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9B37FC53-D5AC-4A73-B495-5079F63B0BC6}"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TDSheet!$A$3:$X$2520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<sst xmlns="http://schemas.openxmlformats.org/spreadsheetml/2006/main" count="33508" uniqueCount="3091">
  <si>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</si>
  <si>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</si>
  <si>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</si>
  <si>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</si>
  <si>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</si>
  <si>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</si>
  <si>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</si>
  <si>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</si>
  <si>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</si>
  <si>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</si>
  <si>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</si>
  <si>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</si>
  <si>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</si>
  <si>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</si>
  <si>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</si>
  <si>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</si>
  <si>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</si>
  <si>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</si>
  <si>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</si>
  <si>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</si>
  <si>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</si>
  <si>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</si>
  <si>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</si>
  <si>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Nike</t>
  </si>
  <si>
    <t>M NSW CLUB PANT CARGO BB</t>
  </si>
  <si>
    <t>CD3129-063</t>
  </si>
  <si>
    <t>Новое поступление</t>
  </si>
  <si>
    <t>Брюки</t>
  </si>
  <si>
    <t>Одежда</t>
  </si>
  <si>
    <t>Спортивный стиль</t>
  </si>
  <si>
    <t>Мужчины</t>
  </si>
  <si>
    <t>МЯГКОСТЬ И КОМФОРТ. СТИЛЬ КАРГО. Флисовые мужские спортивные штаны найк карго Nike Sportswear Club Fleece Cargo дополняют классический стиль карго спортивными деталями. Они выполнены из мягкой ткани с начесом для комфорта в течение всего дня. Мягкость и комфорт. Начес на изнаночной стороне ткани дарит невероятную мягкость и комфорт. 
-В накладных карманах с каждой стороны много места для надежного хранения. 
-Отвороты создают спортивный образ по мотивам джоггеров. 
-Эластичный пояс со шнурком позволяет отрегулировать посадку для полного комфорта.</t>
  </si>
  <si>
    <t>серый</t>
  </si>
  <si>
    <t>81% хлопок; 19% полиэстер</t>
  </si>
  <si>
    <t>EUR</t>
  </si>
  <si>
    <t>S</t>
  </si>
  <si>
    <t>44-46</t>
  </si>
  <si>
    <t>M</t>
  </si>
  <si>
    <t>46-48</t>
  </si>
  <si>
    <t>L</t>
  </si>
  <si>
    <t>50-52</t>
  </si>
  <si>
    <t>XL</t>
  </si>
  <si>
    <t>52-54</t>
  </si>
  <si>
    <t>W NSW PHNX FLC HR OS PANT PRNT</t>
  </si>
  <si>
    <t>FN7716-084</t>
  </si>
  <si>
    <t>Женщины</t>
  </si>
  <si>
    <t>Преобразите свой флисовый гардероб, придав ему уютную атмосферу. Эти объемные спортивные штаны Nike из флиса Phoenix имеют дополнительное пространство в ногах, что обеспечивает удобную и непринужденную посадку. Флис средней плотности с начесом на ощупь очень мягкий внутри и гладкий снаружи, что помогает вам чувствовать себя комфортно, сохраняя при этом структурированную форму.
Шнурок на талии поможет вам найти идеальную посадку.
Удлиненная резинка на поясе обеспечивает дополнительный комфорт и форму.</t>
  </si>
  <si>
    <t>80% хлопок, 20% полиэстер</t>
  </si>
  <si>
    <t>42-44</t>
  </si>
  <si>
    <t>48-50</t>
  </si>
  <si>
    <t>Nike Sportswear Club Fleece</t>
  </si>
  <si>
    <t>BV2671-063</t>
  </si>
  <si>
    <t>ХИТ</t>
  </si>
  <si>
    <t>ТРАДИЦИОННЫЙ КОМФОРТ. Флисовые мужские спортивные штаны джоггеры Nike Sportswear Club — центральный предмет гардероба, в котором классический стиль сочетается с мягким комфортом флиса, обеспечивает стильный повседневный вид на каждый день. 
-Мягкая и гладкая флисовая ткань с начесом. 
-Отвороты из рубчатой ткани придают классический вид и не скрывают твои классные кроссовки.
- Эластичный пояс с регулируемым шнурком для индивидуальной посадки.</t>
  </si>
  <si>
    <t>2XL</t>
  </si>
  <si>
    <t>54-56</t>
  </si>
  <si>
    <t>M NK CLUB FT JOGGER</t>
  </si>
  <si>
    <t>FN3801-664</t>
  </si>
  <si>
    <t>Эти классические джоггеры созданы для того, чтобы чувствовать себя расслабленными в области ягодиц и бедер, с небольшим сужением к ребристым лодыжкам. Их ткань френч-терри средней плотности мягкая и удобная на ощупь, как ваши классические спортивные штаны. Эта ткань французского трикотажа средней плотности (с неначесанными петлями на внутренней стороне) обеспечивает структуру, воздухопроницаемость и мягкость, поэтому она одинаково хорошо подходит как для спортзала, так и для дивана.
Эластичный пояс и круглый внешний шнурок обеспечивают удобную индивидуальную посадку на талии.
Скрытая застежка на кнопке на задних карманах поможет сохранить мелкие вещи в безопасности.</t>
  </si>
  <si>
    <t>красный/белый</t>
  </si>
  <si>
    <t>78% хлопок; 22% Полиэстер</t>
  </si>
  <si>
    <t>W NSW CLUB FLC MR PANT TIGHT</t>
  </si>
  <si>
    <t>DQ5174-063</t>
  </si>
  <si>
    <t>Любишь леггинсы, но хочешь что-нибудь потеплее? Облегающие брюки со средней посадкой из невероятно мягкого материала Club Fleece обеспечивают комфорт и стиль в холодную погоду. Наш самый популярный флис Club Fleece обеспечивает исключительный комфорт и долго держит форму. Модель идеальна для холодной погоды благодаря начесу для тепла и мягкости. Конструкция с посадкой средней высоты и эластичным поясом доходит до пупка. 
Мягкие и эластичные манжеты из рубчатой ткани демонстрируют твою обувь.</t>
  </si>
  <si>
    <t>XS</t>
  </si>
  <si>
    <t>40-42</t>
  </si>
  <si>
    <t>BV2671-100</t>
  </si>
  <si>
    <t>белый</t>
  </si>
  <si>
    <t>M NSW CLUB JGGR BB</t>
  </si>
  <si>
    <t>BV2671-247</t>
  </si>
  <si>
    <t>зеленый</t>
  </si>
  <si>
    <t>W NSW CLUB FLC SHINE MR PANT</t>
  </si>
  <si>
    <t>FB8760-328</t>
  </si>
  <si>
    <t>Флисовые брюки Nike Club ценятся всеми за их тепло и стойкость. Мягкая снаружи с неначесанными петлями внутри ткань френч терри средней плотности обеспечивает воздухопроницаемость и делает ее достаточно комфортной для ношения круглый год, независимо от температуры. Посмотрите поближе: дизайн Swoosh состоит из десятков светящихся галочек Swoosh.
Эластичный пояс и шнурок.
Боковые карманы.
Основная часть: 80% хлопок, 20% полиэстер. Внутренняя часть кармана: 100% хлопок.
Машинная стирка</t>
  </si>
  <si>
    <t>Nike Sportswear Club</t>
  </si>
  <si>
    <t>BV2679-063</t>
  </si>
  <si>
    <t>Держим цены</t>
  </si>
  <si>
    <t>Джоггеры</t>
  </si>
  <si>
    <t>КЛАССИЧЕСКИЙ СТИЛЬ И КОМФОРТ. Джоггеры Nike Sportswear Club — центральный предмет гардероба, в котором классический стиль сочетается с мягким комфортом ткани френч терри, обеспечивает стильный повседневный вид. Выполнены из мягкого легкого материала с влаговыводящими свойствами. Манжеты придают джоггерам классический вид, позволяя продемонстрировать твои классные кроссовки. 
-Эластичный пояс с регулируемым шнурком для индивидуальной посадки. 
-Боковые карманы.
-Карман сзади.</t>
  </si>
  <si>
    <t>Круглогодично</t>
  </si>
  <si>
    <t>M J BRK FLC PANT</t>
  </si>
  <si>
    <t>FV7277-133</t>
  </si>
  <si>
    <t>Брюки Jordan Brooklyn Fleece Pants — комфортные и стильные брюки, идеально подходящие для повседневного ношения. Выполнены из мягкого флиса, гладкие снаружи и с приятным начесом внутри, они обеспечивают ощущение тепла и уюта. Модель оснащена боковыми карманами и одним задним, что делает их еще более практичными. Манжеты на щиколотках помогают брюкам хорошо сидеть, а эластичный пояс с шнурком позволяет удобно регулировать посадку.
Логотип Jumpman, вышитый на ткани, придает стильный акцент, подчеркивая фирменный стиль Jordan. Свободный крой позволяет двигаться без стеснения, создавая непринужденный образ для любого случая.</t>
  </si>
  <si>
    <t>белый/черный</t>
  </si>
  <si>
    <t>M J FLT CHICAGO CORD PANT</t>
  </si>
  <si>
    <t>HV0526-104</t>
  </si>
  <si>
    <t>Плотный вельвет придает нашим брюкам Chicago свежий вид. Конечно же, мы сохранили фирменные детали, которые вы знаете и любите, включая свободный крой и ромбовидные накладные карманы. Эластичный пояс с застежкой-молнией обеспечивает удобную посадку.
Ромбовидные накладные карманы обеспечивают дополнительное место для хранения и подчеркивают фирменный стиль Jordan. Боковые и задние карманы.</t>
  </si>
  <si>
    <t>100% хлопок</t>
  </si>
  <si>
    <t>W J SPT DF CSVR FLC PANT</t>
  </si>
  <si>
    <t>IB2504-041</t>
  </si>
  <si>
    <t>Эти просторные брюки идеально подходят для тренировок или просто для прогулок. В них сочетаются влагоотводящая технология и дышащая ткань из французского махрового трикотажа, которые помогут вам оставаться в тонусе. Технология Nike Dri-FIT отводит пот от кожи, обеспечивая более быстрое испарение и помогая вам оставаться сухим и чувствовать себя комфортно.
Тонкий эластичный пояс со шнурком поможет вам подобрать идеальную посадку.
Гладкая снаружи и с рядами крошечных неворсистых петель внутри, эта французская махровая ткань обеспечивает легкое тепло.</t>
  </si>
  <si>
    <t>70% хлопок, 30% полиэстер</t>
  </si>
  <si>
    <t>M NK AIR WVN AOP PANT TL</t>
  </si>
  <si>
    <t>II3133-072</t>
  </si>
  <si>
    <t>Брюки Nike Air Woven Pants — это воплощение комфорта и элегантности в спортивном стиле, созданные для тех, кто ценит как функциональность, так и стиль. Изготовленные из легкой и прочной ткани с добавлением технологии, которая обеспечивает отличную вентиляцию, эти брюки подходят для активных дней и расслабленных вечеров.
Их уникальная плетеная структура не только подчеркивает современный эстетический вид, но и обеспечивает отличную свободу движений, позволяя вам чувствовать себя комфортно в любой ситуации. Эластичный пояс с регулируемым шнурком позволяет идеально соответствовать вашему силуэту, обеспечивая надежную посадку без ощущения стеснения.
Дизайн дополнен практичными боковыми карманами на молнии, в которых удобно хранить мелочи и личные вещи. Логотип Nike Air, размещенный на бедре, добавляет знаковую деталь, которая непременно привлечет внимание и подчеркнет ваше чувство стиля.
Выбирайте брюки Nike Air Woven Pants, чтобы ваш образ всегда оставался на пике моды и комфорта, от прогулок по городу до активных тренировок.</t>
  </si>
  <si>
    <t>100% нейлон</t>
  </si>
  <si>
    <t>W NP TIGHT</t>
  </si>
  <si>
    <t>AO9968-080</t>
  </si>
  <si>
    <t>Тайтсы</t>
  </si>
  <si>
    <t>Бег и Фитнес</t>
  </si>
  <si>
    <t>Nike Pro. Women's Tights. ВЕНТИЛЯЦИЯ И ФУНКЦИОНАЛЬНОСТЬ.  Влагоотводящая ткань и плотно облегающий силуэт делают женские тайтсы с принтом Nike Pro идеальным базовым слоем для интенсивных тренировок, который выгодно подчеркивает фигуру от бедер до щиколотки. Широкий эластичный пояс обеспечивает надежную посадку, а вставки из сетки в нижней части штанин повышают воздухопроницаемость. Ткань Nike Pro обеспечивает надежную фиксацию и ощущение прохлады. Вставки из сетки в нижней части штанин обеспечивают воздухопроницаемость. Широкий эластичный пояс обеспечивает надежную комфортную посадку. Плотная посадка для надежной фиксации. Состав: основа: 83% полиэстер, 17% спандекс. Вставки: 81% полиэстер, 19% спандекс. Подкладка ластовицы: 100% полиэстер.</t>
  </si>
  <si>
    <t>83% полиэстер, 17% эластан</t>
  </si>
  <si>
    <t>BV2671-104</t>
  </si>
  <si>
    <t>Флисовые мужские спортивные штаны джоггеры Nike Sportswear Club представляют собой идеальное сочетание классического стиля и современного комфорта, которые делают их незаменимым элементом вашего повседневного гардероба. Эти штаны выделяются благодаря своим продуманным деталям и высококачественному материалу, который гарантирует комфорт в любой ситуации.
Изготовленные из мягкой и гладкой флисовой ткани с начесом, эти джоггеры обеспечивают превосходное ощущение тепла и уют в любое время года. Флис не только гарантирует комфорт, но и отличается долговечностью, что делает эти штаны идеальным выбором для длительного использования.
Отвороты из рубчатой ткани придают джоггерам классический вид, добавляя стильную структурированность, и позволяют свободно демонстрировать ваши последние обновления в обуви. Благодаря этому вы можете подчеркнуть свой индивидуальный стиль, создавая эффектные образы как для активного отдыха, так и для повседневного ношения.</t>
  </si>
  <si>
    <t>80% Хлопок, 20% Полиэстер</t>
  </si>
  <si>
    <t>BV2671-410</t>
  </si>
  <si>
    <t>N/A.</t>
  </si>
  <si>
    <t>синий</t>
  </si>
  <si>
    <t>M NSW CLUB JGGR FT</t>
  </si>
  <si>
    <t>BV2679-371</t>
  </si>
  <si>
    <t>Джоггеры Nike Sportswear Club — это идеальное сочетание классического стиля и невероятного комфорта, которое обязательно станет центральным элементом вашего гардероба. Вы оцените удобство и стиль, которые они предлагают, благодаря уникальной ткани френч терри. Эта мягкая, легкая ткань не только приятно обволакивает, но и обладает влаговыводящими свойствами, поддерживая сухость и комфорт в течение всего дня, независимо от уровня вашей активности.
Манжеты внизу штанин придают джоггерам классический и аккуратный вид, идеально подчеркивая ваши любимые кроссовки и позволяя им стать важной частью вашего образа. Джоггеры также оснащены эластичным поясом с регулируемым шнурком, что обеспечивает индивидуальную и надежную посадку, позволяя вам чувствовать себя комфортно и свободно в любой ситуации.</t>
  </si>
  <si>
    <t>80 % хлопок, 20 % полиэстер</t>
  </si>
  <si>
    <t>BV2707-010</t>
  </si>
  <si>
    <t>Мужские повседневные брюки Nike Sportswear Club Fleece Pants предлагают непревзойденный комфорт и стиль. Они выполнены из мягкого флиса с начесом, обеспечивающего тепло и долговечность, идеально подходя для повседневной носки. Классический дизайн легко интегрируется в любой гардероб, добавляя стиль и удобство вашему повседневному образу.
- Флис с начесом на изнаночной стороне обеспечивает исключительную мягкость и тепло, делая брюки идеальными для любого времени года.
- Конструкция из 80% хлопка поддерживает отличную вентиляцию, а полиэстер добавляет износостойкости, продлевая срок службы изделия.
- Эластичный пояс с шнурком позволяет вам настраивать посадку, обеспечивая надежную фиксацию и комфорт на талии.
- Манжеты с открытой конструкцией добавляют лёгкость и непринужденность, позволяя брюкам свободно ниспадать на обувь.
- Идеально подходят для активного повседневного использования, гарантируя комфорт независимо от активности.</t>
  </si>
  <si>
    <t>черный</t>
  </si>
  <si>
    <t>81% хлопок, 19% полиэстер</t>
  </si>
  <si>
    <t>CD3129-010</t>
  </si>
  <si>
    <t>M NK FLC PARK20 PANT KP</t>
  </si>
  <si>
    <t>CW6907-063</t>
  </si>
  <si>
    <t>Мужские спортивные штаны NIKE PARK 20 FLEECE. Эластичный пояс с внутренней кулиской для регулировки. Ноги обработаны рантом. Вышитый логотип добавляет фирменный стиль. Два боковых кармана на молнии.</t>
  </si>
  <si>
    <t>82% хлопок, 18% полиэстер</t>
  </si>
  <si>
    <t>CW6907-451</t>
  </si>
  <si>
    <t>Nike FLC PARK20 PANT KP</t>
  </si>
  <si>
    <t>CW6961-451</t>
  </si>
  <si>
    <t>Женские спортивные штаны Nike Park20 Fleece отлично зарекомендовали себя в повседневном использовании. Мягкая на ощупь флисовая ткань. Небольшой логотип на одной из штанин. Эластичный пояс с утягивающим шнурком для регулируемой посадки. Манжеты на щиколотках. Боковые карманы на молнии.</t>
  </si>
  <si>
    <t>80% хлопок; 20% полиэстер</t>
  </si>
  <si>
    <t>Nike Sportswear Essential</t>
  </si>
  <si>
    <t>CZ8528-063</t>
  </si>
  <si>
    <t>Леггинсы</t>
  </si>
  <si>
    <t>ВЕЩЬ ПЕРВОЙ НЕОБХОДИМОСТИ. Леггинсы Nike Sportswear с высокой посадкой и удобным эластичным поясом станут отличным дополнением к твоей коллекции футболок и топов. Эластичная влагоотводящая ткань и принт Nike делают эту модель идеальным выбором на каждый день. 
-Мягкая эластичная ткань отводит влагу, обеспечивая охлаждение и комфорт на протяжении всего дня. 
-Облегающая модель с высокой посадкой на бедрах дает ощущение дополнительного комфорта. 
-Эластичный пояс обеспечивает плотную и удобную посадку. 
-Графические элементы на голенях позволяют продемонстрировать любовь к бренду. 
-Плотная посадка для надежной фиксации. 
Машинная стирка.</t>
  </si>
  <si>
    <t>61% хлопок, 33% полиэстер, 6% эластан</t>
  </si>
  <si>
    <t>Nsw essntl gx mr lggng swsh</t>
  </si>
  <si>
    <t>CZ8530-063</t>
  </si>
  <si>
    <t>БАЗОВАЯ МОДЕЛЬ SWOOSH. Леггинсы Nike Sportswear — это неотъемлемая часть гардероба, которая отлично сочетается с твоими любимыми футболками и майками. Принт Swoosh на голени демонстрирует твою любовь к бренду.
-Мягкая эластичная ткань отводит влагу, обеспечивая охлаждение и комфорт на протяжении всего дня. 
-Средняя посадка. 
-Верхняя кромка пояса доходит до пупка и придает модели плотную прилегающую посадку. 
-Эластичный пояс обеспечивает плотную и удобную посадку. 
-Плотная посадка для надежной фиксации. 
Машинная стирка.</t>
  </si>
  <si>
    <t>61% хлопок, 33% полиэстер, 6% спандекс</t>
  </si>
  <si>
    <t>W NP 365 TIGHT</t>
  </si>
  <si>
    <t>CZ9779-084</t>
  </si>
  <si>
    <t>ВОЗДУХОПРОНИЦАЕМОСТЬ И ПОДДЕРЖКА. Леггинсы Nike Pro из влагоотводящей ткани с сетчатыми вставками в области голеней обеспечивают охлаждение и комфорт. Мягкая и эластичная ткань не стесняет движений во время бега, выпадов и растяжки. Эта модель выполнена из ткани, в составе которой содержится не менее 50% переработанного полиэстера.
-Ткань с технологией Nike Dri-FIT отводит влагу для комфорта и предельной концентрации.
-Гладкий широкий пояс средней высоты обеспечивает поддержку корпуса. 
-Воздухопроницаемые сетчатые вставки в области икр для вентиляции.</t>
  </si>
  <si>
    <t>78% полиэстер, 22% спандекс</t>
  </si>
  <si>
    <t>2XS</t>
  </si>
  <si>
    <t>Nike One Icon Clash</t>
  </si>
  <si>
    <t>DA0339-569</t>
  </si>
  <si>
    <t>Тайтсы Nike One Icon Clash — универсальный стиль для любого случая. Удобный дизайн. Быстро впитывают пот и сохраняют сухость. Кроме того, вы чувствуете себя в безопасности, зная, что они обеспечивают защиту благодаря своей непрозрачной ткани. Изготовлены из переработанных полиэфирных волокон не менее чем на 50%.
Мягкая эластичная ткань с технологией Dri-FIT способствует более быстрому испарению пота, помогая вам оставаться сухим и чувствовать себя комфортно.
Непрозрачная ткань протестирована при посадке на корточки, чтобы обеспечить вам комфорт и защиту. Стороны конструкции бесшовные. Задняя часть пояса имеет V-образную форму для бесшовного силуэта.
2 скрытых кармана на поясе средней высоты модели гарантируют, что вы будете готовы ко всему, что принесет день. Задний карман достаточно большой, чтобы вместить телефон.
Плотная посадка облегает тело.
Материал: 79% полиэстер, 21% спандекс.
Можно стирать в машине.</t>
  </si>
  <si>
    <t>фиолетовый</t>
  </si>
  <si>
    <t>полиэстер 79%, эластан 21%</t>
  </si>
  <si>
    <t>M NK DF CHLLGR WVN PANT</t>
  </si>
  <si>
    <t>DD4894-010</t>
  </si>
  <si>
    <t>ЛЮБИМАЯ МОДЕЛЬ ДЛЯ БЕГА ИЗ ЛЕГКОГО И ГЛАДКОГО МАТЕРИАЛА. Брюки Nike Dri-FIT Challenger выполнены на из 100% переработанного полиэстера для максимального комфорта. Легкая и гладкая ткань с технологией влагоотведения обеспечивает абсолютный комфорт. Карманы на кнопках позволяют взять с собой всё необходимое. Тканый материал мягкий не натирает кожу. Ткань с технологией Nike Dri-FIT отводит влагу на поверхность, где она быстро испаряется, обеспечивая комфорт. Эластичный пояс с утягивающим шнурком позволяет регулировать посадку. Такой же пояс используется в шортах Challenger — он делает посадку невероятно удобной. Два боковых кармана и задний карман подойдут для самых важный вещей. Все карманы застегиваются на кнопку для надежной защиты содержимого. Легкий материал и зауженные книзу штанины обеспечивают свободу движений. 100% POLYESTER</t>
  </si>
  <si>
    <t>100% Полиэстер</t>
  </si>
  <si>
    <t>M-T</t>
  </si>
  <si>
    <t>46-48 удл</t>
  </si>
  <si>
    <t>M J DF SPRT WOVEN PANT</t>
  </si>
  <si>
    <t>DH9073-010</t>
  </si>
  <si>
    <t>СТИЛЬ ДЛЯ УЛИЦ И ИГР. Выгляди стильно на площадке и за ее пределами в брюках из тканого материала Jordan Dri-FIT. Легкая воздухопроницаемая модель отводит влагу и сочетает функциональность и повседневный стиль. Ткань с технологией Dri-FIT отводит влагу и обеспечивает комфорт. Легкий и прочный тканый материал. Сетчатые вставки в нижней части штанин позволяют избежать перегрева. Молнии на штанинах позволяют регулировать посадку. 100% POLYESTER</t>
  </si>
  <si>
    <t>100% полиэстер</t>
  </si>
  <si>
    <t>W NSW GYM VNTG EASY PANT</t>
  </si>
  <si>
    <t>DM6390-063</t>
  </si>
  <si>
    <t>ЛЕГКАЯ МОДЕЛЬ ДЛЯ ОТДЫХА В ТЕПЛУЮ ПОГОДУ С помощью деталей, которые превращают базовые модели в любимые, мы обновили брюки Nike Sportswear Gym Vintage, которые теперь представлены в силуэте Easy Pant и выполнены из меланжевой хлопковой ткани джерси. Эта гладкая и мягкая трикотажная ткань имеет включения черного и белого цвета, которые создают переходы оттенков для особого винтажного образа.Силуэт со средней посадкой дополнен эластичным поясом на уровне пупка. Свободный крой в области бедер и голеней заужен к щиколоткам для создания стильного образа. Гладкая трикотажная ткань дополнена акцентами из непса, создающими особый винтажный эффект. Эта более легкая, чем флис, хлопковая ткань джерси дает оптимальное тепло для отдыха и прекрасно сочетается с другой одеждой. Эластичная нижняя кромка и шнурок с необработанными концами и узелками обеспечивают удобную индивидуальную посадку. Боковые карманы для важных мелочей. Дополняет образ принт с логотипом Futura.</t>
  </si>
  <si>
    <t>50% хлопок, 50% полиэстер</t>
  </si>
  <si>
    <t>W NSW CLUB FLC MR PANT STD</t>
  </si>
  <si>
    <t>DQ5191-063</t>
  </si>
  <si>
    <t>Женские флисовые брюки Nike Club Fleece со средней посадкой идеально подойдут к твоим любимым укороченным футболкам и сохранят тепло и комфорт.
Cамый популярный флис Club Fleece обеспечивает исключительный комфорт и долго держит форму. Модель идеально подходит для холодной погоды благодаря начесу, обеспечивающему тепло и мягкость.
-Конструкция с посадкой средней высоты и эластичным поясом доходит до пупка.
-Мягкие и эластичные манжеты из рубчатой ткани демонстрируют обувь во всей красе.
-В карманах можно греть руки, а еще они подойдут для ключей и телефона.
-Вышитый логотип Futura завершает стильный образ.
-Стандартный крой для удобной свободной посадки
-Плоский шнурок и эластичный пояс
Машинная стирка</t>
  </si>
  <si>
    <t>DQ5191-126</t>
  </si>
  <si>
    <t>Брюки Nike Club Fleece всеми любимые за свой уют и подойдут каждому. Эти мягкие брюки Club Fleece со средней посадкой позволяют сохранять тепло и комфорт.
Club Fleece — самый востребованный флис. Он создает уютный, знакомый вид и обеспечивает стабильную посадку, к которой вы можете возвращаться снова и снова. Начесанный для дополнительного тепла и мягкости, этот слой идеально подходит для более холодных температур.
Мягкие и эластичные ребристые манжеты подчеркивают вашу обувь.
Карманы обеспечивают быстрое хранение ключей, телефона и холодных рук.
Плоский шнурок и эластичная талия.
Вышитый логотип Футура.
Машинная стирка</t>
  </si>
  <si>
    <t>бежевый</t>
  </si>
  <si>
    <t>M NK TF PANT TAPER</t>
  </si>
  <si>
    <t>DQ5405-063</t>
  </si>
  <si>
    <t>ТЕПЛО И КОМФОРТ ДЛЯ ИНТЕНСИВНЫХ ТРЕНИРОВОК. Холодная погода — не повод оставаться дома. Именно поэтому мы добавили в брюки Therma-FIT мягкий флис, который обеспечивает тепло и комфорт во время тренировок. Свободная посадка с зауженным кроем не сковывает твоих движений во время приседаний и растяжки. Ткань Nike Therma-FIT использует выделяемое телом тепло для защиты от холода. Невероятно мягкий флис с легким начесом на изнанке обеспечивает комфорт. 100% POLYESTER</t>
  </si>
  <si>
    <t>W NSW PHNX FLC HR PANT WIDE</t>
  </si>
  <si>
    <t>DQ5615-063</t>
  </si>
  <si>
    <t>Представляем брюки Nike Sportswear Phoenix Fleece High-Rise Wide-Leg Pants — идеальное сочетание уюта и стиля. Эти брюки выполнены из мягкого и теплого флиса, обеспечивающего комфорт в прохладные дни. Высокая посадка и широкий крой создают элегантный силуэт, подходящий как для расслабленного образа, так и для активного времяпрепровождения. Эластичный пояс и карманы добавляют удобства, делая эти брюки незаменимым элементом вашего гардероба. Идеальны для тренировок, прогулок или отдыха дома.</t>
  </si>
  <si>
    <t>W NSW PHNX FLC HR OS PANT</t>
  </si>
  <si>
    <t>DQ5887-402</t>
  </si>
  <si>
    <t>Эти широкие женские спортивные штаны джоггеры Nike Phoenix Fleece имеют дополнительное пространство в ногах для удобной и непринужденной посадки. Более высокая ребристая линия талии сидит высоко на бедрах, обеспечивая плотную посадку и эффектный вид.
-Гладкий снаружи и уютный внутри флис с начесом — идеальный материал для носки в холодную погоду.
-Удлиненная резинка на поясе обеспечивает дополнительный комфорт.
-Негабаритный крой для ощущения мешковатости и простора.
-Вышитый логотип Swoosh.
-Боковые карманы.
-Плетеный шнурок.
Машинная стирка</t>
  </si>
  <si>
    <t>W NSW NK CLSC HR 7/8 TIGHT LBR</t>
  </si>
  <si>
    <t>DV7789-010</t>
  </si>
  <si>
    <t>Тайтсы W NSW NK CLSC HR 7/8 TIGHT LBR от Nike — это воплощение комфорта и функциональности в изысканном дизайне. Высокая талия обеспечивает идеальную посадку и поддержку, а длина 7/8 подчеркивает современный стиль этих тайтсов. Изготовленные из эластичного и дышащего материала, они обеспечивают свободу движений и комфорт в любой активности. Идеальны для тренировок, йоги или повседневного образа — ваш спортивный гардероб будет неполным без этой стильной и удобной модели.</t>
  </si>
  <si>
    <t>85% полиэстер, 15% эластан</t>
  </si>
  <si>
    <t>DV7789-063</t>
  </si>
  <si>
    <t>W NSW NK CLSC GX HR TIGHT FTRA</t>
  </si>
  <si>
    <t>DV7791-063</t>
  </si>
  <si>
    <t>Более прочные, менее прозрачные и вдвое более эластичные, чем наши предыдущие леггинсы Essentials: мы переосмыслили базовую модель гардероба. Наши леггинсы Classics lifestyle, созданные для того, чтобы помогать вам в любых ситуациях, плотные, но лёгкие, нежно-мягкие, но при этом прочные. Одним словом, они стали лучше. Обновлённая ткань на ощупь напоминает хлопок, но отводит влагу, как функциональный материал. Они невероятно удобные, и вам захочется носить их круглосуточно. Плотная, мягкая и прочная, новая ткань невероятно прочная и непрозрачная. Стоите ли вы, наклоняетесь или сидите, мы прикроем ваши ягодицы — в буквальном смысле. Не слишком широкий, не слишком узкий, эластичный пояс идеальной длины обеспечивает комфортную посадку. Не скатывается, не пережимает и не растягивается — независимо от того, как вы двигаетесь.</t>
  </si>
  <si>
    <t>47% хлопок, 41% полиэстер, 12% эластан</t>
  </si>
  <si>
    <t>M NK CLUB WVN STRGHT LEG PANT</t>
  </si>
  <si>
    <t>DX3336-010</t>
  </si>
  <si>
    <t>Эти тканые брюки изготовлены из прохладного, мятого нейлона, который отводит пот и обладает небольшой эластичностью. Широкий крой сочетается с широкими штанинами и эластичными шнурками на щиколотках, позволяющими регулировать посадку. Технология Nike Dri-FIT отводит пот от кожи, позволяя ему быстрее испаряться и обеспечивая комфортную сухость.
Свободный крой обеспечивает достаточно места для бедер и ног.
Специально разработанные колени обеспечивают свободу движений и придают кроссовкам неповторимый стиль Nike Tech.
Эластичный пояс со шнурком позволяет регулировать посадку по фигуре.</t>
  </si>
  <si>
    <t>61% хлопок, 39% полиэстер</t>
  </si>
  <si>
    <t>W NK ONE TF JOGGER PANT</t>
  </si>
  <si>
    <t>FB5431-010</t>
  </si>
  <si>
    <t>Брюки Nike Therma-FIT One High-Waisted 7/8 Joggers идеально подходят для легких занятий спортом и прогулок. Их комфортная посадка, технология терморегуляции и удобные карманы сделают ваши прогулки приятными и комфортными. Высокая посадка обеспечивает комфорт и поддержку в области талии.
Они заканчиваются немного выше щиколоток избавляя от излишков ткани, которые могут мешать при занятиях.
Материал брюк обладает хорошей эластичностью, что позволяет свободно двигаться. Он также выглядит гладко и приятно на ощупь.
Брюки обеспечивают комфортную температуру тела, сохраняя тепло в прохладные дни.
Карманы по бокам позволяют удобно хранить ключи, телефон и даже согреть руки.</t>
  </si>
  <si>
    <t>91% полиэстер, 9% эластан</t>
  </si>
  <si>
    <t>W NK FAST DF WRM MR 7/8 PNT</t>
  </si>
  <si>
    <t>FB7730-476</t>
  </si>
  <si>
    <t>Оставайтесь в тепле и комфорте во время холодных пробежек с брюками Nike Fast DF WRM MR 7/8 Pant. Современная длина 7/8 и инновационная влагоотводящая ткань Dri</t>
  </si>
  <si>
    <t>M NK TCH FLC JGGR</t>
  </si>
  <si>
    <t>FB8002-672</t>
  </si>
  <si>
    <t>Наслаждайтесь теплом и легкостью с мужскими джоггерами Nike Tech Fleece Jogger. Технологичная ткань Tech Fleece обеспечивает комфорт без лишнего объема. Облегающий крой, манжеты на щиколотках и регулируемый пояс создают современный силует, а практичные карманы позволяют удобно хранить мелочи.</t>
  </si>
  <si>
    <t>красный</t>
  </si>
  <si>
    <t>53% хлопок, 47% полиэстер</t>
  </si>
  <si>
    <t>M NK TCH FLC OH PANT</t>
  </si>
  <si>
    <t>FB8012-010</t>
  </si>
  <si>
    <t>Мужские брюки M NK TCH FLC OH PANT от Nike сделаны из инновационного материала Tech Fleece, который гарантирует легкость и тепло. Обладают эластичным поясом с регулируемым шнурком для индивидуальной посадки и боковыми карманами для удобного хранения. Идеальны для холодной погоды и активного образа жизни.</t>
  </si>
  <si>
    <t>W NSW ESSNTL WVN HR OH PANT</t>
  </si>
  <si>
    <t>FB8284-208</t>
  </si>
  <si>
    <t>Эти легкие тканые брюки, готовые к знойным пикам и (умеренным) холодам прохладных утр и ночей, имеют свободный крой, который подчеркнет ваши любимые топы и кроссовки. Ткань гладкая на ощупь и достаточно эластичная.
Подберите идеальную посадку с помощью эластичного пояса и шнурка.
Линия дизайна Windrunner под углом 26 градусов выше колена — тонкий намек на легендарную историю Nike.</t>
  </si>
  <si>
    <t>коричневый</t>
  </si>
  <si>
    <t>68% Хлопок, 28% Нейлон, 4% Спандекс.</t>
  </si>
  <si>
    <t>FB8760-010</t>
  </si>
  <si>
    <t>M J ESS FLC BASELINE PANT</t>
  </si>
  <si>
    <t>FD7345-091</t>
  </si>
  <si>
    <t>M J ESS FLC BASELINE PANT от Nike - это стильные и удобные мужские брюки, которые станут отличным выбором для спортивных тренировок или повседневного использования. Изготовлены из мягкого флисового материала. Эти брюки обеспечивают тепло и комфорт в прохладные дни. Благодаря удобному крою и эластичному поясу с шнурком, брюки обеспечивают идеальную посадку и свободу движения во время тренировок или активных занятий. Эластичные манжеты на нижней части брюк позволяют сохранить тепло и придать стильный завершающий акцент.</t>
  </si>
  <si>
    <t>Base. Согревает в холод даже при сниженной активности.</t>
  </si>
  <si>
    <t>W NSW NK CHLL FT HR SWTPNT</t>
  </si>
  <si>
    <t>FN2434-233</t>
  </si>
  <si>
    <t>Основываясь на стиле, комфорте и универсальности, познакомьтесь с нашим взглядом на роскошную домашнюю одежду. Идеально подходит для теплых дней, замените свои ворсистые свитера на этот мягкий, легкий вариант с облегающим, приталенным кроем. Они достаточно уютные, чтобы поддерживать вас на протяжении всех фаз вашего дня. Мягкий и слегка струящийся, наш легкий французский трикотаж помогает преодолеть разрыв между флисом и трикотажем, обеспечивая вам непревзойденный комфорт.
Универсальный пояс можно подвернуть, чтобы продемонстрировать шнурок.</t>
  </si>
  <si>
    <t>коричневый/серый</t>
  </si>
  <si>
    <t>70% Хлопок, 30% Полиэстер</t>
  </si>
  <si>
    <t>FN2434-856</t>
  </si>
  <si>
    <t>синий/серый</t>
  </si>
  <si>
    <t>70% хлопок; 30% Полиэстер</t>
  </si>
  <si>
    <t>FN3801-063</t>
  </si>
  <si>
    <t>M NSW SW AIR CARGO PANT FLC BB</t>
  </si>
  <si>
    <t>FN7693-012</t>
  </si>
  <si>
    <t>Брюки Nike M NSW SW AIR CARGO PANT FLC BB — это идеальное сочетание функциональности и стиля. Выполненные из мягкого флиса, они обеспечат комфорт и тепло в прохладную погоду. Множество карманов, включая вместительные карго</t>
  </si>
  <si>
    <t>W NSW NK CHLL KNT MRIB MR FLR</t>
  </si>
  <si>
    <t>FQ2113-010</t>
  </si>
  <si>
    <t>Основываясь на стиле, комфорте и универсальности, познакомьтесь с нашим взглядом на роскошную домашнюю одежду. Ребристая ткань мягкая и достаточно эластичная, а разрезы на подоле добавляют расклешенный вид. Осталось только решить, будете ли вы сочетать эти леггинсы с соответствующим верхом или стилизовать их по-своему. Наш мягкий трикотаж в мелкий рубчик хорошо тянется и слегка струится, что делает его идеальным для повседневной носки.
Облегающие брюки-клеш от колена и ниже добавляют объемности вашему силуэту.</t>
  </si>
  <si>
    <t>61% Полиэстер, 31% лиоцелл, 8% эластан</t>
  </si>
  <si>
    <t>M NK CLUB KNIT OH PANT</t>
  </si>
  <si>
    <t>FQ4332-063</t>
  </si>
  <si>
    <t>Легкие и удобные, эти трикотажные брюки с открытым краем — мягкая, повседневная вещь первой необходимости. Свободный прямой крой обеспечивает вам немного места в области ягодиц и бедер, а эластичный пояс и внешний шнурок позволяют затянуть нужную посадку. Наденьте их с толстовкой или футболкой для непринужденного отдыха или комфортных прогулок по городу. Мягкий трикотаж, гладкий и легкий, обеспечивает комфорт. Разработаны для создания ощущения комфорта в области ягодиц, бедер и голеней и подходит для повседневной носки. Карманы для рук.</t>
  </si>
  <si>
    <t>M NSW AIR MAX PK JOGGER</t>
  </si>
  <si>
    <t>FV5445-010</t>
  </si>
  <si>
    <t>Покажите свою преданность культовой серии Air Max с этими классическими джоггерами, которые идеально сочетают стиль и функциональность. Эти брюки созданы для тех, кто ценит комфорт и непринужденный стиль в своем повседневном гардеробе. Они выполнены из мягкой и гладкой ткани, которая обнимает кожу и обеспечивает ощущение уюта на протяжении всего дня.
Брендинг Heritage придает джоггерам особый шарм, подчеркивая их приверженность знаменитой линии Air Max. Для тех, кто ведет активный образ жизни, джоггеры оснащены технологией отвода пота, которая помогает сохранять сухость и комфорт даже при длительном ношении. Это особенно важно для тех, кто предъявляет высокие требования к своей одежде.
Практичные и стильные, эти джоггеры имеют множество просторных карманов, которые обеспечивают достаточно места для всех ваших необходимых вещей — от смартфона до ключей и других аксессуаров. Это делает их идеальными как для повседневных прогулок, так и для активного отдыха.</t>
  </si>
  <si>
    <t>M NL FATIGUE PANT</t>
  </si>
  <si>
    <t>FV5533-281</t>
  </si>
  <si>
    <t>Эти брюки от Utility, созданные для жизни и на века, являются частью нашей коллекции Nike Life. Стандартный крой обеспечивает расслабление в области ягодиц и бедер для повседневной посадки, которую вы можете надеть как на выход, так и на выход, а мягкий твил с рисунком в елочку сохраняет ваш образ повседневным и вневременным. Прямоугольные накладные карманы спереди и карманы на пуговицах сзади завершают дизайн в стиле милитари.</t>
  </si>
  <si>
    <t>100% Хлопок</t>
  </si>
  <si>
    <t>30</t>
  </si>
  <si>
    <t>M J BRKLN FLC PANT</t>
  </si>
  <si>
    <t>FV7277-687</t>
  </si>
  <si>
    <t>W NK DF ONE HR FLDOVR PANT</t>
  </si>
  <si>
    <t>FV7848-084</t>
  </si>
  <si>
    <t>Эти брюки bootcut — те, которые готовы к чему угодно. Их мягкая персиковая ткань средней плотности тянется при каждом движении и быстро сохнет. Кроме того, отворот на поясе дает вам возможность выбора стиля. Непрозрачная ткань и высокая талия помогают сохранить ягодицы закрытыми, независимо от того, насколько глубоко вы наклоняетесь и растягиваетесь. Меньше швов обеспечивают гладкую, подчеркивающую фигуру посадку. Технология Nike Dri-FIT отводит пот от кожи, ускоряя его испарение, помогая вам оставаться сухими и чувствовать себя комфортно.</t>
  </si>
  <si>
    <t>80% Полиэстер; 20% эластан</t>
  </si>
  <si>
    <t>M NK DF FORM GFX PANT TPR</t>
  </si>
  <si>
    <t>FV9763-010</t>
  </si>
  <si>
    <t>Универсальные брюки Form, созданные для бега, тренировок и йоги, помогут вам глубоко погрузиться в спортзал и подготовиться к предстоящим вызовам. Изготовленные из влагоотводящей ткани с зауженным кроем, они созданы для того, чтобы оставаться прохладными и комфортными на протяжении всей вашей программы.</t>
  </si>
  <si>
    <t>M NK DF UV PRIMARY JOGGER PANT</t>
  </si>
  <si>
    <t>FZ0975-320</t>
  </si>
  <si>
    <t>Мягкие и влагоотводящие, эти джоггеры Primary сделаны из гладкой ткани двойного переплетения. Классический крой джоггеров, сужающийся к низу, в сочетании с эластичным поясом обеспечивают удобную посадку, которая не сковывает движений. Эластичный пояс и шнурок обеспечивают индивидуальную посадку.
Плоские швы предотвращают натирание во время движения.
Этот продукт обеспечивает защиту от UVA и UVB-излучения солнца в областях, закрытых одеждой. Для защиты открытых участков рекомендуется использовать качественный солнцезащитный крем.</t>
  </si>
  <si>
    <t>78% полиэстер, 22% хлопок</t>
  </si>
  <si>
    <t>JA M CLUB BB JOGGER PANT</t>
  </si>
  <si>
    <t>FZ1043-010</t>
  </si>
  <si>
    <t>Баскетбол</t>
  </si>
  <si>
    <t>Уникальное сочетание силы, креативности и стиля Ja демонстрируется через графику этих джоггеров. Они имеют классический крой и начесанный флис средней плотности.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 Боковые карманы и задний карман обеспечивают достаточно места для хранения самых необходимых вещей.</t>
  </si>
  <si>
    <t>черный/серый</t>
  </si>
  <si>
    <t>W NSW FLC PANT GLS</t>
  </si>
  <si>
    <t>FZ4632-113</t>
  </si>
  <si>
    <t>Брюки Nike W NSW FLC PANT GLS воплощают идеальный баланс комфорта и стиля. Выполненные из мягкого флисового материала, они обеспечивают приятное тепло и комфорт в течение всего дня. Эластичный пояс с регулируемым шнурком и манжеты на резинке обеспечивают идеальную посадку и свободу движений. Лаконичный дизайн с логотипом Swoosh делает эти брюки отличным выбором для повседневных прогулок или активного отдыха.</t>
  </si>
  <si>
    <t>W NSW PHNX FLC HR OS PANT 2</t>
  </si>
  <si>
    <t>FZ5996-063</t>
  </si>
  <si>
    <t>Наш взгляд на роскошную домашнюю одежду сочетает в себе стиль, комфорт и универсальность, воплощенные в этих элегантных флисовых джоггерах средней плотности. Изготовленные с особым вниманием к деталям, они отличаются невероятно мягкой внутренней отделкой, которая окутывает вас уютом, независимо от того, отправляетесь ли вы по делам или наслаждаетесь любимым сериалом в домашней обстановке.
Свободный крой этих джоггеров обеспечивает идеальную посадку на бедрах, оставаясь на месте в течение всего дня, благодаря эластичному поясу и завязкам, которые позволяют точно подогнать изделие под индивидуальные особенности фигуры. Эти элементы создают ощущение полного комфорта и надежной фиксации, не стесняющей движений.
Практичные карманы на джоггерах предоставляют возможность легко и быстро спрятать ключи, телефон или согреть замерзшие руки, добавляя дополнительное удобство в повседневное использование. Эти джоггеры являются незаменимой частью гардероба, позволяя вам наслаждаться комфортом и функциональностью, оставаясь в стильной одежде высочайшего качества, которая удовлетворяет потребности современного образа жизни.</t>
  </si>
  <si>
    <t>FZ5996-286</t>
  </si>
  <si>
    <t>FZ5996-494</t>
  </si>
  <si>
    <t>Основываясь на стиле, комфорте и универсальности, познакомьтесь с нашим взглядом на роскошную домашнюю одежду. Независимо от того, бежите ли вы по делам или пересматриваете любимую программу, эти флисовые джоггеры средней плотности очень мягкие внутри, чтобы вам было уютно. Свободный крой рассчитан на высокую посадку на бедрах для комфорта и ощущения устойчивости.</t>
  </si>
  <si>
    <t>FZ5996-502</t>
  </si>
  <si>
    <t>W NSW PHNX FLC MR PANT STD</t>
  </si>
  <si>
    <t>FZ7626-063</t>
  </si>
  <si>
    <t>Преобразите свой гардероб с помощью уютных брюк Phoenix Fleece Mid-Rise Sweatpants. Сделанные из флиса средней плотности с начесом, который кажется очень мягким внутри и гладким снаружи, эти брюки помогут вам оставаться в тепле, предлагая структурированную форму. Зауженный крой заканчивается завязкой на щиколотках, что позволяет вам демонстрировать ваши любимые кроссовки.</t>
  </si>
  <si>
    <t>M NK WR WVN LND GFX PANT</t>
  </si>
  <si>
    <t>HJ2034-492</t>
  </si>
  <si>
    <t>Эти брюки изготовлены из гладкой, плотной ткани. Свободный крой обеспечивает комфорт в области ягодиц и бедер. Стандартный крой предполагает свободную посадку в области ягодиц и бедер, что обеспечивает непринужденный стиль.
Мягкая сетчатая подкладка, доходящая до голени, обеспечивает воздухопроницаемость.
Вертикальные застежки на эластичной щиколотке с манжетами облегчают надевание и снимание, а также обеспечивают стильную и гибкую посадку.
Эластичный пояс и внутренний шнурок обеспечивают удобную и индивидуальную посадку на талии. Вышитый винтажный логотип Nike Sportswear.
Карманы для рук на молнии.
Основной материал: 100% полиэстер. Подкладка: 100% полиэстер.</t>
  </si>
  <si>
    <t>синий/белый/серый</t>
  </si>
  <si>
    <t>M NK TF JOGGER PANT SWOOSH</t>
  </si>
  <si>
    <t>HJ3033-010</t>
  </si>
  <si>
    <t>Легкие спортивные брюки Therma-FIT, созданные для тренировок и занятий спортом в холодную погоду, обеспечат вам тепло, где бы вы ни находились. Мягкий, изоляционный материал с гладкой внешней поверхностью и слегка шероховатой внутренней поверхностью.
Зауженный крой на ногах для свободы движений и комфорта.
Технология Nike Therma-FIT использует естественное тепло вашего тела, чтобы согреться в холод.
Эластичный пояс со шнурком обеспечивает надежную посадку.
Боковые карманы на молнии обеспечивают надежное место для хранения вещей.</t>
  </si>
  <si>
    <t>KB U NK TF PANT LNY</t>
  </si>
  <si>
    <t>HQ4699-010</t>
  </si>
  <si>
    <t>Mamba Mentality встречает год Змеи этими спортивными брюками. Созданные с использованием технологии Therma-FIT, они имеют двухслойную конструкцию, которая помогает вам оставаться в тепле на корте и за его пределами. Технология Nike Therma-FIT помогает управлять естественным теплом вашего тела, помогая вам оставаться в тепле в холодную погоду.
Двухслойная конструкция состоит из сетчатой ​​оболочки и начеса внутри для дополнительного тепла.
Эластичный пояс и шнурок обеспечивают надежную посадку.
Вышитые изображения змей на боковых швах символизируют год змеи и менталитет мамбы.</t>
  </si>
  <si>
    <t>черный/красный</t>
  </si>
  <si>
    <t>M J BRK CLLGTE HBR PANT LB</t>
  </si>
  <si>
    <t>HV0091-051</t>
  </si>
  <si>
    <t>Брюки Nike Jordan Brooklyn Men's Collegiate Pants — это стильное и комфортное дополнение к вашему гардеробу. Эти брюки выполнены из мягкого и дышащего материала, который обеспечивает комфорт на протяжении всего дня. Дизайн вдохновлен классическим стилем баскетбольной униформы, с акцентом на культовый бренд Jordan, что придаёт спортивному образу нотку легендарного наследия. Эластичный пояс с внутренним шнурком обеспечивает удобную посадку, а боковые карманы добавляют практичности для хранения мелочей. Эти брюки идеально подходят как для активного отдыха, так и для создания непринуждённого повседневного образа.</t>
  </si>
  <si>
    <t>M J BRK GFX PANT</t>
  </si>
  <si>
    <t>HV0546-205</t>
  </si>
  <si>
    <t>Встречайте свой новый незаменимый предмет гардероба для дома. Эти свободные свитера из флиса средней плотности с мягким начесом на изнанке обеспечат вам комфорт. Эластичный пояс со шнурком позволяет вам подобрать идеальную посадку.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t>
  </si>
  <si>
    <t>M NK CLUB KNIT OS TRACK PANT</t>
  </si>
  <si>
    <t>HV1415-451</t>
  </si>
  <si>
    <t>Спортивные штаны Club из трикотажа средней плотности — классика комфорта и стиля. Приятная на ощупь ткань обеспечивает уют и тепло, а свободный крой дарит полную свободу движений в области ягодиц и бедер, что особенно важно при тренировках и активном отдыхе. Вышитый логотип Nike добавляет премиальный акцент, а функциональные боковые карманы и задний карман на молнии позволяют удобно хранить ключи, телефон и другие мелочи. Эластичный пояс со шнурком обеспечивает индивидуальную посадку по талии. Состав: 62% хлопок / 38% полиэстер — оптимальный баланс мягкости, прочности и легкости ухода. Идеальны для спортзала, прогулок и домашнего отдыха.</t>
  </si>
  <si>
    <t>68% хлопок, 32% полиэстер</t>
  </si>
  <si>
    <t>M NK TF WNTRZD CHLNGR PANT</t>
  </si>
  <si>
    <t>HV2673-010</t>
  </si>
  <si>
    <t>W NK TEMPO DF WARM MR PANT</t>
  </si>
  <si>
    <t>HV5766-010</t>
  </si>
  <si>
    <t>W NSW TCH FLC MR JGGER 2</t>
  </si>
  <si>
    <t>HV6779-110</t>
  </si>
  <si>
    <t>Эти Tech Fleece Joggers предлагают обтекаемый комфорт. Премиальный и легкий, флис гладкий как внутри, так и снаружи, для большого количества тепла без объема.</t>
  </si>
  <si>
    <t>53% хлопок; 47% Полиэстер</t>
  </si>
  <si>
    <t>W NSW CLUB FLC MR GFX STD PANT</t>
  </si>
  <si>
    <t>IB1988-010</t>
  </si>
  <si>
    <t>Брюки женские Nike Club Fleece Graphic Sweatpants — это стильное и комфортное дополнение к вашему гардеробу. Изготовленные из мягкого и теплого флисового материала, они обеспечивают уют и удобство в любую погоду. Брюки имеют свободный крой и эластичную талию с регулировкой шнурком, что гарантирует идеальную посадку. Яркий графический принт с логотипом Nike добавляет оригинальности и динамичности образу. Эти брюки отлично подойдут как для активного отдыха, так и для повседневного ношения, сочетая в себе функциональность и модный дизайн.</t>
  </si>
  <si>
    <t>80% хлопок; 20% Полиэстер</t>
  </si>
  <si>
    <t>IB2504-010</t>
  </si>
  <si>
    <t>W NSW PHNX FLC GX OS HR PANT</t>
  </si>
  <si>
    <t>IF0254-502</t>
  </si>
  <si>
    <t>Брюки Nike Phoenix Fleece Oversized High-Waisted Graphic Trousers — это воплощение комфорта и современного стиля в одном изделии. Созданные из мягкого и уютного флиса, они подарят вам тепло и удобство в любой обстановке, будь то активный день или расслабленный вечер дома.
Дизайн оверсайз обеспечивает свободу движений и легкость в ношении, а высокая посадка подчеркивает силуэт и обеспечивает дополнительную поддержку. Эти брюки идеально вписываются в современный уличный стиль, создавая расслабленный и модный образ.
Яркие графические элементы добавляют индивидуальности и выражают динамичность бренда Nike, делая брюки ярким акцентом вашего гардероба. Широкий эластичный пояс гарантирует оптимальную посадку и комфорт, а практичные карманы позволяют удобно хранить небольшие вещи под рукой.</t>
  </si>
  <si>
    <t>W NSW STREET CARPENTER LR PANT</t>
  </si>
  <si>
    <t>IF0311-103</t>
  </si>
  <si>
    <t>Эти прочные и вневременные рабочие брюки — идеальное сочетание долговечности и стильного дизайна, которое придется по вкусу всем, кто ценит практичность и комфорт в повседневной жизни. Изготовленные из высококачественного тканого брезента, они готовы выдержать самые разнообразные нагрузки, делая их идеальным выбором для работы и активного отдыха.
Изысканная проработка деталей, вдохновленных классической рабочей одеждой, делает эти брюки поистине уникальными. Двойной слой ткани на передней части обеспечивает дополнительную защиту и устойчивость к износу, что особенно важно в условиях, требующих повышенной прочности. Функциональные карманы различной глубины и формы обеспечат вам удобное хранение всех необходимых инструментов и аксессуаров, а петля для молотка добавляет практичности, позволяя носить с собой необходимые для работы предметы.</t>
  </si>
  <si>
    <t>M NK CLUB LTWT PANT CTB</t>
  </si>
  <si>
    <t>IF0764-010</t>
  </si>
  <si>
    <t>M J DF SPT ESS 3/4 TIGHT</t>
  </si>
  <si>
    <t>IF0899-010</t>
  </si>
  <si>
    <t>Гладкая и эластичная ткань облегает тело, обеспечивая поддержку. Кроме того, эти леггинсы длиной 3/4 дополнены влагоотводящей технологией Dri-FIT, которая помогает чувствовать себя уверенно и комфортно в жаркую погоду. Технология Nike Dri-FIT отводит пот от кожи, обеспечивая более быстрое испарение и помогая вам оставаться сухим и чувствовать себя комфортно.
Карманы на бедрах позволяют хранить мелкие необходимые вещи и вмещают большинство смартфонов.
Эластичный жаккардовый пояс обеспечивает плотное прилегание и надежную фиксацию.
Сетчатый передний карман обеспечивает дополнительную воздухопроницаемость.</t>
  </si>
  <si>
    <t>90% полиэстер, 10% эластан</t>
  </si>
  <si>
    <t>M NK AIR HYBRID UTL PANT</t>
  </si>
  <si>
    <t>IO0570-072</t>
  </si>
  <si>
    <t>Спортивный стиль, переосмысленный для повседневной носки. Эти брюки изготовлены из слегка эластичной, влагоотводящей ткани для комфорта. Водоотталкивающие вставки на коленях обеспечивают защиту от небольшого дождя. Они имеют свободный крой в области ягодиц и бедер, а эластичные манжеты располагаются выше уровня обуви. Вышитый логотип
Плетеная окантовка
Сетчатая подкладка (верхняя часть штанин)
Тканевая подкладка (нижняя часть голени)
Боковые карманы
Эластичный пояс со шнурком
Основной материал: 88% полиэстер/12% эластан. Вставки: 100% полиэстер. Верхняя подкладка: 100% полиэстер. Нижняя подкладка: 100% нейлон.</t>
  </si>
  <si>
    <t>88% полиэстер, 12% эластан</t>
  </si>
  <si>
    <t>W NK FLARED PANT GLS</t>
  </si>
  <si>
    <t>IO1295-216</t>
  </si>
  <si>
    <t>Брюки Nike W Nk Flared Pant Gls — это элегантное и удобное решение для повседневного гардероба активной женщины. Изготовленные из мягкой и эластичной ткани, сочетающей полиэстер и эластан, они обеспечивают отличную посадку и свободу движений. Приталенный крой брючин расширяется книзу, создавая стильный силуэт, который прекрасно подчёркивает фигуру. Брюки без застежек, что обеспечивает гладкий и обтекаемый внешний вид, идеально подходящий для создания как спортивного, так и более нарядного образа. Завышенная талия не только смотрится современно, но и обеспечивает дополнительный комфорт и поддержку. Отсутствие карманов делает модель минималистичной и легкой, совершенно не отвлекая от вашего стильного образа. Будь вы в спортивном зале или на прогулке, эти брюки подарят вам уверенность и комфорт в течение всего дня.</t>
  </si>
  <si>
    <t>89% полиэстер, 11% эластан</t>
  </si>
  <si>
    <t>M J DF SPT CSVR GFX FLC PNT</t>
  </si>
  <si>
    <t>IO8933-010</t>
  </si>
  <si>
    <t>Наша технология отвода влаги улучшает эти классические спортивные штаны, помогая вам выглядеть и чувствовать себя свежо как на корте, так и вне его. Изготовленные из удобного французского махрового трикотажа, они станут комфортной одеждой на весь год. Яркий дизайн делает их безошибочно узнаваемыми как Jordan. Технология Nike Dri-FIT отводит пот от кожи, обеспечивая более быстрое испарение и помогая вам оставаться сухим и чувствовать себя комфортно. Основной материал: 62% хлопок, 38% полиэстер; подкладки карманов: 100% хлопок.</t>
  </si>
  <si>
    <t>62% хлопок, 38% полиэстер</t>
  </si>
  <si>
    <t>M NK CLUB BB OH PANT JDI</t>
  </si>
  <si>
    <t>IO9623-010</t>
  </si>
  <si>
    <t>Брюки Nike Jogging Trousers Club идеально сочетают комфорт и современный стиль, предлагая вам наилучшее для активного образа жизни. Изготовленные из мягкого, дышащего материала, они обеспечивают свободу движений и максимальный комфорт на протяжении всего дня. Эластичный пояс со шнурком позволяет точно подогнать брюки по фигуре, обеспечивая надежную посадку, а зауженные к низу штанины с манжетами создают аккуратный силуэт. Практичные боковые карманы добавляют функциональности, позволяя хранить мелкие вещи под рукой. Брюки украшены культовым логотипом Nike, который подчеркивает ваш спортивный стиль. Подходят как для тренировок, так и для повседневного использования, эти брюки станут незаменимой частью вашего гардероба.</t>
  </si>
  <si>
    <t>NK MERC LITE SUPLCK - FA22</t>
  </si>
  <si>
    <t>DN3609-354</t>
  </si>
  <si>
    <t>Щитки</t>
  </si>
  <si>
    <t>Спорт. инвентарь</t>
  </si>
  <si>
    <t>Защита</t>
  </si>
  <si>
    <t>Футбол</t>
  </si>
  <si>
    <t>Унисекс</t>
  </si>
  <si>
    <t>MERC LITE SUPLCK - FA22 от Nike — это высокотехнологичные щитки для футбола, предназначенные для оптимальной защиты голени при максимальном снижении веса. Оснащены инновационной системой SuperLock, которая обеспечивает безопасное прилегание и предотвращает смещение щитков во время интенсивных движений. Отличаются стильным дизайном и прочной конструкцией, призванной выдерживать сильные удары и обеспечивать комфорт игрокам любого уровня.</t>
  </si>
  <si>
    <t>60% ЭВА, 40% калиевая смола</t>
  </si>
  <si>
    <t>170-180</t>
  </si>
  <si>
    <t>Nike Mercurial Hardshell</t>
  </si>
  <si>
    <t>DN3614-420</t>
  </si>
  <si>
    <t>Nike Mercurial Hardshell Shin Guards (щитки) предлагают надежную защиту с удобной анатомической подгонкой. Стойкий к ударам жесткий наружный слой и пена с эффектом памяти обеспечивают комфорт и амортизацию. Дизайн с отличной вентиляцией способствует циркуляции воздуха, а регулируемые ремешки гарантируют надежную фиксацию на ноге во время игры.</t>
  </si>
  <si>
    <t>70% полипропилен, 30% ЭВА.</t>
  </si>
  <si>
    <t>180-193</t>
  </si>
  <si>
    <t>Nike Manoa Leather SE</t>
  </si>
  <si>
    <t>DC8892-800</t>
  </si>
  <si>
    <t>Ботинки</t>
  </si>
  <si>
    <t>Обувь</t>
  </si>
  <si>
    <t>Зимняя обувь</t>
  </si>
  <si>
    <t>ПОХОДНЫЙ СТИЛЬ И ПРОЧНОСТЬ. Ботинки Nike Manoa средней высоты с выступами на подошве сочетают прочную кожу и дышащий текстиль. Это идеальная модель для города и за его пределами. К износостойким элементам относятся плетеная петелька, шестигранные металлические отверстия для шнурков и износостойкая резиновая подметка. Удобный мягкий бортик средней высоты позволяет легко сочетать модель с любой одеждой. Прочная кожа в области носка, пятки и бортика не пропускает влагу и создает стильный образ в любой местности — на городской улице или горном маршруте. Плотный трикотаж обеспечивает воздухопроницаемость и прочность, а едва заметные фирменные элементы привносят деликатные акценты в область верха. Мягкий бортик средней высоты для прочности и комфорта.
Подошва из пеноматериала во всю длину обеспечивает легкость, амортизацию и длительный комфорт. Прочная подошва из твердой резины с большими выступами для дополнительного сцепления на различных поверхностях. Плетеная петелька. Укрепленный носок. Металлические отверстия шнуровки. Круглые шнурки.</t>
  </si>
  <si>
    <t>90% кожа, 10% текстиль</t>
  </si>
  <si>
    <t>US</t>
  </si>
  <si>
    <t>8,5</t>
  </si>
  <si>
    <t>9</t>
  </si>
  <si>
    <t>Nike City Classic</t>
  </si>
  <si>
    <t>DQ5601-002</t>
  </si>
  <si>
    <t>Кроссовки</t>
  </si>
  <si>
    <t>Готовы к зимним утренникам и отдыху в домике? Начинайте движение в классических ботинках City. Разработанные специально для ног с низким профилем, тонкий носок и рельефный воротник делают их гибкими и удобными. А поскольку мы знаем, что вам есть, где побывать, прочный протектор, вдохновленный трассой, обеспечит устойчивость вашего стиля на протяжении всего похода на выходных с друзьями.
Полированная металлическая фурнитура для шнуровки сочетается с простыми в дизайне тканями (включая прочную кожу) для создания вневременного образа для активного отдыха.
Резиновая подметка с большими выступами обеспечивает долговечность и сцепление с дорогой.
От узкого носка до мягкого воротника, поддерживающего лодыжку, эти ботинки обеспечивают комфорт и устойчивость, специально для узких ног.
Подошва из толстого пеноматериала в сочетании с мягкой пяткой и язычком создают невероятные ощущения.
Складчатый язычок защищает от непогоды.
Потяните язычок на пятке для удобства надевания и снятия.
Усиленная резиновая пятка и носок повышают долговечность.</t>
  </si>
  <si>
    <t>42% кожа, 40% синтетика, 18% текстиль, подошва резина</t>
  </si>
  <si>
    <t>6,5</t>
  </si>
  <si>
    <t>7</t>
  </si>
  <si>
    <t>U NK CLUB CAP U CB FUT WSH L</t>
  </si>
  <si>
    <t>FB5368-011</t>
  </si>
  <si>
    <t>Кепка</t>
  </si>
  <si>
    <t>Аксессуары</t>
  </si>
  <si>
    <t>Кепки</t>
  </si>
  <si>
    <t>U NK CLUB CAP U CB FUT WSH L - это ультрасовременная бейсболка от бренда Nike, которая сочетает в себе стильный дизайн и функциональность. Изготовлена из качественных материалов с технологией Future Wash, которая придает ей уникальный вид и текстуру. Эта бейсболка имеет регулируемый размер, что позволяет подогнать ее под любую голову для идеальной посадки. Удобная посадка и дышащие материалы делают ее отличным выбором для повседневной носки и активного отдыха.</t>
  </si>
  <si>
    <t>S/M</t>
  </si>
  <si>
    <t>52-57</t>
  </si>
  <si>
    <t>M/L</t>
  </si>
  <si>
    <t>55-60</t>
  </si>
  <si>
    <t>L/XL</t>
  </si>
  <si>
    <t>58-63</t>
  </si>
  <si>
    <t>FB5368-100</t>
  </si>
  <si>
    <t>CLUB UNSTRUCTURED FUTURA WASH CAP - это ультрасовременная бейсболка от бренда Nike, которая сочетает в себе стильный дизайн и функциональность. Изготовлена из качественных материалов с технологией Future Wash, которая придает ей уникальный вид и текстуру. Эта бейсболка имеет регулируемый размер, что позволяет подогнать ее под любую голову для идеальной посадки. Удобная посадка и дышащие материалы делают ее отличным выбором для повседневной носки и активного отдыха.</t>
  </si>
  <si>
    <t>FB5368-365</t>
  </si>
  <si>
    <t>U NK CLUB CAP U CB ARMX PTCH L</t>
  </si>
  <si>
    <t>FN4402-100</t>
  </si>
  <si>
    <t>NK CLUB CAP U CB ARMX PTCH L - это стильная и универсальная бейсболка от бренда Nike. Она выполнена в классическом дизайне с элементами клубного стиля и легко сочетается с разнообразной повседневной одеждой. Бейсболка U NK CLUB CAP U CB ARMX PTCH L имеет регулируемый размер, что позволяет подогнать ее под любую голову для идеальной посадки. Выполненная из качественных материалов, она обеспечивает комфорт и защиту от солнечных лучей во время активных тренировок или прогулок на улице.</t>
  </si>
  <si>
    <t>W NSW ESSTL THRMR CLSC PUFFER</t>
  </si>
  <si>
    <t>FB7672-618</t>
  </si>
  <si>
    <t>Пуховик</t>
  </si>
  <si>
    <t>Куртки и пуховики</t>
  </si>
  <si>
    <t>Достаточно теплый, чтобы вам было уютно, но достаточно легкий, чтобы держать вас в движении, этот пуховик идеально подходит для холодных, напряженных дней. Легкая ткань сохраняет тепло тела, а свободный крой позволяет надеть дополнительные слои, не чувствуя себя стесненным.
Технология Nike Therma-FIT помогает управлять естественным теплом вашего тела, чтобы согреться в холодную погоду. Водоотталкивающая отделка помогает сохранить сухость в сырую погоду. Застежки-липучки на капюшоне и талии позволяют легко отрегулировать посадку.</t>
  </si>
  <si>
    <t>W NSW TF THRMR CLSC PARKA</t>
  </si>
  <si>
    <t>FB7675-010</t>
  </si>
  <si>
    <t>Эта длинная парка, достаточно теплая, чтобы вам было уютно, но достаточно легкая, чтобы вы всегда были в движении, идеально подходит для холодных и напряженных дней.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дождливую погоду, а свободный крой позволяет вам укутаться в дополнительные слои, не чувствуя себя стесненным. Завершите образ карманами и регулируемым капюшоном, и все готово!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сырую погоду.
Регулируемый капюшон включает в себя складную штормовую накидку, которая поможет вам защититься.
Стиль: теплая парка в полный рост свободного кроя.
Материалы: водоотталкивающая ткань.
Конструкция: синтетический утеплитель.
Хранение: карманы на молнии.
Отделка: двусторонняя молния.
Преимущества: капюшон оснащен складным штормовым козырьком и эластичными ремнями.</t>
  </si>
  <si>
    <t>FB7672-010</t>
  </si>
  <si>
    <t>Nike Therma-FIT. Технология Nike Therma-FIT использует выделяемое телом тепло для защиты от холода.</t>
  </si>
  <si>
    <t>черный/белый</t>
  </si>
  <si>
    <t>FB7675-133</t>
  </si>
  <si>
    <t>Эта длинная парка, достаточно теплая, чтобы вам было уютно, но достаточно легкая, чтобы вы всегда были в движении, идеально подходит для холодных и напряженных дней.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моросящую погоду, а свободный крой позволяет одеться в дополнительные слои, не чувствуя себя стесненным. Завершите образ карманами и регулируемым капюшоном, и все готово!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сырую погоду.
Регулируемый капюшон включает в себя складную штормовую накидку, которая поможет вам защититься.
Стиль: теплая парка в полный рост свободного кроя.
Материалы: водоотталкивающая ткань.
Конструкция: синтетический утеплитель.
Хранение: карманы на молнии.
Отделка: двусторонняя молния.
Преимущества: капюшон оснащен складным штормовым козырьком и эластичными ремнями.
100% полиэстер
Машинная стирка</t>
  </si>
  <si>
    <t>FB7672-133</t>
  </si>
  <si>
    <t>Достаточно теплая, чтобы вам было уютно, но достаточно легкая, чтобы держать вас в движении, эта куртка идеально подходит для холодных и напряженных дней.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моросящую погоду, а свободный крой позволяет одеться в дополнительные слои, не чувствуя себя стесненным. Завершите образ карманами и регулируемым капюшоном, и все готово!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сырую погоду.
Регулируемый капюшон включает в себя складную штормовую накидку, которая поможет защитить вас.
Стиль: Теплая куртка длиной до бедра свободного кроя.
Материалы: Водоотталкивающая ткань.
Конструкция: Синтетическая изоляция.
Место хранения: карманы для рук на молнии.
Плюсы: капюшон оснащен складным штормовым козырьком и эластичными ремнями.
100% полиэстер
Машинная стирка</t>
  </si>
  <si>
    <t>FB7675-618</t>
  </si>
  <si>
    <t>розовый</t>
  </si>
  <si>
    <t>M NL FILLED PARKA</t>
  </si>
  <si>
    <t>FB7587-010</t>
  </si>
  <si>
    <t>Эта премиальная парка из коллекции Nike Life, созданная для тепла, защиты и стиля, включает в себя все, что вам нужно от зимнего пальто и многое другое. Водоотталкивающая ткань помогает сохранять сухость под дождем, а утеплитель Thermore EcoDown помогает сохранять тепло в холодную погоду. Просторный крой и гладкая подкладка из тафты позволяют легко надевать несколько слоев одежды. Его прочная конструкция способна противостоять холоду, поэтому вы можете путешествовать с комфортом и стилем.
Водоотталкивающая внешняя ткань защищает от дождя и сохраняет сухость в сырую погоду.
Утеплитель Thermore EcoDown имитирует внешний вид и ощущение пухового утеплителя, используя конструкцию, состоящую из 100% переработанных материалов.
Полноразмерный ветрозащитный клапан с застежкой-кнопкой защищает от проникновения прохладного воздуха и влаги.
Наклонные карманы для рук и карманы с клапанами дают достаточно места, чтобы согреть руки и положить все необходимое.
Разработан так, чтобы чувствовать себя просторным в плечах, груди и теле для легкости движений и многослойности.
Капюшон покрыт высоким ворсом из флиса для дополнительного комфорта и тепла.
Логотип-галочка на клапане левого кармана.
Регулируемые манжеты с застежкой-кнопкой.
Основная часть: 62 % хлопок/38 % нейлон. Подкладка: 100% полиэстер. Искусственный мех: 100% полиэстер. Наполнитель: 100% полиэстер.</t>
  </si>
  <si>
    <t>Верхняя ткань - 62% хлопок / 38% нейлон; Подкладка - 100% полиэстер. Наполнитель: 100% полиэстер (Thermore® EcoDown®)</t>
  </si>
  <si>
    <t>M NK TCH FLC N98 JKT</t>
  </si>
  <si>
    <t>FB8008-010</t>
  </si>
  <si>
    <t>Куртка</t>
  </si>
  <si>
    <t>Эта куртка сочетает в себе стиль и инновации. Легкая и теплая ткань Tech Fleece обеспечивает максимальный комфорт, а классический дизайн N98 придает современный вид. Идеальна для ежедневного ношения и активного отдыха.</t>
  </si>
  <si>
    <t>53% Хлопок, 47% Полиэстер</t>
  </si>
  <si>
    <t>W NSW TF SYNFL NK CLSC PFR</t>
  </si>
  <si>
    <t>FZ5899-010</t>
  </si>
  <si>
    <t>Встречайте зимнюю прохладу в куртке, которая добавит тепла в вашу жизнь. Достаточно свободная, чтобы надевать ее слоями, ее синтетический наполнитель добавляет изоляцию, а технология Nike Therma-FIT помогает управлять естественным теплом вашего тела, помогая вам оставаться в тепле в холодную погоду. Вдобавок ко всему, водоотталкивающая отделка помогает вам оставаться сухими. Так что застегните ее, засуньте руки в карманы и выходите!</t>
  </si>
  <si>
    <t>W NSW PE SHINE PUFFER</t>
  </si>
  <si>
    <t>FB8769-328</t>
  </si>
  <si>
    <t>Соберите стильный образ в этой премиальной пуховой сумке с легким блеском и молниями из розового золота. Технология Nike Therma-FIT использует естественное тепло вашего тела, чтобы сохранять тепло, а водоотталкивающая отделка сохраняет сухость во время небольшого дождя. Достаточно теплый, чтобы вам было уютно, но достаточно легкий, чтобы вы всегда были в пути, он идеально подходит для холодных и напряженных дней.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сырую погоду.
Регулируемый капюшон включает в себя складную штормовую накидку, которая поможет вам защититься.
Стиль: Теплая куртка длиной до бедра свободного кроя.
Материалы: Водоотталкивающая ткань.
Конструкция: Синтетическая изоляция.
Хранение: карманы на молнии.
Отделка: молнии и капюшон из розового золота со складной штормовой козырьком и эластичными ремнями.
Преимущества: бирка внутри воротника позволяет повесить жилет на крючок.
Машинная стирка</t>
  </si>
  <si>
    <t>M TF CLUB PUFFER JACKET 650</t>
  </si>
  <si>
    <t>IB2975-297</t>
  </si>
  <si>
    <t>Этот пуховик создан для того, чтобы согревать и защищать от влаги в любую погоду. Она изготовлена ​​из гладкой водоотталкивающей ткани, оснащена технологией Therma-FIT и пуховым утеплителем. Свободный крой обеспечивает комфорт в области тела, позволяя легко надевать несколько слоев одежды. Ткань Nike Therma помогает сохранять тепло.
Пуховый утеплитель создает высококачественную, легкую конструкцию, которая эффективно сохраняет тепло.
Ткань рипстоп обеспечивает дополнительную прочность.</t>
  </si>
  <si>
    <t>M NK TF ACDPR 2IN1 SDF JACKET</t>
  </si>
  <si>
    <t>DJ6306-451</t>
  </si>
  <si>
    <t>Куртка утепленная</t>
  </si>
  <si>
    <t>Спортивная куртка Nike. Длинный крой и застежка-молния. Технология Therma-FIT характеризуется использованием специальных материалов, которые благодаря микроскопическому переплетению волокон образуют многослойную структуру, обеспечивающую теплоизоляцию. Это предотвращает проникновение холода и ветра в одежду. 
Нижняя панель застегивается и снимается, что дает возможность использовать две разных длины покрытия. Легкий синтетический наполнитель хранит тепло, не отягощая вас.
Стандартная посадка для расслабленного и легкого ощущения.
Эластичная обработка на манжетах.
Боковые карманы на молнии.</t>
  </si>
  <si>
    <t>Air Jordan Flight Essentials Eco Renegade Jacket</t>
  </si>
  <si>
    <t>FB7316-281</t>
  </si>
  <si>
    <t>Мужская куртка Jordan Essentials Renegade : классический бомбер был дополнен элементами Jordan, чтобы вы выглядели стильно всю осень. 
Легкая водоотталкивающая ткань обеспечивает защиту от непогоды, а наполнитель сохраняет тепло. Дополнительная структура ткани за плечами обеспечивает гибкость без ущерба для структуры и стиля куртки. Карман на руке предлагает уникальный стиль и дополнительное пространство для хранения.
Карманы на кнопках сохранят ваши вещи в безопасности.
Резинка на воротнике, манжетах и талии защитит от ветра. 
Детали:
• Основная часть: 71% полиэстер, 29% нейлон; Подкладка: 100% полиэстер; Наполнитель: 100 % полиэстер
• Вышитый логотип Jumpman</t>
  </si>
  <si>
    <t>основная часть 71% полиэстер, 29% нейлон. подкладка 100% полиэстер. наполнитель 100% полиэстер.</t>
  </si>
  <si>
    <t>Club Stadium Parka</t>
  </si>
  <si>
    <t>FB7320-010</t>
  </si>
  <si>
    <t>Куртка утеплённая</t>
  </si>
  <si>
    <t>Парка Nike Club Stadium Parka выполнена из плотной влагоотводящей ткани. Удлиненный крой позволит сохранить тепло при длительных прогулках. Капюшон с подкладкой из флиса защитит голову от ветра и ремешком для утягивания обеспечивает дополнительную защиту от холода и влаги. Защитный клапан на клепках защищает от проникновения ветра и дождя. Боковые карманы обеспечивают удобство при ношении вещей в карманах. Синтетический наполнитель добавляет комфорта и тепла.</t>
  </si>
  <si>
    <t>48 - 50</t>
  </si>
  <si>
    <t>52 - 54</t>
  </si>
  <si>
    <t>FB7320-410</t>
  </si>
  <si>
    <t>W NSW TF THRMR CLSC VEST</t>
  </si>
  <si>
    <t>FB7679-010</t>
  </si>
  <si>
    <t>Жилетка</t>
  </si>
  <si>
    <t>Достаточно теплый, чтобы вам было комфортно, но достаточно легкий, чтобы вы были в движении, этот свободный стеганый жилет — идеальный элемент многослойности. Легкий утеплитель в сочетании с технологией Nike Therma-FIT управляет естественным теплом вашего тела, помогая вам согреться в холодные дни. Застегните его до конца для дополнительной защиты и спрячьте руки в карманах, когда им нужно отдохнуть от холода. Водоотталкивающая пропитка поможет вам оставаться сухими в сырую погоду. Застежки-резинки на талии позволяют легко отрегулировать посадку.</t>
  </si>
  <si>
    <t>M NK SOLO SWSH PUFFER</t>
  </si>
  <si>
    <t>FB7852-010</t>
  </si>
  <si>
    <t>Пуховик Nike Solo Swoosh, напоминающий фирменную парку 1990-х годов, придает вам чистый классический стиль, который является синонимом нашей коллекции Solo Swoosh. Капюшон и шнур можно складывать, а это означает, что вы можете сохранять чистоту в ясную погоду и распаковывать вещи, когда дождь или снег угрожают вашим планам. Сочетание водоотталкивающей ткани и теплого, прочного утеплителя дает вам уверенность в том, что вы сможете выдержать любую погоду.
Теплый утеплитель поможет вам согреться в холодную погоду.
Водоотталкивающая ткань защищает от дождя и сохраняет сухость в сырую погоду.
Прикрепленный складной капюшон можно сложить и защелкнуть в регулируемом воротнике, позволяя менять свой стиль и степень защиты.
Создан для ощущения простора в плечах, груди и теле, обеспечивая дополнительное пространство для движений и многослойности.
Карманы для рук на молнии.
Эластичные манжеты и подол.
Застежка-кнопка спереди.
Корпус: 100% нейлон. Подкладка/наполнитель: 100% полиэстер.
Машинная стирка.</t>
  </si>
  <si>
    <t>M NK TCH TF PUFFER JKT</t>
  </si>
  <si>
    <t>FB7854-010</t>
  </si>
  <si>
    <t>Когда зимняя погода приветствует прохладой у входной двери, возьмите из гардероба этот просторный пуховик Nike. Технология Nike Therma-FIT помогает управлять естественным теплом вашего тела, помогая сохранять тепло в холодную погоду. Изготовленная из утиного пуха и нашей фирменной ткани Tech Fleece, она создана для того, чтобы согреть двигатель в холодную погоду.
Легкий флис премиум-класса, гладкий как внутри, так и снаружи, согревает, не увеличивая при этом объем.
Утеплитель из пуха добавляет тепла и комфорта в холодную погоду. Штормовой клапан во всю длину защищает от попадания прохладного воздуха и влаги.
Стиль: пуховик оверсайз.
Материалы: мягкий изолирующий технический флис внутри и снаружи.
Конструкция: пуховый утеплитель и подкладка из технического флиса.
Место хранения: внутренний нагрудный карман на молнии.
Отделка: без капюшона, эластичные манжеты и низ, двусторонняя молния с ветрозащитной планкой во всю длину.
Другие особенности: Вышитый логотип Nike Futura на левой груди.
Воротник-стойка.
Основная часть: 68% хлопок/32% полиэстер. Подкладка: 71% хлопок/29% полиэстер. Наполнитель: 85% пух/15% перья.
Машинная стирка</t>
  </si>
  <si>
    <t>68% хлопок, 32% полиэстер, наполнитель пух/перо</t>
  </si>
  <si>
    <t>FB8008-473</t>
  </si>
  <si>
    <t>Storm-FIT Windrunner PrimaLoft Hoodie Parka</t>
  </si>
  <si>
    <t>FB8189-410</t>
  </si>
  <si>
    <t>Шагните в холод с уверенностью в парке Nike Windrunner. Она ветронепроницаема, водостойка и изготовлена с утеплителем PrimaLoft Thermoplume, обеспечивающим серьезное тепло и защиту от непогоды. Фирменные линии шеврона на груди напоминают культовую куртку Windrunner 70-х годов. Высокий воротник на молнии и регулируемый капюшон позволяют затянуть его, чтобы защититься от холодной и сырой погоды.
Альтернатива пуху, не жертвующая теплом, утеплитель PrimaLoft Thermoplume устойчив к воде и обеспечивает превосходное удержание тепла.
Технология Nike Storm-FIT защищает от таких явлений, как ветер и вода, и помогает вам чувствовать себя комфортно в суровых погодных условиях.
Линии дизайна Chevron вдохновлены спортивной курткой Windrunner 1978 года, которая отличается единым и обманчиво простым дизайном.
Больше преимуществ:
Двусторонняя молния по всей длине позволяет регулировать стиль и степень защиты.
Капюшон с эластичным шнуром и замками позволяет плотно прилегать к нему, защищая от прохладного воздуха и влаги.
Тонкая эластичная отделка на манжетах сохраняет тепло.
Карманы на молнии.
Вышитый логотип Nike Futura слева на груди.
Основная часть/подкладка/наполнитель: 100% полиэстер.
Машинная стирка.
Происхождение:
Windrunner стал лицом одежды Nike в 1978 году, в то время, когда компания была известна своей обувью. Сегодня эта повседневная куртка для бега по-прежнему актуальна и интересна, как и тогда, благодаря своему культовому шеврону под углом 26 градусов, превосходной воздухопроницаемости и устойчивости к атмосферным воздействиям.</t>
  </si>
  <si>
    <t>Nike Storm-FIT. Технология Nike Storm-FIT защищает от ветра и влаги для комфорта в суровых погодных условиях.; Primaloft. Утеплитель.</t>
  </si>
  <si>
    <t>M J FLT HRTG DENIM JKT (Jordan)</t>
  </si>
  <si>
    <t>FN4649-436</t>
  </si>
  <si>
    <t>Культовый дуэт: Jordan Brand и джинсовая куртка. Эта модель украшена изящным логотипом Flight, а также накладными карманами и вышитой надписью Jumpman, которая дополняет образ.
Преимущества
Металлические пуговицы позволяют плотно застегнуть пуговицы или создать открытый образ.
Накладные карманы дадут место для телефона.</t>
  </si>
  <si>
    <t>M J FLIGHT DOWN PARKA (Jordan)</t>
  </si>
  <si>
    <t>FV7269-010</t>
  </si>
  <si>
    <t>Парка</t>
  </si>
  <si>
    <t>Летать высоко может быть холодно. К счастью, эта просторная парка сохраняет тепло. Прочная водоотталкивающая ткань рипстоп, пуховый утеплитель и наша технология Therma-FIT помогут вам оставаться сухими и в тепле, когда погода портится. Технология Nike Therma-FIT помогает управлять естественным теплом вашего тела, помогая вам оставаться в тепле в холодную погоду.
Водоотталкивающая пропитка поможет вам оставаться сухими в сырую погоду.
Пуховый утеплитель добавляет тепла без увеличения веса, создавая легкую конструкцию, которая сохраняет тепло.
Высокий воротник в сочетании с эластичной резинкой в ​​капюшоне защищает от ветра и дождя.</t>
  </si>
  <si>
    <t>M NK TCH WVN VEST</t>
  </si>
  <si>
    <t>FZ0748-010</t>
  </si>
  <si>
    <t>Смена сезонов — это пустяк, когда вы экипированы этим переходным жилетом. Прочный нейлоновый внешний слой изготовлен из материала Nike Repel и имеет УФ-отделку, которая защищает от небольшого дождя и солнца. Воротник-стойка обеспечивает гибкость при стилизации.Для удобства боковые карманы оснащены надежными карманами на молнии. Вставные карманы на груди обеспечивают достаточно места для хранения вещей. Этот продукт обеспечивает защиту от UVA и UVB-излучения только в тех областях, которые закрыты одеждой. Для защиты открытых участков рекомендуется использовать качественный солнцезащитный крем. Детали: Вышитый логотип Nike Futura;петля для шкафчика;</t>
  </si>
  <si>
    <t>FZ5899-072</t>
  </si>
  <si>
    <t>M NK TF RPL WNTRZD MILER JKT</t>
  </si>
  <si>
    <t>HV2669-010</t>
  </si>
  <si>
    <t>Эта утепленная беговая куртка позволит вам с легкостью противостоять холоду. Технология регулирования температуры в сочетании с водоотталкивающим материалом обеспечивает тепло и сухость. Наклонные швы — отсылка к классическим линиям дизайна Windrunner. Технология Nike Therma-FIT использует естественное тепло вашего тела, чтобы согреть вас в холодную погоду. В сочетании с водоотталкивающим тканым материалом она обеспечивает комфорт и сухость даже во влажных условиях. Сплошной синтетический утеплитель обеспечивает тепло, а перфорация гарантирует воздухопроницаемость. Особая техника прошивания придает стеганому узору новый вид и отсылает к шевронному рисунку модели Windrunner. Регулируемый капюшон обеспечивает индивидуальную защиту.
Боковые карманы на молнии также подходят для хранения мелких предметов.</t>
  </si>
  <si>
    <t>W NSW WVN JACKET GLS</t>
  </si>
  <si>
    <t>IO1300-216</t>
  </si>
  <si>
    <t>Ветровка Nike Sportswear Women's Woven Jacket сочетает в себе современный стиль и функциональность, создавая идеальный вариант для активных женщин. Изготовленная из прочного и легкого тканого материала, эта ветровка обеспечивает комфорт в любой ситуации, будь то прогулка по городу или занятие спортом на свежем воздухе. Регулируемый капюшон и эластичные манжеты защищают от ветра, а яркие цветовые акценты и минималистичный дизайн придают образу динамичность и свежесть. Эффектная графика и логотип Nike добавляют спортивного шарма и делают эту ветровку стильным элементом гардероба. Практичные карманы на молнии позволят хранить все необходимые мелочи под рукой. Nike Sportswear Women's Woven Jacket — это идеальный выбор для тех, кто ценит комфорт и стиль в каждой детали.</t>
  </si>
  <si>
    <t>Nike Pitch Training</t>
  </si>
  <si>
    <t>FZ7555-710</t>
  </si>
  <si>
    <t>Мяч</t>
  </si>
  <si>
    <t>Мячи</t>
  </si>
  <si>
    <t>Футбольный мяч Nike Pitch Training создан для тех, кто стремится к совершенствованию своих навыков на поле. Этот мяч отличается долговечностью и ярким дизайном, что делает его идеальным для тренировок в любых условиях. Гладкая поверхность и четкие контрастные графические элементы обеспечивают превосходную видимость и контроль, позволяя игрокам сосредоточиться на точности ударов и передач. Конструкция с машинной строчкой гарантирует отличную аэродинамику и прочность, выдерживая длительные тренировки. Nike Pitch Training — это надежный помощник как для любительских игр, так и для серьезной подготовки к матчам, дарящий уверенность и удовольствие от игры.</t>
  </si>
  <si>
    <t>желтый</t>
  </si>
  <si>
    <t>Синтетические материалы</t>
  </si>
  <si>
    <t>Tech size</t>
  </si>
  <si>
    <t>5</t>
  </si>
  <si>
    <t>NK CONTROL - FA25</t>
  </si>
  <si>
    <t>HV4395-100</t>
  </si>
  <si>
    <t>Мяч футбольный Nike Control — инновационная модель, пришедшая на смену мячу Flight. Мяч создан с применением технологии OMNISculpt: на внешнем слое выполнены специальные бороздки, которые оптимизируют полёт и обеспечивают точную траекторию при каждом ударе. Четырёхпанельная конструкция с укороченными швами, расположенными в шахматном порядке, придаёт мячу более сферическую форму и расширяет зоны удара — это позволяет добиваться чистого и мощного касания. Мяч разработан для игр и тренировок на высоком уровне, о чем свидетельствует сертификат FIFA Quality Pro.
Технология All Conditions Control (ACC), гарантирующая превосходное сцепление как во влажных, так и в сухих условиях. Контрастное цветовое решение поддерживает высокую визуальную заметность мяча на поле, а особое нанесение чернил не только усиливает сцепление, но и положительно влияет на аэродинамические свойства.</t>
  </si>
  <si>
    <t>37% полиуретан, 33% резина, 20% полиэстер, 10% хлопок</t>
  </si>
  <si>
    <t>HV4395-710</t>
  </si>
  <si>
    <t>W NK DF INDY V-NECK BRA</t>
  </si>
  <si>
    <t>CZ4456-222</t>
  </si>
  <si>
    <t>Бра</t>
  </si>
  <si>
    <t>Нижнее белье</t>
  </si>
  <si>
    <t>ИДЕАЛЬНАЯ ПОСАДКА. Спортивное бра Nike Dri-FIT Indy обеспечивает комфорт и поддержку день за днем благодаря бретелям, которые регулируются спереди. Мягкая ткань обеспечивает воздухопроницаемость спереди и сзади во время интенсивных тренировок. Съемные вкладыши легко вставлять и вынимать через отверстия сверху. Мини-логотипы Nike на передней части бретелей позволяют быстро и легко адаптировать посадку. Боковые вставки из сетки в форме логотипа Swoosh обеспечивают непревзойденную вентиляцию. V-образный вырез и сетка по центру спереди также усиливают циркуляцию воздуха. Ткань с технологией Nike Dri-FIT отводит влагу на поверхность, где она быстро испаряется, обеспечивая комфорт. Съемные вкладыши легко вставляются и вынимаются через отверстия сверху. Карманы с сеткой с обеих сторон надежно фиксируют вкладыши. Плоские укрепленные швы не натирают кожу в течение всего дня. 72% POLYESTER, 28% SPANDEX</t>
  </si>
  <si>
    <t>72% полиэстер, 28% эластан</t>
  </si>
  <si>
    <t>ESSNTIAL COTTON  TOP RIBBED TANK</t>
  </si>
  <si>
    <t>KE1274-MED</t>
  </si>
  <si>
    <t>Майки (2 шт)</t>
  </si>
  <si>
    <t>Набор мужских маек Essential Cotton Ribbed Tank — это отличный выбор для тех, кто ценит комфорт и практичность в повседневной одежде. Изготовленные из 100% хлопка, эти майки обеспечивают высокую воздухопроницаемость и мягкость, идеальные для ежедневного ношения. Прямой крой и отсутствие рукавов предлагают свободу движений, делая их идеальными для летней жары или как базовый слой под одежду в более холодную погоду. Округлый ворот добавляет классический элемент дизайна, а отсутствие застежек и карманов подчеркивает минимализм и удобство носки. В комплект входит две майки, что обеспечивает разнообразие и практичность, позволяя легко менять стиль и всегда чувствовать себя комфортно. Эти майки — незаменимый элемент гардероба для любого современного мужчины.</t>
  </si>
  <si>
    <t>Nike Everyday Lightweight No-Show</t>
  </si>
  <si>
    <t>SX7678-010</t>
  </si>
  <si>
    <t>Носки</t>
  </si>
  <si>
    <t>Носки и гетры</t>
  </si>
  <si>
    <t>ОТВЕДЕНИЕ ВЛАГИ И КОМФОРТ. Добивайся большего на тренировках — выбирай носки Nike Everyday Lightweight. Мягкие волокна с влагоотводящей технологией сохраняют стопы сухими. Технология Dri-FIT отводит влагу и обеспечивает комфорт. Лента в области свода стопы для поддержки. Укороченный силуэт для аккуратного вида. Крой с низким профилем для аккуратного вида. Состав: однотонный материал: 66% хлопок/32% полиэстер/2% спандекс. Меланж: 60% хлопок/38% полиэстер/2% спандекс. Машинная стирка.</t>
  </si>
  <si>
    <t>Nike Dri-FIT. Технология Nike Dri-FIT отводит влагу и равномерно распределяет ее по поверхности ткани, откуда она быстрее испаряется.</t>
  </si>
  <si>
    <t>66% хлопок, 32% полиэстер, 2% эластан</t>
  </si>
  <si>
    <t>35-37</t>
  </si>
  <si>
    <t>37-41</t>
  </si>
  <si>
    <t>41-45</t>
  </si>
  <si>
    <t>45-49</t>
  </si>
  <si>
    <t>Nike Sportswear Dri-FIT Everyday Essential</t>
  </si>
  <si>
    <t>DX5089-103</t>
  </si>
  <si>
    <t>МЯГКИЕ НОСКИ УДОБНОЙ ДЛИНЫ. Носки Nike Sportswear Everyday Essential (3 пары) из мягкой и эластичной ткани плотно прилегают к ноге и обеспечивают комфорт на весь день. Ткань с технологией Dri-FIT отводит влагу и обеспечивает комфорт. Усиленные пятка и носок для повышенной износостойкости. Продуманное расположение вставок из сетки для дополнительной вентиляции.</t>
  </si>
  <si>
    <t>98% полиэстер, 2% эластан</t>
  </si>
  <si>
    <t>Jordan Everyday No-Show Socks (3 Pairs)</t>
  </si>
  <si>
    <t>DX9656-010</t>
  </si>
  <si>
    <t>Носки (3 пары)</t>
  </si>
  <si>
    <t>Добавьте немного комфорта в свой стиль с этими невидимыми носками. Влагоотводящая способность и воздухопроницаемость сохраняют ноги сухими и прохладными, чтобы вы могли пронестись по дню с полной отдачей.</t>
  </si>
  <si>
    <t>97% полиэстер, 2% эластан, 1% нейлон</t>
  </si>
  <si>
    <t>Jordan</t>
  </si>
  <si>
    <t>DX9656-911</t>
  </si>
  <si>
    <t>черный/серый/белый</t>
  </si>
  <si>
    <t>Nike Spark Lightweight</t>
  </si>
  <si>
    <t>SK0052-010</t>
  </si>
  <si>
    <t>Легкие и дышащие спортивные носки Nike Park — идеальный выбор для тренировок и повседневной носки. Однотонный дизайн и универсальный цвет подойдут как мужчинам, так и женщинам. В упаковке – одна пара.</t>
  </si>
  <si>
    <t>нейлон 84%, эластан 16%</t>
  </si>
  <si>
    <t>14-16</t>
  </si>
  <si>
    <t>Nike Sportswear Everyday Essential</t>
  </si>
  <si>
    <t>DX5025-010</t>
  </si>
  <si>
    <t>97% полиэстер, 3% эластан</t>
  </si>
  <si>
    <t>DX9656-100</t>
  </si>
  <si>
    <t>Nike Spark</t>
  </si>
  <si>
    <t>DB5471-010</t>
  </si>
  <si>
    <t>КОМФОРТ НА ДЛИННОЙ ДИСТАНЦИИ. Когда ты бежишь, тебе нужен комфорт от старта до самого финиша. Носки Nike Spark обеспечивают надежную посадку и воздухопроницаемость в течение всей тренировки. Система поддержки свода стопы расположена так, что ты можешь носить каждый носок на любой ноге. По ней можно определить место, где расположена амортизация под стопой. Материал в области пятки обеспечивает надежную посадку и поддержку. Сетка в верхней части для улучшенной вентиляции. 100% TEXTILE</t>
  </si>
  <si>
    <t>87% Нейлон, 13% Эластан</t>
  </si>
  <si>
    <t>6-7,5</t>
  </si>
  <si>
    <t>38-40</t>
  </si>
  <si>
    <t>8-9,5</t>
  </si>
  <si>
    <t>40,5-42,5</t>
  </si>
  <si>
    <t>10-</t>
  </si>
  <si>
    <t>Nike Everyday Cushioned</t>
  </si>
  <si>
    <t>SX7673-964</t>
  </si>
  <si>
    <t>КОМФОРТ И ПОДДЕРЖКА. Добивайся большего на тренировках — выбирай носки Nike Everyday Cushioned. Нижняя часть из толстого махрового материала повышает комфорт во время упражнений на ноги и тренировок с отягощением, а лента в области свода из рубчатой ткани обхватывает среднюю часть стопы для поддержки. Ткань с технологией Dri-FIT отводит влагу и обеспечивает комфорт. Нижняя часть из плотной ткани терри защищает стопу от ударных нагрузок. Лента из рубчатой ткани в области свода стопы для поддержки. Укороченный силуэт для аккуратного вида. Крой с низким профилем для аккуратного вида. Состав: 73% хлопок/25% полиэстер/1% спандекс/1% нейлон.
Машинная стирка.</t>
  </si>
  <si>
    <t>75% хлопок, 23% полиэстер, 1% эластан, 1% нейлон</t>
  </si>
  <si>
    <t>Nike Everyday Lightweight Ankle</t>
  </si>
  <si>
    <t>SX7677-010</t>
  </si>
  <si>
    <t>ОТВЕДЕНИЕ ВЛАГИ И КОМФОРТ. Добивайся большего на тренировках — выбирай носки Nike Everyday Lightweight. Мягкие волокна с влагоотводящей технологией сохраняют стопы сухими. Технология Dri-FIT отводит влагу и обеспечивает комфорт. Верхняя часть из рубчатой ткани для фиксации. Лента в области свода стопы для поддержки. Состав: однотонный материал: 61% хлопок/36% полиэстер/3% спандекс. Меланж: 58% хлопок/40% полиэстер/2% спандекс. Машинная стирка.</t>
  </si>
  <si>
    <t>63% хлопок, 34% полиэстер, 2% эластан, 1% нейлон</t>
  </si>
  <si>
    <t>Nike Everyday Cushion No-Show</t>
  </si>
  <si>
    <t>SX7673-010</t>
  </si>
  <si>
    <t>КОМФОРТ И ПОДДЕРЖКА. Добивайся большего на тренировках — выбирай носки Nike Everyday Cushioned. Нижняя часть из толстого махрового материала повышает комфорт во время упражнений на ноги и тренировок с отягощением, а лента в области свода из рубчатой ткани обхватывает среднюю часть стопы для поддержки. Ткань с технологией Dri-FIT отводит влагу и обеспечивает комфорт. Нижняя часть из плотной ткани терри защищает стопу от ударных нагрузок. Лента из рубчатой ткани в области свода стопы для поддержки. Укороченный силуэт для аккуратного вида. Крой с низким профилем для аккуратного вида. Состав: 73% хлопок/25% полиэстер/1% спандекс/1% нейлон. Машинная стирка.</t>
  </si>
  <si>
    <t>Nike Everyday Essential</t>
  </si>
  <si>
    <t>DX5080-010</t>
  </si>
  <si>
    <t>КОМФОРТ КАЖДЫЙ ДЕНЬ. Носки до щиколотки Nike Everyday Essential (3 пары) из легкого и мягкого материала подходят для повседневного ношения и создают образ в спортивном стиле. Длина 1/4 обеспечивает защиту голеностопа. Нижняя часть из толстой петельчатой ткани для защиты от ударных нагрузок и комфорта. Технология Dri-FIT отводит влагу и обеспечивает комфорт. Лента в области свода стопы для плотной посадки и поддержки. Воздухопроницаемый трикотаж в верхней части усиливает вентиляцию.</t>
  </si>
  <si>
    <t>полиэстер 98%, эластан 2%</t>
  </si>
  <si>
    <t>Nike Everyday Essentials</t>
  </si>
  <si>
    <t>DR9752-010</t>
  </si>
  <si>
    <t>Носки Nike Everyday Essentials сочетают комфорт и функциональность, идеально подходят для повседневной носки. Выполнены из мягкой и прочной ткани, которая обеспечивает отличный воздухообмен и отвод влаги, поддерживающий ноги в сухости и комфорте в течение всего дня. Эластичная манжета обеспечивает надежную фиксацию, предотвращая скольжение носков, а классический дизайн с логотипом Nike добавляет спортивного стиля.</t>
  </si>
  <si>
    <t>96% полиэстер, 4% эластан</t>
  </si>
  <si>
    <t>DA3588-010</t>
  </si>
  <si>
    <t>ЛЕГКОСТЬ, ПОДДЕРЖКА И ОЩУЩЕНИЕ ХОДЬБЫ БОСИКОМ. Носки Nike Spark Lightweight выполнена из тонкого материала с влагоотводящей технологией и сетчатыми вставками для вентиляции и комфорта. Дополнительные волокна в области стопы и голеностопа создают легкую амортизацию, обеспечивая мягкость и поддержку при каждом шаге. В ключевых зонах размещены светоотражающие элементы, что отличает эти носки от предыдущих версий. Мы обновили носки Spark Lightweight, добавив светоотражающие элементы вдоль кромки. Кроме того, светоотражающие нити интегрированы в сетчатый рисунок на верхней части стопы. Легкая ткань практически не ощущается на ноге. Дополнительные волокна в нижней части и области голеностопа обеспечивают легкую амортизацию там, где это необходимо. Сетчатая ткань в верхней части стопы создает ощущение прохлады. Эти места отмечены полосатым рисунком поперек стопы. Ткань отводит влагу на поверхность, где она быстро испаряется, обеспечивая комфорт. Эластичная вставка в области свода стопы облегает ногу для надежной посадки. 100% TEXTILE</t>
  </si>
  <si>
    <t>85% Нейлон, 14% Эластан, 1% Полиэстер</t>
  </si>
  <si>
    <t>Jordan Essentials</t>
  </si>
  <si>
    <t>DA5718-010</t>
  </si>
  <si>
    <t>Носки Jordan Essentials Crew представляют собой мягкие и эластичные носки с поддерживающей посадкой и вязаной амортизацией, обеспечивая комфорт и защиту при каждом шаге.
Комплект включает в себя 3 пары носков, что делает его отличным выбором для повседневного использования. Технология впитывания пота помогает оставаться ногам сухими в течение всего дня.
Вязаная амортизация придает ногам мягкость
Ремешок Arch обеспечивает плотную и надежную посадку, предотвращая скольжение и обеспечивая дополнительную поддержку.</t>
  </si>
  <si>
    <t>65% хлопок, 31% полиэстер, 3% эластан, 1% нейлон</t>
  </si>
  <si>
    <t>DA5718-911</t>
  </si>
  <si>
    <t>Nike Everyday Plus Cushioned</t>
  </si>
  <si>
    <t>DD2795-011</t>
  </si>
  <si>
    <t>Носки Nike Everyday Plus Cushioned Training Crew — это профессиональные тренировочные носки, созданные для максимальной поддержки и комфорта во время физической активности. Благодаря продуманной конструкции с амортизацией в ключевых зонах и технологии Dri-FIT, они обеспечивают надежную защиту и поддерживают оптимальный микроклимат для ваших ног во время интенсивных тренировок.
Продуманная конструкция включает усиленный пояс вокруг свода стопы для надежной фиксации, а двойная манжета создает стильный многослойный вид. Усиленные зоны в области пятки и носка гарантируют долговечность. Дышащий трикотажный рисунок на верхней части носков обеспечивает эффективную вентиляцию, что особенно важно при длительных тренировках.</t>
  </si>
  <si>
    <t>70% хлопок, 27% полиэстер, 2% эластан, 1% нейлон</t>
  </si>
  <si>
    <t>DX5025-903</t>
  </si>
  <si>
    <t>МЯГКИЕ НОСКИ УДОБНОЙ ДЛИНЫ. Носки Nike Sportswear Everyday Essential из мягкой и эластичной ткани плотно прилегают к ноге и обеспечивают комфорт на весь день. Ткань с технологией Dri-FIT отводит влагу и обеспечивает комфорт. Усиленные пятка и носок для повышенной износостойкости. Продуманное расположение вставок из сетки для дополнительной вентиляции.</t>
  </si>
  <si>
    <t>97% полиэстер, 3% спандекс</t>
  </si>
  <si>
    <t>DX5074-010</t>
  </si>
  <si>
    <t>Мужские носки Nike Everyday Essential подходят для ежедневного использования, создавая спортивный облик и комфорт. Изготовлены из полиэстера и эластана, они обеспечивают защиту голеностопа и комфорт при каждом шаге. Технология Dri-FIT и лента в области свода стопы повышают поддержку, а воздухопроницаемый трикотаж улучшает вентиляцию, позволяя коже дышать и предотвращая перегрев.
- Лёгкий и мягкий материал обеспечивает комфорт на протяжении всего дня, идеален для повседневного ношения.
- Длина 1/4 защищает голеностоп, предотвращая натирание и подчеркивая спортивный стиль.
- Технология Dri-FIT отводит влагу, поддерживая ноги сухими, что особенно важно при активной жизнедеятельности.
- Нижняя часть из толстой петельчатой ткани смягчает ударные нагрузки, увеличивая комфорт при движении.
- Лента в области свода стопы увеличивает плотность посадки, поддерживая стопу в нужном положении.</t>
  </si>
  <si>
    <t>DX5074-101</t>
  </si>
  <si>
    <t>КОМФОРТ КАЖДЫЙ ДЕНЬ. Носки до щиколотки Nike Everyday Essential из легкого и мягкого материала подходят для повседневного ношения и создают образ в спортивном стиле. Длина 1/4 обеспечивает защиту голеностопа. Нижняя часть из толстой петельчатой ткани для защиты от ударных нагрузок и комфорта. Технология Dri-FIT отводит влагу и обеспечивает комфорт. Лента в области свода стопы для плотной посадки и поддержки. Воздухопроницаемый трикотаж в верхней части усиливает вентиляцию.</t>
  </si>
  <si>
    <t>DX5074-903</t>
  </si>
  <si>
    <t>DX5075-010</t>
  </si>
  <si>
    <t>ИДЕАЛЬНАЯ ПОВСЕДНЕВНАЯ МОДЕЛЬ. Носки до щиколотки Nike Sportswear Essential (3 пары) из легкой и мягкой ткани подходят для повседневного ношения и создают образ в спортивном стиле. Эта модель выполнена из ткани, в составе которой содержится не менее 75% переработанного полиэстера. Заниженный профиль для дополнительного комфорта. Лента в области свода стопы для надежной фиксации.</t>
  </si>
  <si>
    <t>U NK NSW EVERYDAY ESSENTIAL CR</t>
  </si>
  <si>
    <t>DX5089-010</t>
  </si>
  <si>
    <t>Созданные через призму спорта, носки Nike Sportswear Essential из легкого мягкого на ощупь хлопка подходят для повседневной носки. Трикотажная графика и полоски напоминают носки, которые были главными героями занятий в тренажерном зале 80-х годов. Амортизация в носке и пятке. Структурированная пятка и резинка в области свода стопы обеспечивают надежную посадку. Трикотажная графика из полиэстера.</t>
  </si>
  <si>
    <t>98% полиэстер, 2% спандекс</t>
  </si>
  <si>
    <t>Jordan Everyday Crew Socks (Jordan)</t>
  </si>
  <si>
    <t>DX9632-010</t>
  </si>
  <si>
    <t>Ваши повседневные, мягкие и надежные носки. Технология отвода пота сохраняет ноги прохладными и сухими, а облегающий поясок в области свода стопы обеспечивает поддержку.</t>
  </si>
  <si>
    <t>96% полиэстер 3% спандекс 1% нейлон</t>
  </si>
  <si>
    <t>Jordan (Jordan)</t>
  </si>
  <si>
    <t>DX9655-010</t>
  </si>
  <si>
    <t>Комплект носков Jordan Everyday Ankle Socks - это незаменимый аксессуар для активных и стильных людей. В комплект входит 3 пары носков, выполненных из качественного и прочного материала, который обеспечивает комфорт и поддержку в течение всего дня. Эти носки имеют удобную высоту "анкл", достаточно низкую для того, чтобы быть незаметными в повседневной обуви, но при этом достаточно высокую, чтобы обеспечить дополнительную поддержку щиколотки. Вентиляционные вставки на носках позволяют коже дышать.</t>
  </si>
  <si>
    <t>U J EVERYDAY CUSH POLY ANKLE 3PR - 144 (Jordan)</t>
  </si>
  <si>
    <t>DX9655-911</t>
  </si>
  <si>
    <t>Jordan Everyday Essentials</t>
  </si>
  <si>
    <t>FJ6823-010</t>
  </si>
  <si>
    <t>Носки Jordan Everyday Essentials Crew Socks обеспечивают мягкость, эластичность и стиль в любых ситуациях. Их влагоотводящая технология и поддерживающая лента делают их незаменимыми аксессуарами как для походов в спортзал, так и для повседневного использования.
Технология Nike Dri-FIT активно отводит пот от кожи, ускоряя его испарение, что помогает оставаться сухим и чувствовать себя комфортно в течение всего дня. Лента вокруг стопы обеспечивает дополнительный комфорт и поддержку, гарантируя, что носки идеально прилегают к ноге. Носите носки Jordan Everyday Essentials Crew Socks и наслаждайтесь комфортом и стилем в любой ситуации.</t>
  </si>
  <si>
    <t>FJ6823-100</t>
  </si>
  <si>
    <t>FJ6823-600</t>
  </si>
  <si>
    <t>U NK ED PLS ANKL 3P LFESTL 144</t>
  </si>
  <si>
    <t>HJ9340-902</t>
  </si>
  <si>
    <t>Носки Nike Everyday Plus – это идеальное сочетание инновационных технологий и комфорта, созданное для повседневной носки и активного использования. Эти носки оснащены передовой влагоотводящей технологией, которая эффективно отводит пот от поверхности кожи, помогая сохранять ноги сухими даже во время интенсивных тренировок или долгого дня. Дышащая ткань способствует естественной вентиляции, поддерживая оптимальную температуру и ощущение свежести в любую погоду.
Особое внимание уделено конструкции: ребристая поддерживающая лента надежно обхватывает среднюю часть стопы, обеспечивая дополнительный комфорт и стабильную посадку. Это предотвращает скольжение носков и помогает избежать натираний. Благодаря анатомически правильному крою, носки идеально повторяют форму стопы, поддерживая естественные движения и обеспечивая максимально удобную посадку.
Кроме того, носки Nike Everyday Plus изготовлены из высококачественных материалов, что гарантирует долговечность и износостойкость. Их стильный и лаконичный дизайн позволяет с легкостью сочетать их с любой спортивной или повседневной одеждой, подчеркивая ваш активный образ жизни. Независимо от того, занимаетесь ли вы спортом или просто гуляете, эти носки станут надежным спутником в повседневной активности, даря комфорт и уверенность в каждом шаге.</t>
  </si>
  <si>
    <t>68% хлопок, 29% полиэстер, 2% спандекс, 1% нейлон</t>
  </si>
  <si>
    <t>U NK ED CSH CRW AMAX PTCH 144</t>
  </si>
  <si>
    <t>HJ9389-010</t>
  </si>
  <si>
    <t>Благодаря дополнительной амортизации под пяткой и передней частью стопы, поддерживающей ленте в области свода стопы и влагоотводящей ткани эти носки помогут вам оставаться сухими и чувствовать себя комфортно в течение всего дня.</t>
  </si>
  <si>
    <t>100% Текстиль</t>
  </si>
  <si>
    <t>U NK FAST MWT MCRW 1PR - 168</t>
  </si>
  <si>
    <t>HV6935-010</t>
  </si>
  <si>
    <t>Представляем новейшие беговые носки от Nike. Разработанные для обеспечения плотной посадки, они оснащены влагоотводящей технологией и стратегически расположенными амортизирующими и поддерживающими элементами. Это значит, что вы можете забыть о посадке и сосредоточиться на своих километрах. Технология Nike Dri-FIT отводит пот от кожи, обеспечивая более быстрое испарение и помогая вам оставаться сухим и чувствовать себя комфортно. Асимметричная поддержка свода стопы идеально облегает вашу арку. Фиксатор пятки обеспечивает надежную и плотную посадку. Зональная структура подошвы обеспечивает комфорт в зонах повышенного износа, таких как ахиллово сухожилие и область под шнурками. Микроамортизация в области пятки и носка добавляет комфорта там, где это необходимо. Новая модель "Micro Crew" берет за основу традиционную высоту штанин и немного увеличивает ее.</t>
  </si>
  <si>
    <t>93% полиэстер, 6% эластан, 1% нейлон</t>
  </si>
  <si>
    <t>U NK FAST MWT NS 1PR - 168</t>
  </si>
  <si>
    <t>HV6937-100</t>
  </si>
  <si>
    <t>Представляем универсальные фитнес-носки U Nk Fast Mwt Ns 1Pr - 168 — идеальный выбор для активных людей, ценящих комфорт и качество. Изготовленные из 93% полиэстера, 6% спандекса и 1% нейлона, эти носки предлагают отличную эластичность и прочность. Полиэстер обеспечивает превосходную влагоотводящую способность, сохраняя ноги сухими даже при интенсивных тренировках, а спандекс даёт необходимую гибкость для максимального комфорта. Разработаны для надёжной поддержки стопы, они идеально подходят для любых видов фитнеса, обеспечивая комфорт и защиту.</t>
  </si>
  <si>
    <t>U NK ED CSH CRW CORTZ PTCH 144</t>
  </si>
  <si>
    <t>IB3373-010</t>
  </si>
  <si>
    <t>Благодаря дополнительной амортизации под пяткой и передней частью стопы, поддерживающей своде стопы и влагоотводящей ткани, эти носки обеспечат вам комфорт в течение всего дня. Усиленные пятка и носок рассчитаны на длительный срок службы.
Дышащая ткань сверху помогает сохранять ноги сухими и обеспечивает вентиляцию.</t>
  </si>
  <si>
    <t>69% хлопок, 28% полиэстер, 2% эластан, 1% нейлон</t>
  </si>
  <si>
    <t>U NK ED CSH CRW AM90 PTCH 144</t>
  </si>
  <si>
    <t>IB4150-010</t>
  </si>
  <si>
    <t>Технология отвода влаги помогает сохранять ноги в прохладе и сухости, а поддерживающая лента вокруг свода стопы обеспечивает плотное прилегание и поддержку. 69% хлопок/28% полиэстер/2% эластан/1% нейлон.</t>
  </si>
  <si>
    <t>U J ED PLY CREW - 144 STR</t>
  </si>
  <si>
    <t>IF3100-010</t>
  </si>
  <si>
    <t>Мягкие и надежные носки – что еще нужно говорить? Технология отвода влаги помогает сохранять ноги в прохладе и сухости, а плотно прилегающая поддержка свода стопы обеспечивает комфорт.</t>
  </si>
  <si>
    <t>96% полиэстер, 3% спандекс, 1% нейлон</t>
  </si>
  <si>
    <t>IF3100-100</t>
  </si>
  <si>
    <t>NikeCourt Multiplier Cushioned</t>
  </si>
  <si>
    <t>SK0118-010</t>
  </si>
  <si>
    <t>Носки NIKE U NK MULTIPLIER CREW 2PR CUSH обладают влаговпитывающими свойствами, которые помогает держать ноги в сухом и комфортном состоянии во время тренировки. Технология Dri-FIT помогает поддерживать сухость и удобство ног. Анатомически правильные левые и правые носки для естественной посадки. Зональная амортизация для целенаправленной защиты от ударов. Сетчатая ткань сверху улучшает воздухопроницаемость. Поддержка арки для надежной посадки.</t>
  </si>
  <si>
    <t>Unisex Nike Lightweight No-Show Sock (3 Pair)</t>
  </si>
  <si>
    <t>SX2554-001</t>
  </si>
  <si>
    <t>Unisex Nike Lightweight No-Show Sock (3 Pair). ЛЕГКОСТЬ И КОМФОРТ. Носки унисекс Nike Lightweight No-Show (3 пары) из мягкой эластичной ткани обеспечивают плотную удобную посадку. Усиленные пятка и мысок надежно защищают места, подверженные наибольшему износу. Модель носков без амортизации — ощущение легкости и ничего лишнего. 
Машинная стирка</t>
  </si>
  <si>
    <t>83% хлопок, 16% нейлон, 1% спандекс</t>
  </si>
  <si>
    <t>SX2554-901</t>
  </si>
  <si>
    <t>УДОБНЫЙ НИЗКИЙ ПРОФИЛЬ. Носки Nike Lightweight из мягкой и эластичной влагоотводящей ткани обеспечивают плотную удобную посадку, сохраняют ноги сухими и обеспечивают комфорт на любой тренировке. Усиленная пятка и носок защищают зоны, подверженные максимальному износу. Модель носков без амортизации — ощущение легкости и ничего лишнего. В упаковке 3 пары. Машинная стирка</t>
  </si>
  <si>
    <t>83% хлопок, 16% нейлон, 1% эластан</t>
  </si>
  <si>
    <t>Unisex Nike Cushion Crew Training Sock (3 Pair)</t>
  </si>
  <si>
    <t>SX4508-001</t>
  </si>
  <si>
    <t>Носки Nike Cushion Crew Training — это сочетание мягкости и поддержки, идеальное для тренировок и повседневной носки. В комплект входят три пары носков, выполненных из высококачественных материалов, обеспечивающих комфорт и долговечность. Поддерживающая структура свода обеспечит вам дополнительную защиту и комфорт во время тренировок.
- Изготовлены из 75% хлопка для премиальной мягкости и удобства, с добавлением полиэстера и нейлона для прочности и эластичности.
- Плотная посадка и поддержка свода стопы обеспечивают комфортное ношение и надежную фиксацию в течение всего дня.
- Ластик из рубчатого трикотажа предотвращает сползание и создает плотное облегание, что особенно важно во время активных движений.
- Усиленная пятка и носок защищают зоны, подверженные максимальному износу, повышая долговечность носков.
- Легкость в уходе обеспечивается возможностью машинной стирки, что повышает удобство использования в повседневной жизни.</t>
  </si>
  <si>
    <t>75% хлопок, 18% полиэстер, 6% нейлон, 1% эластан</t>
  </si>
  <si>
    <t>NIKE 3PPK CUSHION QUARTER</t>
  </si>
  <si>
    <t>SX4703-001</t>
  </si>
  <si>
    <t>Выполненные из отводящей влагу ткани, которая поддерживает сухость и комфорт стоп, носки Nike Cotton Cushion Quarter облегают свод, усиливая поддержку. Отводящая влагу ткань поддерживает сухость и комфорт стоп. Манжеты из рубчатого трикотажа для оптимальной посадки. Укрепленная пятка и носок надежно защищают места, подверженные наибольшему износу. Поддержка свода стопы для устойчивой фиксации. Машинная стирка.</t>
  </si>
  <si>
    <t>50% полиэстер, 31% нейлон, 14% хлопок, 5% спандекс.</t>
  </si>
  <si>
    <t>Nike Everyday Plus Lightweight</t>
  </si>
  <si>
    <t>SX5277-011</t>
  </si>
  <si>
    <t>УДОБНАЯ ПОСАДКА И ВЕНТИЛЯЦИЯ. Носки Nike Everyday Plus Lightweight с низким профилем обеспечивают комфорт благодаря сочетанию микроволокон нейлона и спандекса. Влагоотводящая конструкция с дышащей верхней частью обеспечивает охлаждение и комфорт. Технология Dri-FIT отводит влагу и обеспечивает комфорт. Поддержка свода стопы для плотной посадки. Конструкция с дышащей верхней частью. Внутренний силиконовый принт на пятке предотвращает скольжение. Завышенный профиль надежно защищает, обеспечивая комфорт и улучшенную посадку.</t>
  </si>
  <si>
    <t>96% нейлон, 4% спандекс</t>
  </si>
  <si>
    <t>ULTIMATE FLIGHT 2.0 CREW</t>
  </si>
  <si>
    <t>SX5854-010</t>
  </si>
  <si>
    <t>Современный стиль и амортизация. Носки с зональной амортизацией смягчают ударные нагрузки во время игры. Технология отводит влагу и обеспечивает комфорт. Амортизация разной плотности для комфорта и защиты от ударных нагрузок. Динамическая поддержка свода стопы для надежной фиксации. Зоны вентиляции обеспечивают циркуляцию воздуха. Анатомический крой левого и правого носка для естественной посадки.</t>
  </si>
  <si>
    <t>49% полиэстер, 31% нейлон, 13% хлопок, 7% эластан</t>
  </si>
  <si>
    <t>Nike Everyday Cushion Crew</t>
  </si>
  <si>
    <t>SX7664-010</t>
  </si>
  <si>
    <t>Nike Everyday Cushioned Training Crew Socks (3 Pairs). КОМФОРТ И ПОДДЕРЖКА. Носки для тренинга Nike Everyday Cushion Crew (3 пары)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поднятии веса,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Поддержка свода стопы для плотной посадки и надежной фиксации. Увеличенная длина обеспечивает удобную посадку в области голени. 
 Состав: 69% хлопок/28% полиэстер/2% спандекс/1% нейлон. 
 Машинная стирка.</t>
  </si>
  <si>
    <t>SX7664-100</t>
  </si>
  <si>
    <t>SX7664-964</t>
  </si>
  <si>
    <t>Nike Everyday Cushioned. Training Crew Socks (3 Pairs). КОМФОРТ И ПОДДЕРЖКА. Носки для тренинга Nike Everyday Cushion Crew (3 пары)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поднятии веса,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Поддержка свода стопы для плотной посадки и надежной фиксации. Увеличенная длина обеспечивает удобную посадку в области голени.
 Состав: 69% хлопок/28% полиэстер/2% спандекс/1% нейлон</t>
  </si>
  <si>
    <t>SX7666-010</t>
  </si>
  <si>
    <t>КОМФОРТ И ПОДДЕРЖКА. Носки для тренинга Nike Everyday Cushion Crew (6 пар)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поднятии веса,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Анатомическая форма левого и правого носка для идеальной естественной посадки. Увеличенная длина обеспечивает удобную посадку в области голени. 
Машинная стирка.</t>
  </si>
  <si>
    <t>67% хлопок, 30% полиэстер, 2% эластан, 1% нейлон</t>
  </si>
  <si>
    <t>33-37</t>
  </si>
  <si>
    <t>Nike Everyday Cushion Ankle</t>
  </si>
  <si>
    <t>SX7667-010</t>
  </si>
  <si>
    <t>Nike Everyday Cushioned Training Ankle Socks (3 Pairs). КОМФОРТ И ПОДДЕРЖКА. Носки для тренинга Nike Everyday Cushion Ankle (3 пары) гарантируют комфорт во время самых интенсивных тренировок. Нижняя часть из толстой ткани терри обеспечивает комфорт, а волокна с высоким коэффициентом трения предотвращают скольжение. Технология Dri-FIT помогает отводить влагу и обеспечивает комфорт.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Длина 1/4 обеспечивает защиту голеностопа. 
 Состав: 71% хлопок/26% полиэстер/2% спандекс/1% нейлон. 
 Машинная стирка. 
100% TEXTILE</t>
  </si>
  <si>
    <t>71% Хлопок 26% Полиэстер 2% эластан</t>
  </si>
  <si>
    <t>SX7669-100</t>
  </si>
  <si>
    <t>КОМФОРТ И ПОДДЕРЖКА Добивайся большего на тренировках — выбирай носки Nike Everyday Cushioned. Нижняя часть из толстого махрового материала повышает комфорт во время упражнений на ноги и тренировок с отягощением, а лента в области свода из рубчатой ткани обхватывает среднюю часть стопы для поддержки.Ткань с технологией Dri-FIT отводит влагу и обеспечивает комфорт. Нижняя часть из толстой петельчатой ткани защищает стопу от ударных нагрузок. Лента из рубчатой ткани в области свода стопы для поддержки. Длина 1/4 закрывает щиколотку. 100% TEXTILE</t>
  </si>
  <si>
    <t>SX7673-100</t>
  </si>
  <si>
    <t>Nike Everyday Cushioned Training No-Show Socks (3 Pairs). КОМФОРТ И ПОДДЕРЖКА. Носки для тренинга Nike Everyday Cushion No-Show (3 пары)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упражнений с отягощением,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Поддержка свода стопы для плотной посадки и надежной фиксации. Крой с низким профилем для аккуратного вида. 
 Состав: 73% хлопок/25% полиэстер/1% спандекс/1% нейлон. 
 Машинная стирка.</t>
  </si>
  <si>
    <t>Nike Everyday</t>
  </si>
  <si>
    <t>SX7676-010</t>
  </si>
  <si>
    <t>ОТВЕДЕНИЕ ВЛАГИ И КОМФОРТ. Носки Nike Everyday помогают сохранять ощущение комфорта на тренировках. Мягкие волокна с влагоотводящей технологией сохраняют комфорт. Технология Dri-FIT отводит влагу и обеспечивает комфорт. Длина до середины голени закрывает щиколотку и нижнюю часть голени. Верхняя часть из рубчатой ткани для фиксации. Лента в области свода стопы для поддержки.</t>
  </si>
  <si>
    <t>60% хлопок, 37% полиэстер, 3% эластан</t>
  </si>
  <si>
    <t>Nike Everyday Lightweight</t>
  </si>
  <si>
    <t>SX7676-964</t>
  </si>
  <si>
    <t>57% хлопок, 40% полиэстер, 3% эластан</t>
  </si>
  <si>
    <t>SX7677-100</t>
  </si>
  <si>
    <t>ОТВЕДЕНИЕ ВЛАГИ И КОМФОРТ. Добивайся большего на тренировках — выбирай носки Nike Everyday Lightweight. Мягкие волокна с влагоотводящей технологией сохраняют стопы сухими. Технология Dri-FIT отводит влагу и обеспечивает комфорт. Верхняя часть из рубчатой ткани для фиксации. Лента в области свода стопы для поддержки. 
Машинная стирка.</t>
  </si>
  <si>
    <t>SX7677-964</t>
  </si>
  <si>
    <t>Носки 3 пары. Легкие носки Nike Everyday созданы для комфорта на весь день. Благодаря влагоотводящей технологии Dri-FIT они обеспечивают комфорт в любых условиях — от короткой прогулки до масштабных приключений. Ткань с технологией Nike Dri-FIT отводит влагу на поверхность, где она быстро испаряется, обеспечивая комфорт. Манжеты помогают удерживать носки на месте. Эластичная лента в средней части стопы для плотной посадки. 61% хлопок, 36% полиэстер, 3% эластан.</t>
  </si>
  <si>
    <t>SX7678-100</t>
  </si>
  <si>
    <t>Nike Everyday Lightweight Training No-Show Socks (3 Pairs). ОТВЕДЕНИЕ ВЛАГИ И КОМФОРТ. Носки для тренинга Nike Everyday Lightweight No-Show (3 пары) гарантируют комфорт во время самых интенсивных тренировок. Влагоотводящая технология обеспечивает сухость и комфорт, а волокна в области стельки создают больше трения и тем самым улучшают сцепление с обувью. Влагоотводящая ткань обеспечивает ногам комфорт. Волокна в подошве создают больше трения для улучшенного сцепления с обувью. Поддержка свода стопы для плотной посадки и надежной фиксации. Крой с низким профилем для аккуратного вида. 
 Состав: однотонный материал: 66% хлопок/32% полиэстер/2% спандекс. Меланж: 60% хлопок/38% полиэстер/2% спандекс. 
 Машинная стирка.</t>
  </si>
  <si>
    <t>SX7678-964</t>
  </si>
  <si>
    <t>ОТВЕДЕНИЕ ВЛАГИ И КОМФОРТ. Добивайся большего на тренировках — выбирай носки Nike Everyday Lightweight. Мягкие волокна с влагоотводящей технологией сохраняют комфорт. Технология Dri-FIT отводит влагу и обеспечивает комфорт. Лента в области свода стопы для поддержки. Укороченный силуэт для аккуратного вида. Крой с низким профилем для аккуратного вида. 100% TEXTILE</t>
  </si>
  <si>
    <t>Nike City Rep TR</t>
  </si>
  <si>
    <t>DA1351-003</t>
  </si>
  <si>
    <t>Обувь для спорта</t>
  </si>
  <si>
    <t>ТРЕНИРОВКИ В ГОРОДЕ. Кроссовки Nike City Rep TR — универсальная, прочная и гибкая модель для активного образа жизни. Резиновый протектор обеспечивает сцепление с разными типами поверхности, а амортизирующий пеноматериал — комфорт во время тренировок на улице и в течение всего дня. 
Прочный верх укреплен накладками — для самых интенсивных уличных тренировок. 
Пеноматериал обеспечивает комфорт как во время короткой тренировки, так и в течение всего дня. 
Резиновый протектор обеспечивает сцепление с различными типами поверхности. 
Боковые своды повышают надежность конструкции при выполнении боковых планок и движений из стороны в сторону.</t>
  </si>
  <si>
    <t>синтетические материалы, текстиль, резина</t>
  </si>
  <si>
    <t>5,5</t>
  </si>
  <si>
    <t>ZOOM VAPOR 15 ACADEMY IC</t>
  </si>
  <si>
    <t>DJ5633-040</t>
  </si>
  <si>
    <t>Бутсы</t>
  </si>
  <si>
    <t>Поле в ваших руках, когда вы зашнуровываете Vapor 15 Academy IC. Бутсы оснащены вставкой Zoom Air и гибкой верхней частью NikeSkin, обеспечивающей превосходное касание, поэтому вы сможете доминировать в последние минуты матча, когда это важнее всего. Быстрота в воздухе.
Впервые в своей истории Nike разработала совершенно новую вставку Zoom Air. Он расположен в подошве и обеспечивает дополнительный уровень упругости под ногами, что помогает вам быстрее двигаться по полю и создавать разделение, когда это важнее всего — забиваете ли вы голы, первыми владеете мячом или проходите мимо защитников.
Каркас скорости внутри конструкции изготовлен из тонкого, но прочного материала, который фиксирует ногу на подошве без добавления дополнительного веса для оптимальной фиксации.
На основании анализа движений игроков, проведенного исследовательской лабораторией Nike Sports Research, резиновая подошва разработана для обеспечения разнонаправленного сцепления на улице, корте и в помещении.
Переделанная конструкция улучшает посадку и лучше имитирует стопу. Мы добились этого, проведя многочисленные испытания на износ на сотнях спортсменов. Результатом является более контурный носок и лучшая фиксация пятки.
Верх выполнен из NikeSkin — мягкого и гибкого сетчатого материала, соединенного тонким слоем. Это помогает обеспечить контроль мяча и действительно дает ощущение игры в футбол босиком.
Для использования на улице, корте и в помещении.
Мягкая стелька</t>
  </si>
  <si>
    <t>Nike Zoom Air. Система воздушных подушек, заполненных сжатым воздухом и расположенных в стратегических зонах подошвы. Эти подушки сжатого воздуха окружены волокнами, которые сжимаются и возвращаются в исходное положение при каждом шаге или прыжке. Такая конструкция обеспечивает мгновенную амортизацию и возврат энергии, что делает каждый шаг более эффективным и комфортным.</t>
  </si>
  <si>
    <t>100% синтетика; Подошва: 100% резина.</t>
  </si>
  <si>
    <t>8</t>
  </si>
  <si>
    <t>Nike Zoom Mercurial Vapor 15 Academy TF</t>
  </si>
  <si>
    <t>DJ5635-040</t>
  </si>
  <si>
    <t>Шиповки</t>
  </si>
  <si>
    <t>Бутсы Nike Mercurial Vapor 15 Academy TF разработаны для доминирования на поле. С гибким верхом NikeSkin, эти бутсы обеспечивают прецизионный контроль и впечатляющую скорость. Дизайн направлен на улучшение производительности, поддерживая вашу готовность забивать голы и обыгрывать защитников в ключевые моменты.
- Новейшая вставка Zoom Air в подошве создаёт дополнительную упругость, улучшая маневренность и скорость на футзальной площадке.
- Каркас скорости, из тонкого и прочного материала, фиксирует ногу, гарантируя максимальную поддержку без увеличения веса.
- Резиновая подошва адаптирована для оптимального сцепления с искусственными поверхностями, обеспечивая уверенные движения.
- Переработанная конструкция улучшает общий контур и посадку, на основе испытаний на сотнях спортсменов для оптимального комфорта.
- Верх NikeSkin обеспечивает превосходный контроль мяча, создавая ощущение игры босиком и улучшая тактильные качества.</t>
  </si>
  <si>
    <t>NIKE REACT VISION</t>
  </si>
  <si>
    <t>CD4373-101</t>
  </si>
  <si>
    <t>Мужские кроссовки Nike React Vision представляют собой ультрасовременные беговые кроссовки, разработанные для максимального комфорта. Оснащены инновационной технологией Nike React, которая обеспечивает непревзойденный уровень амортизации, снижая нагрузку на суставы и улучшая общее ощущение бега. Мягкий и легкий материал верха гарантирует дышащую и комфортную посадку, а уникальная структура подошвы добавляет динамичности и обеспечивает дополнительную поддержку.</t>
  </si>
  <si>
    <t>верх: текстиль, иск.кожа; подкладка: текстиль; подошва: пластик, резина</t>
  </si>
  <si>
    <t>7,5</t>
  </si>
  <si>
    <t>10</t>
  </si>
  <si>
    <t>10,5</t>
  </si>
  <si>
    <t>11</t>
  </si>
  <si>
    <t>NIKE AIR WINFLO 10</t>
  </si>
  <si>
    <t>DV4022-400</t>
  </si>
  <si>
    <t>Кроссовки Nike Air Winflo 1 — это стильное и функциональное дополнение к твоему беговому гардеробу. Сочетая в себе современный дизайн в ярко-синих тонах с культовой амортизацией Air, эти кроссовки обеспечивают комфорт и поддержку на каждом шагу. Дышащий верх и прочная резиновая подошва гарантируют долговечность и хорошее сцепление как на улице, так и на беговой дорожке.</t>
  </si>
  <si>
    <t>Nike Air. Обеспечивает большую гибкость и пружинистость подошвы.</t>
  </si>
  <si>
    <t>16 % синтетика, 84 % текстиль; Подошва: 100% резина.</t>
  </si>
  <si>
    <t>NIKE AIR MAX TW</t>
  </si>
  <si>
    <t>DQ3984-100</t>
  </si>
  <si>
    <t>Вам нравится классический образ 90-х, но вам нравится современная быстро развивающаяся культура. Встречайте кроссовки Nike Air Max TW. Вдохновленные заветной франшизой, которая принесла миру амортизацию Nike Air и заложила основу для эстетики беговых дорожек, их привлекательный дизайн обеспечивает 1-2 уровня комфорта и моды. Готовые подчеркнуть любой наряд, их легкая верхняя часть сочетается с угловатыми и органичными линиями, создавая чарующий тактильный эффект. Цветовая гамма Racer Blue и Speed ​​Yellow добавляет ретро-стиля, сохраняя вашу связь с ДНК Nike. А если вы готовы к следующему шагу, 5 окон под ногами придают современный вид видимой амортизации.
В 1987 году зародилась линейка Air Max, впервые продемонстрировавшая видимый Air. То, что началось как эксперимент по амортизации, вскоре превратилось в легенду на треках и улицах. С годами его переосмысливали и модернизировали, но наследие всегда оставалось.</t>
  </si>
  <si>
    <t>55% текстиль, 45% синтетика, подошва резина</t>
  </si>
  <si>
    <t>9,5</t>
  </si>
  <si>
    <t>Nike Downshifter 12</t>
  </si>
  <si>
    <t>DD9294-600</t>
  </si>
  <si>
    <t>НАДЕЖНАЯ ПОДДЕРЖКА ДЛЯ ПРОБЕЖКИ. Сделай первые шаги в мире бега в кроссовках Nike Downshifter 12. Эта модель обеспечивает поддержку и стабилизацию, а также легкость и комфорт для тренировок и отдыха. Мы продолжаем заботиться о планете: эта модель содержит не менее 20% переработанного материала по весу. Это начало большого пути. Завяжи шнурки и выходи на улицу. Верх из сетки обеспечивает легкость и воздухопроницаемость. На основе данных, полученных от бегунов, мы разместили сетку в ключевых зонах передней части стопы для охлаждения там, где это необходимо. Ремешок в средней части стопы обеспечивает стабилизацию. Вместе со шнурками он надежно фиксирует стопу и обеспечивает более плотную посадку. Невероятно мягкий пеноматериал подошвы амортизирует при каждом шаге. Увеличенная высота способствует мягкости во время бега. Резиновая подметка обеспечивает надежное сцепление с поверхностью. Накладки на носках и области шнуровки повышают прочность. Сетчатый материал демонстрирует внутренние компоненты средней части и области носка.</t>
  </si>
  <si>
    <t>6</t>
  </si>
  <si>
    <t>Nike Reax 8 TR</t>
  </si>
  <si>
    <t>621716-033</t>
  </si>
  <si>
    <t>ЛЕГКОСТЬ И ФУНКЦИОНАЛЬНОСТЬ Кроссовки Nike Reax 8 TR обеспечивают легкость, фиксацию и мгновенную амортизацию для максимальных результатов во время тренировок.Технология Nike Reax в области пятки обеспечивает упругую амортизацию. Динамическая система шнуровки надежно фиксирует среднюю часть стопы. Эластичные желобки для естественности движений. Подметка из твердой резины с выступами для надежного сцепления.</t>
  </si>
  <si>
    <t>46% кожа, 42% синтетика, 12% текстиль; Подошва: 80% резина, 20% пластик</t>
  </si>
  <si>
    <t>12</t>
  </si>
  <si>
    <t>Nike React Gato</t>
  </si>
  <si>
    <t>CT0550-300</t>
  </si>
  <si>
    <t>NIKE REACTGATO – это инновационные бутсы для футзала, разработанные для обеспечения максимального комфорта и чувствительности мяча. Оснащены технологией Nike React, они предлагают высокоотзывчивую амортизацию, облегчающую движения и снижающую усталость ног. Верхняя часть выполнена из гибкого, но прочного материала, который обеспечивает превосходную посадку и поддержку стопы. Уникальный дизайн подошвы с резиновыми структурными элементами нацелен на улучшение сцепления с паркетом и более точное управление мячом. Бутсы NIKE REACTGATO подходят для игроков, стремящихся к динамичности и контролю во время игры в зале.</t>
  </si>
  <si>
    <t>верх: текстиль, иск.кожа; подкладка: текстиль; подошва: резина, пластик</t>
  </si>
  <si>
    <t>NikeCourt Vapor Lite 2</t>
  </si>
  <si>
    <t>DV2019-001</t>
  </si>
  <si>
    <t>Теннис</t>
  </si>
  <si>
    <t>Простые, но изящные. Тонкие, но в то же время утонченные, с удобством игры, скоростью и поддержкой. Vapor Lite 2 готовы к выходу на корт прямо из коробки и обеспечивают комфорт для игроков, которым нравится все это делать. Привычные и очень удобные, они помогут вам отбить мяч у сетки и оставаться мобильным во время длинного ралли благодаря оптимальному сцеплению. После завершения тренировки в этих кроссовках достаточно комфортно выходить с корта в любое место, куда бы ни привел вас ваш день.
Амортизация для вашего матча
Благодаря двухуровневой пенополиуретановой системе эта модель обеспечивает комфорт и движение во время розыгрыша очка за очком.
Дышащие и прочные
Сетка из сверхпрочной ткани помогает ногам оставаться прохладными. Накладка из формованной резины в передней части кроссовка обеспечивает долговечность.
Построен для берега
Мягкая пена в районе свода облегчает совмещение голеностопа со стопой во время наклонов. Более жесткая пена на внешней стороне помогает отталкиваться при быстрых движениях, будь то игра в теннис или пиклбол.
Дополнительные преимущества
Подошва "елочка" обеспечивает оптимальное сцепление с поверхностью, не влияя на скольжение. Она отдает дань уважения некоторым из лучших дизайнов в нашей линейке Vapor.
Мы удалили резину в зонах с низким уровнем износа, чтобы снизить вес до минимума.
Полноразмерный каркас стопы</t>
  </si>
  <si>
    <t>22 % синтетика 78 % текстиль</t>
  </si>
  <si>
    <t>Nike Epic React Flyknit 2</t>
  </si>
  <si>
    <t>BQ8927-003</t>
  </si>
  <si>
    <t>Женские кроссовки для бега Nike Epic React Flyknit 2 — это непревзойдённый уровень легкости и комфорта. Верх, выполненный из материала Flyknit, повторяет форму стопы, обеспечивая легкость и поддержку. Гарантируя мягкость и упругую амортизацию, технология подошвы Nike React не оставляет вашим соперникам ни единого шанса. Верх, выполненный из материала Flyknit, для эластичности и поддержки. Технология Nike React для непревзойденной плавности движений. Прессованная область пятки для надежной посадки. Система фиксации с плетением в средней части стопы обеспечивает дополнительную поддержку. Она интегрирована с панелью для шнуровки, благодаря чему позволяет регулировать посадку. Внутренняя часть для удобства переодевания. Низкий анатомический бортик расположен прямо под щиколоткой для плотной и удобной посадки. Протектор из прозрачной резины в передней части стопы для прочности и сцепления с поверхностью. Колодка: MR-20-KT
Перепад: 10 мм (пятка 22 мм, передняя часть 12 мм)</t>
  </si>
  <si>
    <t>81% текстиль, 19% синт.кожа; 100% текстиль; 60% пластик, 40% резина</t>
  </si>
  <si>
    <t>W NIKE STRUCTURE 26</t>
  </si>
  <si>
    <t>HJ1101-105</t>
  </si>
  <si>
    <t>Полноразмерная пена в сочетании с поддержкой свода стопы обеспечивает максимально устойчивое движение.
Амортизирующая поддержка в модели Structure 26 обеспечивает устойчивость во время ежедневных пробежек. Подошва ReactX по всей длине обеспечивает мягкий и стабильный переход от отталкивания пяткой к отталкиванию носком. Кроме того, проверенная система поддержки средней части стопы обхватывает свод стопы и пятку, обеспечивая надежную опору. Благодаря пеноматериалу ReactX под стопой и увеличенной высоте подошвы обеспечивается устойчивость и поддержка.
Более легкая и гибкая резина в передней части подошвы для амортизации.
Износостойкая резина в области пятки для повышения износостойкости. Мягкий воротник и язычок, а также верх из высокотехнологичной сетки обеспечивают комфорт, поддержку и улучшенную посадку. Наша система поддержки средней части стопы помогает замедлить скорость эверсии голеностопного сустава и обеспечивает стабильную платформу для перехода и отталкивания.</t>
  </si>
  <si>
    <t>верх: текстиль, иск.кожа; подкладка: текстиль; подошва: резина</t>
  </si>
  <si>
    <t>NIKE STRUCTURE PLUS</t>
  </si>
  <si>
    <t>HQ3048-501</t>
  </si>
  <si>
    <t>Двухслойная пена обеспечивает максимальную амортизацию и устойчивость, что делает нашу обувь самой комфортной на сегодняшний день.
Поднимите поддержку и амортизацию на новый уровень с моделью Structure Plus. Мы расположили упругую пену ZoomX поверх пены ReactX для плавного, но надежного хода. Кроме того, наша система поддержки средней части стопы обеспечивает стабильный переход от пятки к носку. Мы объединили высококачественную пену ZoomX с прочной пеной ReactX, чтобы обеспечить вам невероятный комфорт и сверхвысокую отзывчивость. Наша система поддержки средней части стопы помогает стабилизировать стопу и надежно направлять ее при переходе от пятки к носку. Мягкая резина в передней части стопы обеспечивает гибкость, а жесткая, износостойкая резина в пятке – повышенную износостойкость. Верх из высокотехнологичной сетчатой ​​ткани с надежной фиксацией в средней части стопы обеспечивает комфорт и оптимальную воздухопроницаемость. Перепад высоты от пятки до носка: 10 мм
Вес: приблизительно 309 г (мужской размер UK 9)
Светоотражающие элементы дизайна</t>
  </si>
  <si>
    <t>WMNS NIKE STRUCTURE PLUS</t>
  </si>
  <si>
    <t>HQ3049-001</t>
  </si>
  <si>
    <t>Кроссовки Nike Structure Plus представляют собой идеальный баланс между поддержкой, стабильностью и стильным дизайном, что делает их отличным выбором для бегунов и любителей активного образа жизни. Оснащенные технологией амортизации, они обеспечивают комфортные условия для стопы и снижают ударные нагрузки на суставы, поддерживая вас даже на самых долгих дистанциях. Уникальная конструкция подошвы гарантирует отличное сцепление с поверхностью, а инновационная система стабилизации предотвращает излишнее смещение стопы, обеспечивая уверенность в каждом шаге. Верхняя часть кроссовок изготовлена из дышащих материалов, которые улучшают вентиляцию и помогают предотвратить перегрев, сохраняя ваши ноги в комфорте. Элегантный и современный дизайн с фирменным логотипом Nike завершает образ, делая эти кроссовки прекрасным выбором как для тренировок, так и для повседневной носки.</t>
  </si>
  <si>
    <t>HQ3049-502</t>
  </si>
  <si>
    <t>NIKE DOWNSHIFTER 14</t>
  </si>
  <si>
    <t>IB1895-100</t>
  </si>
  <si>
    <t>Переключитесь на новый уровень с кроссовками Downshifter 14. Мы увеличили количество амортизации в межподошве для большего комфорта и отзывчивости по сравнению с предыдущей версией. Кроме того, верхняя часть выполнена из сетчатого материала с открытыми отверстиями для оптимальной воздухопроницаемости, а ремешок в средней части стопы обеспечивает надежную фиксацию. Верхняя часть кроссовок выполнена из сетчатого материала с открытыми порами, обеспечивающего воздухопроницаемость.
Мы увеличили количество амортизации в межподошве для большего комфорта и упругости.
Внутренняя поддерживающая лента обеспечивает фиксацию в средней части стопы для надежной фиксации. Вес: приблизительно 358 г (мужской размер UK 9)
Перепад высоты от пятки до носка: 10 мм</t>
  </si>
  <si>
    <t>Men's Nike Initiator (W) Running Shoe</t>
  </si>
  <si>
    <t>394055-001</t>
  </si>
  <si>
    <t>Мужские беговые кроссовки Nike Initiator с дышащим верхом и амортизирующей подошвой обеспечивают естественность движений стопы и комфорт в универсальном исполнении. Поддерживающие накладки обеспечивают правильную фиксацию стопы в обуви. Мягкая подкладка для дополнительного комфорта. Подошва из материала Phylon обеспечивает амортизацию. Эластичные желобки подметки обеспечивают естественную свободу движений от носка до пятки.</t>
  </si>
  <si>
    <t>верх: нат.кожа, иск.кожа, текстиль; подкладка: текстиль; подошва: резина, пластик</t>
  </si>
  <si>
    <t>Men's Nike Air Monarch IV Training Shoe</t>
  </si>
  <si>
    <t>415445-001</t>
  </si>
  <si>
    <t>АМОРТИЗАЦИЯ, ПРОЧНОСТЬ И ПОДДЕРЖКА. Кроссовки для занятий в зале и на каждый день Nike Air Monarch IV с легкой подошвой из материала Phylon и прочным кожаным верхом обеспечивают поддержку и амортизацию. Эластичные желобки обеспечивают естественную гибкость при каждом шаге. Верх из кожи для прочности и поддержки. Подошва из материала Phylon со вставкой Air-Sole во всю длину для легкости и амортизации. Прочная резиновая подметка с особым рисунком для сцепления с поверхностями разных типов. Эластичные желобки дают дополнительную гибкость, что способствует плавным движениям стопы и эффективному движению. Перепад: 10 мм.</t>
  </si>
  <si>
    <t>415445-102</t>
  </si>
  <si>
    <t>АБСОЛЮТНАЯ ПОДДЕРЖКА ВО ВРЕМЯ ДВИЖЕНИЯ. Кроссовки Nike Air Monarch IV с верхом из прочной кожи обеспечивают поддержку во время тренировок. Легкий пеноматериал и система амортизации Nike Air обеспечивают комфорт при каждом шаге. Прочный верх из натуральной и синтетической кожи для создания классического образа. Скрытая вставка Air-Sole во всю длину для амортизации, поддержки и комфорта. Прочная подошва из твердой резины для сцепления с различными поверхностями.</t>
  </si>
  <si>
    <t>NIKE LUNARGATO II</t>
  </si>
  <si>
    <t>580456-101</t>
  </si>
  <si>
    <t>Бутсы Nike  LUNARGATO II  – это идеальный выбор для любителей футзала и уличного футбола. Изготовленные из высококачественных материалов, они обеспечивают надежную поддержку и комфорт во время игры. Уникальная подошва с технологией Lunarlon обеспечивает отличное сцепление с поверхностью и амортизацию при ударах по мячу. Дизайн с контрастными цветами и логотипом Nike делает эти бутсы стильным аксессуаром на площадке.</t>
  </si>
  <si>
    <t>44% Кожа, 18% Синтетика, 38% Текстиль; Подошва: 90% резина, 10% пластик.</t>
  </si>
  <si>
    <t>621716-008</t>
  </si>
  <si>
    <t>ЛЕГКОСТЬ И ФУНКЦИОНАЛЬНОСТЬ.Мужские кроссовки для тренинга Nike Reax 8 TR усиливают упругость и комфорт амортизации Nike Reax благодаря легкому, фиксирующему посадку верху. Динамическая система шнуровки в средней части надежно фиксирует стопу. Амортизация Nike Reax в области пятки для упругости. Вставки из твердой резины с зигзагообразным рисунком создают максимальное сцепление. Эластичные желобки обеспечивают естественную свободу движений.</t>
  </si>
  <si>
    <t>Women's Nike Flex Essential Training Shoe</t>
  </si>
  <si>
    <t>924344-009</t>
  </si>
  <si>
    <t>Женские тренировочные кроссовки Nike Flex Essential сочетают в себе легкий дышащий верх с надежной платформой, которая обеспечивает гибкость и сцепление при движении во всех направлениях. Эти кроссовки идеально подходят для легких тренировок и ежедневной носки, обеспечивая универсальность в любой ситуации. Продуманное расположение вставок из сетки для дополнительной воздухопроницаемости. Цельная подошва из материала Phylite обеспечивает амортизацию и прочность без утяжеления. Рисунок протектора в фитнес-тематике обеспечивает сцепление при движении в разных направлениях. Кожаные накладки на пятке, панели для шнуровки и передней части стопы обеспечивают прочность и отлично держат форму. Эластичные желобки по всей длине подметки обеспечивают естественность движений во всех направлениях. Накладки из экологичной резины в области пятки и передней части стопы снижают износ на различных видах поверхности. Петелька на пятке помогает снимать и надевать обувь.</t>
  </si>
  <si>
    <t>70% текстиль, 30% резина.</t>
  </si>
  <si>
    <t>WMNS NIKE AIR ZOOM PEGASUS 36</t>
  </si>
  <si>
    <t>AQ2210-004</t>
  </si>
  <si>
    <t>Женские кроссовки для бега по асфальту и беговой дорожке Nike. Беговые кроссовки Nike подходят для ежедневных тренировок спортсменам с нейтральной пронацией стопы. Стелька с антимикробным эффектом Ortholite Sockliner защищает стопу и придает упругость во время приземления, а скошенная подошва в области пятки и резиновая подметка обеспечивают быстрый и плавный перекат. Сетчатый верх для более лучшего прилегания и увеличения вентиляции. Нити Flywire, интегрированные в материал верха, охватывают свод стопы, создавая поддержку и адаптивную настраиваемую подгонку. Полноразмерный блок Zoom Air, обеспечивает более плавный и естественный шаг. Износостойкий протектор позволяет добиться максимального сцепления с поверхностью. Средний вес женской модели 229 г. Перепад  с пятки на носок 10 мм.</t>
  </si>
  <si>
    <t>85% текстиль, 15% синт.кожа; 100% текстиль; 100% резина</t>
  </si>
  <si>
    <t>Nike Flex Essential TR Leather</t>
  </si>
  <si>
    <t>AQ8227-001</t>
  </si>
  <si>
    <t>Женские кроссовки для тренинга Nike Flex Essential TR Leather сочетают верх из высококачественной кожи с надежной платформой, которая обеспечивает гибкость и сцепление при движении во всех направлениях. Модель предназначена для носки в течение всего дня.
Подметка имеет глубокие гибкие желобки, обеспечивающие свободу движений.
Верх из кожи для прочности и стильного вида.
Глубокие эластичные желобки в средней части стопы для дополнительной гибкости.
Рисунок протектора в фитнес-тематике обеспечивает сцепление при движении в разных направлениях.
Накладки из резины в области пятки и передней части стопы снижают износ на различных типах поверхности.</t>
  </si>
  <si>
    <t>35% кожа, 35% синтетическая кожа, 30% резина</t>
  </si>
  <si>
    <t>CD4373-004</t>
  </si>
  <si>
    <t>WMNS NIKE AIR MAX EXCEE</t>
  </si>
  <si>
    <t>CD5432-010</t>
  </si>
  <si>
    <t>Женские кроссовки Nike Air Max Excee  - комбинация стиля и комфорта. Технология воздушной подушки Max Air обеспечивает отличную амортизацию, а легкий материал верха обеспечивает идеальную посадку и вентиляцию. Эти кроссовки предлагают превосходный комфорт и поддержку на протяжении всего дня.</t>
  </si>
  <si>
    <t>41% Кожа, 26% Синтетика, 33% Текстиль; Подошва: 70% Резина, 30% Пластик.</t>
  </si>
  <si>
    <t>NIKE ZOOM HYPERSPEED COURT</t>
  </si>
  <si>
    <t>CI2964-010</t>
  </si>
  <si>
    <t>Волейбол</t>
  </si>
  <si>
    <t>Разработанные для маневренности на твердом покрытии, кроссовки Nike HyperSpeed ​​court оснащены амортизацией Zoom Air под пальцами и цепкой подошвой, которая обеспечивает сцепление. Легкая конструкция дышащая и прочная, чтобы прослужить вам весь сезон. Легкая сетка в верхней части стопы обеспечивает воздухопроницаемость.
Накладка NikeSkin на носке обеспечивает износостойкость на поверхностях кортов.
Шнурки затягивают ремешки вокруг лодыжки, обеспечивая поддержку при движении из стороны в сторону.
Технология Zoom Air в передней части стопы создает ощущение движения вперед и обеспечивает легкую амортизацию.
Резиновая подошва обеспечивает сцепление на корте.</t>
  </si>
  <si>
    <t>Синтетические материалы, текстиль, резина</t>
  </si>
  <si>
    <t>WMNS NIKE CITY TRAINER 3</t>
  </si>
  <si>
    <t>CK2585-006</t>
  </si>
  <si>
    <t>ВОЗДУХОПРОНИЦАЕМОСТЬ И СЦЕПЛЕНИЕ ДЛЯ ТРЕНИРОВОК. Женские кроссовки Nike City Trainer 3 созданы для любой твоей активности — от силовых тренировок до коротких пробежек. Легкая и дышащая конструкция обеспечивает поддержку и фиксацию стопы для комфорта. Легкая и прочная сетка для вентиляции. Мягкий пеноматериал Phylon для амортизации на каждом повторе. Резина на подошве для сцепления с поверхностью во всех направлениях. Петелька на пятке.</t>
  </si>
  <si>
    <t>98% текстиль, 2% синт.кожа; 100% текстиль; 60% резина, 40% пластик</t>
  </si>
  <si>
    <t>Nike Legend Essential 2</t>
  </si>
  <si>
    <t>CQ9545-001</t>
  </si>
  <si>
    <t>Nike Legend Essential 2 Women's Training Shoe. ЛЮБАЯ ТРЕНИРОВКА. ЛЮБОЕ ЗАНЯТИЕ. В ЛЮБОЕ ВРЕМЯ. Кроссовки Nike Legend Essential 2 с плоской устойчивой пяткой гнутся в области пальцев и надежно фиксируют стопу при боковых движениях. Благодаря надежному сцеплению тебе под силу любые тренировки: ВИИТ, групповые занятия или комплексы на тренажерах. Прочность. Износостойкая ячеистая сетка и прочные накладки на задней и боковых частях повышают прочность и долговечность. Надежная поддержка. Плоская подошва в области пятки придает стабилизацию при поднятии веса и приседании. Резина обхватывает стопу для поддержки при движении из стороны в сторону. Надежное сцепление. Желобки в подошве в области пальцев обеспечивают гибкость для выполнения отжиманий, планки и упражнений на подвижность. Надежное сцепление позволяет свободно двигаться на любой поверхности.</t>
  </si>
  <si>
    <t>синт.кожа, текстиль, пластик</t>
  </si>
  <si>
    <t>NIKE REACTGATO</t>
  </si>
  <si>
    <t>CT0550-700</t>
  </si>
  <si>
    <t>80 % синтетика, 20 % текстиль; Подошва: 100% резина.</t>
  </si>
  <si>
    <t>NIKE COURT VISION MID NA</t>
  </si>
  <si>
    <t>CU6620-001</t>
  </si>
  <si>
    <t>Кеды Nike Court Vision Mid, вдохновлённые баскетбольными трендами 80-х, сочетают в себе ретро-стиль и современный комфорт. Скрытый, полностью чёрный дизайн добавит дерзкой энергии вашему загадочному стилю. Верх кроссовок выполнен из натуральной кожи и вдохновлен стилем баскетбола 80-х годов.
Верхняя часть кроссовок легко стилизуется и украшена вышитым логотипом Swoosh.
Мягкий воротник и перфорация на носке и по бокам обеспечивают комфорт и вентиляцию.
Резиновая подошва обеспечивает долговечность и сцепление.</t>
  </si>
  <si>
    <t>верх: нат.кожа; подкладка: текстиль; подошва: резина</t>
  </si>
  <si>
    <t>WMNS NIKE AIR MAX SC</t>
  </si>
  <si>
    <t>CW4554-101</t>
  </si>
  <si>
    <t>Благодаря плавным линиям, ретрообразу и, конечно, видимой амортизирующей подушке Air кроссовки Nike Air Max SC идеально дополнят любой комплект. Продуманное сочетание материалов придает дизайну глубины, одновременно делая кроссовки прочными и легкими, чтобы их можно было носить каждый день. Сочетание кожи, текстиля и сетки для прочности, воздухопроницаемости и комфорта на весь день. Изначально разработанная для беговых моделей подушка Max Air обеспечивают легкость и амортизацию при каждом шаге. Подошва из пеноматериала долго сохраняет свои амортизирующие свойства. Резиновая подметка для сцепления и прочности.</t>
  </si>
  <si>
    <t>верх: нат.кожа, текстиль, иск.кожа; подкладка: текстиль; подошва: пластик, резина</t>
  </si>
  <si>
    <t>Nike Revolution 6</t>
  </si>
  <si>
    <t>DC3728-003</t>
  </si>
  <si>
    <t>КОМФОРТ, ГИБКОСТЬ И АМОРТИЗАЦИЯ В ЛЮБЫХ УСЛОВИЯХ. Ощути несравненный комфорт во время бега по асфальту. Надень мягкие Nike Revolution 6 Next Nature со шнурками из 100% переработанного материала и задай темп своей пробежке. Мы знаем, что комфорт крайне важен для успешной пробежки, поэтому мы сделали всё, чтобы обеспечить надежную амортизацию и гибкость. Это усовершенствованная версия любимой модели с воздухопроницаемой конструкцией, которая не менее чем на 20% по весу состоит из переработанных материалов. Мягкая сетка в передней части стопы и вдоль бортика повышает ощущение комфорта. Дополнительные накладки по всей поверхности добавляют прочности. Подошва из пеноматериала более мягкая, чем подошва кроссовок Revolution 5. Подметка, сконструированная на компьютере, создает поршневой эффект во время бега, улучшая амортизацию и гибкость. Это обеспечивает прочность и сцепление с поверхностью. Особые элементы на язычке и пятке позволяют легко надевать и снимать кроссовки. Шнурки из 100% переработанного полиэстера.</t>
  </si>
  <si>
    <t>Nike Revolution 6 Next Nature</t>
  </si>
  <si>
    <t>DC3728-011</t>
  </si>
  <si>
    <t>КОМФОРТ, ГИБКОСТЬ И АМОРТИЗАЦИЯ В ЛЮБЫХ УСЛОВИЯХ. Ощути несравненный комфорт во время бега по асфальту. Надень мягкие Nike Revolution 6 Next Nature со шнурками из 100% переработанного материала и задай темп своей пробежке. Мы знаем, что комфорт крайне важен для успешной пробежки, поэтому мы сделали всё, чтобы обеспечить надежную амортизацию и гибкость. Это усовершенствованная версия любимой модели с воздухопроницаемой конструкцией, которая не менее чем на 20% по весу состоит из переработанных материалов. Мягкая сетка в передней части стопы и вдоль бортика повышает ощущение комфорта. Дополнительные накладки по всей поверхности добавляют прочности. Подошва из пеноматериала более мягкая, чем подошва кроссовок Revolution 5. Подметка, сконструированная на компьютере, создает поршневой эффект во время бега, улучшая амортизацию и гибкость. Это обеспечивает прочность и сцепление с поверхностью. Особые элементы на язычке и пятке позволяют легко надевать и снимать кроссовки.</t>
  </si>
  <si>
    <t>DC3728-401</t>
  </si>
  <si>
    <t>DC3729-003</t>
  </si>
  <si>
    <t>КОМФОРТ, ГИБКОСТЬ И АМОРТИЗАЦИЯ В ЛЮБЫХ УСЛОВИЯХ. Эта модель содержит не менее 20% переработанных материалов в составе по весу. Дай старым материалам новую жизнь. Задай подходящий темп с самого начала в мягких кроссовках Nike Revolution 6 Next Nature. Мы знаем, что комфорт крайне важен для успешной пробежки, поэтому мы сделали всё, чтобы обеспечить надежную амортизацию и гибкость. Популярная модель стала еще лучше благодаря новой воздухопроницаемой конструкции. Мягкая сетка на бортике повышает ощущение комфорта. Дополнительные накладки по всей поверхности добавляют прочности. Подошва из пеноматериала более мягкая, чем подошва кроссовок Revolution 5. Подметка, сконструированная на компьютере, создает поршневой эффект во время бега, улучшая амортизацию и гибкость. Это обеспечивает прочность и сцепление с поверхностью. Особые элементы на язычке и пятке позволяют легко надевать и снимать кроссовки.</t>
  </si>
  <si>
    <t>текстиль, иск. кожа; текстиль; резина, пластик</t>
  </si>
  <si>
    <t>DC3729-101</t>
  </si>
  <si>
    <t>DC3729-500</t>
  </si>
  <si>
    <t>Nike Quest 5</t>
  </si>
  <si>
    <t>DD0204-001</t>
  </si>
  <si>
    <t>ЛЕГКОСТЬ И АМОРТИЗАЦИЯ. Вся твоя жизнь — это стремление к цели? Nike Quest 5 поможет тебе достичь любых высот. Эта модель обеспечит плавность и комфорт во время движения и отличное сцепление с поверхностью. Мы добавили в конструкцию пеноматериал, который улучшает амортизацию при беге. Верх из сетки обеспечивает легкость и воздухопроницаемость. На основе данных, полученных от бегунов, мы разместили сетку в ключевых зонах передней части стопы для охлаждения там, где это необходимо. Ремешок в средней части стопы обеспечивает стабилизацию. Вместе со шнурками он надежно фиксирует стопу и обеспечивает более плотную посадку. Прозрачный материал демонстрирует внутренние компоненты средней части. Невероятно мягкий пеноматериал подошвы амортизирует при каждом шаге. Увеличенная высота способствует мягкости во время бега. Резиновая подметка для надежного сцепления с поверхностью. Невероятно мягкая подкладка и амортизация в области голеностопа обеспечивают комфорт. Накладки на носках и области шнуровки повышают прочность.</t>
  </si>
  <si>
    <t>24% синтетика, 76% текстиль; Подошва: 100% резина.</t>
  </si>
  <si>
    <t>DD0204-004</t>
  </si>
  <si>
    <t>Nike Flex Experience Run 11</t>
  </si>
  <si>
    <t>DD9284-001</t>
  </si>
  <si>
    <t>НОВЫЙ УРОВЕНЬ ГИБКОСТИ И ЕСТЕСТВЕННЫЙ КОМФОРТ. Каждая пробежка должна быть приятной и умиротворяющей. Кроссовки Nike Flex Experience Run 11 Next Nature с легким минималистичным дизайном стильно выглядят и обеспечивают комфорт. Конструкция поддерживает стопу и способствует максимальному комфорту при движении, создавая впечатление, будто ты носишь эту пару многие годы. Кроме того, мы создали эту модель с заботой о планете. Она содержит не менее 20% переработанных материалов в составе по весу. Эластичные желобки на подметке не ограничивают естественных движений стопы от пятки до носка. Меньший объем пеноматериала в подметке повышает гибкость и легкость. Верх из трикотажа со вставками из сетки создает лаконичный образ, который подходит как для пробежек, так и повседневной жизни. Мягкий дышащий материал обеспечивает удобную посадку. Система поддержки в средней части фиксирует стопу. Легкая амортизация в области пятки отвечает за мягкость. Лаконичная подметка идеально подходит твоему умиротворенному состоянию.</t>
  </si>
  <si>
    <t>DD9284-002</t>
  </si>
  <si>
    <t>НОВЫЙ УРОВЕНЬ ГИБКОСТИ И ЕСТЕСТВЕННЫЙ КОМФОРТ. Каждая пробежка должна быть приятной и умиротворяющей. Кроссовки Nike Flex Experience Run 11 Next Nature в минималистичном дизайне стильно выглядят и обеспечивает комфорт. Эта модель создает оптимальную поддержку и способствует настолько естественным движениям стопы, что кажется, будто ты носишь эту пару многие годы. Кроме того, мы создали эту модель с заботой о планете — кроссовки содержат не менее 20% переработанных материалов. Эластичные желобки на подметке не ограничивают естественных движений стопы от пятки до носка. Меньший объем пеноматериала в подметке повышает гибкость и легкость. Верх из трикотажа со вставками из сетки создает лаконичный образ, который подходит как для пробежек, так и повседневной жизни. Мягкий дышащий материал обеспечивает удобную посадку. Система поддержки в средней части фиксирует стопу. Легкая амортизация в области пятки отвечает за мягкость. Лаконичная подметка идеально подходит твоему умиротворенному образу.</t>
  </si>
  <si>
    <t>WMNS NIKE QUEST 5</t>
  </si>
  <si>
    <t>DD9291-010</t>
  </si>
  <si>
    <t>ЛЕГКОСТЬ И АМОРТИЗАЦИЯ. Вся твоя жизнь — это стремление к цели? Nike Quest 5 поможет тебе достичь любых высот. Эта модель обеспечит плавность и комфорт во время движения и отличное сцепление с поверхностью. Мы добавили в конструкцию пеноматериал, который улучшает амортизацию при беге. При создании сетки Engineered mesh мы учитывали мнение и пожелания атлетов. Поэтому она обеспечивает легкость и вентиляцию во время бега. На основе данных, полученных от бегунов, мы разместили сетку в ключевых зонах передней части стопы для охлаждения там, где это необходимо. Ремешок в средней части стопы обеспечивает стабилизацию. Вместе со шнурками он надежно фиксирует стопу и обеспечивает более плотную посадку. Прозрачный материал демонстрирует внутренние компоненты средней части. Невероятно мягкий пеноматериал подошвы амортизирует при каждом шаге. Увеличенная высота способствует мягкости во время бега. Резиновая подметка для надежного сцепления с поверхностью. Невероятно мягкая подкладка и амортизация в области голеностопа обеспечивают комфорт. Накладки на носках и области шнуровки повышают прочность.</t>
  </si>
  <si>
    <t>NIKE DOWNSHIFTER 12</t>
  </si>
  <si>
    <t>DD9293-001</t>
  </si>
  <si>
    <t>верх: текстиль; подкладка: текстиль; подошва: резина</t>
  </si>
  <si>
    <t>DD9293-005</t>
  </si>
  <si>
    <t>DD9294-001</t>
  </si>
  <si>
    <t>100% текстиль; 100% полиэстер; 100% резина</t>
  </si>
  <si>
    <t>W RENEW IN-SEASON TR 12</t>
  </si>
  <si>
    <t>DD9301-003</t>
  </si>
  <si>
    <t>Кроссовки Nike Renew In-Season TR 12 из мягкого пеноматериала обеспечивают мягкую амортизацию и возврат энергии для силовых тренировок, кардиотренировок и всего, что между ними. Подошва имеет поддерживающую дугу сбоку, чтобы удерживать ногу во время быстрых движений.
Амортизация Nike Renew обеспечивает комфорт благодаря пружине, которая обеспечивает плавность хода на беговой дорожке и плавный переход от одного подхода к другому.
Эластичный ремешок в средней части стопы обеспечивает плотную поддержку.
Дуга сбоку помогает удерживать стопу, сохраняя ее устойчивость во время упражнений на полу.
Дышащая сетка с легкими накладками на верхней части.</t>
  </si>
  <si>
    <t>NIKE PRECISION VI</t>
  </si>
  <si>
    <t>DD9535-103</t>
  </si>
  <si>
    <t>NIKE PRECISION VI - это современные и стильные кроссовки, разработанные с применением инновационных технологий для поддержки и комфорта во время активных тренировок или повседневной носки. Верх кроссовок выполнен из дышащего материала, который обеспечивает вентиляцию и комфорт ноге во время носки. Прочная резиновая подошва с отличным сцеплением с поверхностью делает эти кроссовки надежным спутником как на спортивных площадках, так и на улице.</t>
  </si>
  <si>
    <t>белый, зеленый</t>
  </si>
  <si>
    <t>39% синтетика; 61% текстиль подошва: 100% резина</t>
  </si>
  <si>
    <t>Nike Air Zoom Terra Kiger 8</t>
  </si>
  <si>
    <t>DH0649-003</t>
  </si>
  <si>
    <t>Мужские беговые кроссовки Nike Terra Kiger 8 легкие и плотные. Это обувь без излишеств, созданная для надежной посадки и ощущения уверенности. Кроссовки надежно фиксируются на ноге, обеспечивая при этом гибкость в любом положении, в том числе на неровной поверхности. Кроме того, кроссовки обладают амортизацией и отзывчивостью, что дает вам дополнительную пружинистость при каждом шаге. Так что приготовьтесь бежать по грязи и по тропе.
-Легкая дышащая сетка в верхней части обеспечивает прохладу и безопасность. 
-Полная подкладка препятствует попаданию грязи и мусора.
-Подметка предназначена для надежной фиксации, которая позволяет ноге двигаться вместе с обувью. Это увеличивает маневренность на каменистой местности.
-Разнонаправленные выступы в области пятки изготовлены из износостойкой резины. Они помогают обеспечить улучшенное сцепление на спусках и подъемах.
-Технология Nike React — это легкий и прочный пеноматериал, обеспечивающий отзывчивость. Вставка Zoom Air в передней части стопы обеспечивает дополнительную отзывчивость, возвращая вашу энергию, чтобы помочь вам двигаться по тропе.
Преимущества:
-Пластина Rock защищает вашу ногу на пересеченной местности.
-Материал на носке обеспечивают стойкость к истиранию.
-Мягкий язычок помогает уменьшить давление, вызванное отечностью стопы во время длительных пробежек.</t>
  </si>
  <si>
    <t>синтетические материалы</t>
  </si>
  <si>
    <t>DH0654-001</t>
  </si>
  <si>
    <t>Женские кроссовки для трейлраннинга Nike Air Zoom Terra Kiger 8 кроссовки Nike Terra Kiger 8 легкие и плотные. Это обувь без излишеств, созданная для надежной посадки и ощущения уверенности. Кроссовки надежно фиксируются на ноге, обеспечивая при этом гибкость в любом положении, в том числе на неровной поверхности. Кроме того, кроссовки обладают амортизацией и отзывчивостью, что дает вам дополнительную пружинистость при каждом шаге. Так что приготовьтесь бежать по грязи и по тропе.
-Легкая дышащая сетка в верхней части обеспечивает прохладу и безопасность. 
-Полная подкладка препятствует попаданию грязи и мусора.
-Подметка предназначена для надежной фиксации, которая позволяет ноге двигаться вместе с обувью. Это увеличивает маневренность на каменистой местности.
-Разнонаправленные выступы в области пятки изготовлены из износостойкой резины. Они помогают обеспечить улучшенное сцепление на спусках и подъемах.
-Технология Nike React — это легкий и прочный пеноматериал, обеспечивающий отзывчивость. Вставка Zoom Air в передней части стопы обеспечивает дополнительную отзывчивость, возвращая вашу энергию, чтобы помочь вам двигаться по тропе.
Преимущества:
-Пластина Rock защищает вашу ногу на пересеченной местности.
-Материал на носке обеспечивают стойкость к истиранию.
-Мягкий язычок помогает уменьшить давление, вызванное отечностью стопы во время длительных пробежек.</t>
  </si>
  <si>
    <t>Nike Defy All Day</t>
  </si>
  <si>
    <t>DJ1196-001</t>
  </si>
  <si>
    <t>Смело встречай вызовы каждого дня в кроссовках Nike Defy All Day. Верх из кожи и резиновая подметка с отличным сцеплением с поверхностью вместе создают усиленную конструкцию, которые выдержит любые тренировки. Мягкая амортизация обеспечивает комфорт в течение всей тренировки или в течение всего дня. Верх из прочной кожи обеспечивает прочность на самых интенсивных тренировках. Система воздухопроницаемости обеспечивает охлаждение. Амортизирующий пеноматериал, мягкая стелька и мягкий бортик обеспечивают комфорт в ключевых зонах как во время тренировок, так и на улице. Резиновый протектор для надежного сцепления с различными поверхностями. Эластичные желобки в подошве обеспечивают естественные движения стопы. Петелька на пятке.</t>
  </si>
  <si>
    <t>4,5</t>
  </si>
  <si>
    <t>NIKE DEFYALLDAY</t>
  </si>
  <si>
    <t>DJ1196-002</t>
  </si>
  <si>
    <t>ДЛИТЕЛЬНЫЙ КОМФОРТ ВО ВРЕМЯ ТРЕНИРОВОК. В кроссовках Nike Defy All Day ты можешь решать любые повседневные задачи. Верх из кожи и резиновая подметка обеспечивают прочность и уверенное сцепление для интенсивных тренировок. Мягкая амортизация обеспечивает комфорт на протяжении всей тренировки или в течение всего дня. Прочная кожа верха выдержит самые интенсивные нагрузки. Интегрированная вентиляция усиливает охлаждение. Амортизирующий пеноматериал, мягкая стелька и мягкий бортик обеспечивают комфорт там, где это необходимо, во время тренировок или любых других занятий. Прочный резиновый протектор обеспечивает уверенное сцепление на разных поверхностях. Эластичные желобки в подошве не стесняют естественных движений стопы.</t>
  </si>
  <si>
    <t>11,5</t>
  </si>
  <si>
    <t>DJ1196-100</t>
  </si>
  <si>
    <t>DJ1196-101</t>
  </si>
  <si>
    <t>Nike ZoomX Streakfly</t>
  </si>
  <si>
    <t>DJ6566-102</t>
  </si>
  <si>
    <t>Nike Streakfly - самые легкие кроссовки молниеносно справятся со всеми вашими задачами, будь то короткая дистанция, 5 или 10 километров. Благодаря низкому вырезу и изысканным деталям они становятся единым целым с вашей ногой, предлагая вам полную связь с дорогой и направляя вас к новым личным достижениям.
Межподошва ZoomX во всю длину гарантирует исключительную легкость и оптимальную отзывчивость. Толщина пены менее выражена, чем у Vaporfly, что позволяет вам добиться большей легкости и мощности. Эта обувь настолько легкая, что становится единым целым с вашей ногой, позволяя вам побить рекорд скорости на поворотах и ​​ускорениях гонки благодаря отзывчивости пены ZoomX.
Верх из ультратонкой сетки обеспечивает всю необходимую поддержку во время бега, оставаясь при этом легким. Дополнительное усиление в передней части стопы обеспечивает еще большую поддержку. Модернизированная обтекаемая система шнуровки смещена в сторону и снабжена зубчатым язычком для уменьшения давления на верхнюю часть стопы.
Подошва была разработана с использованием данных, полученных от бегунов. Эта информация была использована для определения идеального места, где следует применять сцепление, благодаря рисунку, находящемуся в прямом контакте с асфальтом, в зависимости от воздействия вашей ноги на землю. Результатом является оптимальное сцепление с момента первого контакта с землей и до начала движения, что позволяет вам всегда оставаться на шаг впереди.
Преимущества:
Частично интегрированный язычок обеспечивает хорошую поддержку.
Резиновая подошва обеспечивает оптимальное сцепление.</t>
  </si>
  <si>
    <t>белый/красный</t>
  </si>
  <si>
    <t>60% синтетический материал, 40% текстиль; 100% текстиль; 100% резина</t>
  </si>
  <si>
    <t>NIKE AIR ZOOM STRUCTURE 25</t>
  </si>
  <si>
    <t>DJ7883-012</t>
  </si>
  <si>
    <t>Поддерживающая амортизация обеспечивает устойчивость для ежедневных пробежек. Испытайте устойчивую платформу без ущерба для производительности благодаря сочетанию пены Cushlon 3.0 и блока Zoom Air. Кроме того, более высокая высота стопки делает ее более удобной, устойчивой и поддерживающей, чем когда-либо.</t>
  </si>
  <si>
    <t>Синтетика; текстиль; резина</t>
  </si>
  <si>
    <t>W NIKE MC TRAINER 2</t>
  </si>
  <si>
    <t>DM0824-003</t>
  </si>
  <si>
    <t>Кроссовки Nike MC Trainer 2 помогут вам плавно перейти от круговой тренировки в тренажерном зале к полевому газону для быстрой тренировки. Это многофункциональная мощность, которая сочетает в себе универсальность, стабильность и долговечность, чтобы помочь вам сосредоточиться на физической задаче. От приседаний до спринтерских повторов, они могут помочь поддерживать суровость вашего разнообразного тренировочного режима.
Плоское основание расширено вокруг пятки, что помогает стабилизировать стопу во время работы с отягощениями. Накладки вокруг носка и шнурки повышают прочность, чтобы выдерживать суровые условия тренажерного зала.
Поддерживающие обертывания от пятки до края обеспечивают плотную посадку при затягивании шнурков. Мягкий пеноматериал обеспечивает поддержку и амортизацию, а выступы по бокам обеспечивают поддержку стопы при боковых движениях.
Резиновый протектор обеспечивает сцепление с полом тренировочного зала. Он толще под пяткой для устойчивости во время подъема и тоньше спереди для гибкости во время коротких пробежек или скоростных упражнений.
Верх из сетки позволяет ноге дышать.</t>
  </si>
  <si>
    <t>M NIKE AIR MAX ALPHA TRAINER 5</t>
  </si>
  <si>
    <t>DM0829-001</t>
  </si>
  <si>
    <t>Завершите тренировки с силой и с ревом, который ошеломит пол тренажерного зала, в кроссовках Nike Air Max Alpha Trainer 5. Амортизация Max Air обеспечивает удобную устойчивость для подъема, будь то легкий или тяжелый день. Широкое плоское основание обеспечивает повышенную устойчивость и сцепление для всех видов тяжелых тренировок без ущерба для стиля, когда вы перемещаетесь и готовитесь к набору скорости.
Подошва из пеноматериала со вставкой Max Air в области пятки амортизирует стопу, обеспечивая длительный комфорт. Воротник из пеноматериала поддерживает лодыжку от одного движения к другому.
Плоская широкая подошва с улучшенным резиновым рисунком протектора обеспечивает стабильность и сцепление. Резиновая обертка по бокам надежно удерживает ногу на подошве во время бокового движения. Гибкие канавки в передней части стопы предназначены для выпадов.
Прочная дышащая сетка в верхней части.
Язычок для пятки.</t>
  </si>
  <si>
    <t>DM0829-010</t>
  </si>
  <si>
    <t>Nike Legend Essential 3</t>
  </si>
  <si>
    <t>DM1119-001</t>
  </si>
  <si>
    <t>Кроссовки Nike Legend Essential 3 Next Nature Training произведены из качественных материалов и способны обеспечить удобство и комфорт во время тренировок и повседневной эксплуатации. Они способны выдержать активные групповые занятия и интенсивные тренировки в тренажерном зале. 
Плоская пятка, прочные материалы и гибкая подошва обеспечивают комфорт и поддержку, которые помогут вам в любом тренажерном зале в любое время. 
Подошва изготовлена ​​из материала Nike Grind с содержанием не менее 8% отходов, образующихся в процессе производства обуви.﻿
Общий дизайн помогает удерживать пятку на плоской подошве для устойчивости во время поднятия тяжестей и приседаний. Сложенный пеноматериал в средней части стопы добавляет прочности, поэтому вы можете выжать еще одно повторение.
Желобки под пальцами помогают сохранить достаточную гибкость для упражнений на ловкость. Захватывающее сцепление помогает вам двигаться на различных поверхностях тренажерного зала.
Сотовая сетка и прочные накладки на задней и боковых сторонах делают их прочными, чтобы помочь вам двигаться дальше.
Плюшевый воротник облегчает надевание и снятие обуви.
Резина проходит от подошвы к бокам для дополнительной прочности.</t>
  </si>
  <si>
    <t>синтетические материалы, резина</t>
  </si>
  <si>
    <t>DM1119-600</t>
  </si>
  <si>
    <t>Кроссовки Nike Legend Essential 3 Next Nature Training произведены из качественных материалов и способны обеспечить удобство и комфорт во время тренировок и повседневной эксплуатации. Они способны выдержать активные групповые занятия и интенсивные тренировки в тренажерном зале.
Плоская пятка, прочные материалы и гибкая подошва обеспечивают комфорт и поддержку, которые помогут вам в любом тренажерном зале в любое время.
Подошва изготовлена ​​из материала Nike Grind с содержанием не менее 8% отходов, образующихся в процессе производства обуви.﻿
Общий дизайн помогает удерживать пятку на плоской подошве для устойчивости во время поднятия тяжестей и приседаний. Сложенный пеноматериал в средней части стопы добавляет прочности, поэтому вы можете выжать еще одно повторение.
Желобки под пальцами помогают сохранить достаточную гибкость для упражнений на ловкость. Захватывающее сцепление помогает вам двигаться на различных поверхностях тренажерного зала.
Сотовая сетка и прочные накладки на задней и боковых сторонах делают их прочными, чтобы помочь вам двигаться дальше.
Плюшевый воротник облегчает надевание и снятие обуви.
Резина проходит от подошвы к бокам для дополнительной прочности.</t>
  </si>
  <si>
    <t>60% синтетика, 40% текстиль</t>
  </si>
  <si>
    <t>W NIKE LEGEND ESSENTIAL 3 NN</t>
  </si>
  <si>
    <t>DM1119-701</t>
  </si>
  <si>
    <t>26% синтетика, 74% текстиль; Подошва: 100% резина.</t>
  </si>
  <si>
    <t>DM1120-001</t>
  </si>
  <si>
    <t>DM1120-002</t>
  </si>
  <si>
    <t>DM1120-601</t>
  </si>
  <si>
    <t>NIKE RENEW RUN 4</t>
  </si>
  <si>
    <t>DR2677-001</t>
  </si>
  <si>
    <t>Кроссовки Nike Renew Run 4 предлагает повышенный уровень амортизации и динамической эластичности, что сделает ежедневные пробежки приятными.
Пена Renew мягче, чем в предыдущих версиях, и обеспечивает эффективную амортизацию.
В этой модели использовано больше пены, чтобы обеспечить более плавный переход от пятки к носку, что увеличивает упругость во время бега.
Обновленная версия межподошвы имеет больше пены, которая отвечает за ощущение исключительной мягкости.
Сердцевина подошвы обеспечивает плавность движений.
Накладки в верхней части повышают прочность.
Воротник и язычок мягкие на ощупь и усиливают амортизацию.
Широкий воротник удобно облегает лодыжку.
Резиновая подметка повышает износостойкость, а профилированное усиление стойки пятки фиксирует и стабилизирует стопу.</t>
  </si>
  <si>
    <t>WMNS NIKE MOTIVA</t>
  </si>
  <si>
    <t>DV1238-001</t>
  </si>
  <si>
    <t>Кроссовки Nike Motiva, разработанные для ходьбы с максимальным комфортом, обеспечивают высочайший уровень амортизации. Высокий слой пены в сочетании с нашей инновацией Comfortgroove на подошве поглощает неровности на пути. А их преувеличенный рокер помогает вам двигаться вперед.</t>
  </si>
  <si>
    <t>Nike Motiva</t>
  </si>
  <si>
    <t>DV1238-703</t>
  </si>
  <si>
    <t>верх: 77% текстиль, 23% иск.кожа; подкладка: 100% текстиль; подошва: 100% резина</t>
  </si>
  <si>
    <t>DV2019-106</t>
  </si>
  <si>
    <t>NikeCourt Zoom Pro Clay</t>
  </si>
  <si>
    <t>DV3277-001</t>
  </si>
  <si>
    <t>Используйте всю мощь своей подачи в теннисны кроссовках NikeCourt Zoom Pro. Работая в паре с блоком Zoom Air, они имеют пластину во всю длину, которая действует как трамплин. Изгибаясь при каждом шаге, он помогает увеличить возврат энергии и повысить стабильность. Благодаря более прямолинейной сетке и отделке угловатой формы, а также мягкому воротнику этот адаптивный дизайн также помогает вашим ногам оставаться прохладными и комфортными во время самых тяжелых матчей.
Гибкая ткань помогает вашим ногам оставаться прохладными. Текстурированная резина на носке повышает износостойкость в этой области повышенного износа.
Вставка Zoom Air в передней части стопы упругая и отзывчивая. Полноразмерная пластина расположена над вставкой Zoom Air, что помогает увеличить возврат энергии с каждым шагом.
Подошва с узором «елочка» обеспечивает идеальное сцепление с грунтовыми поверхностями кортов и кортов для падел-тенниса.
Предназначены для игры на грунтовых кортах и ​​площадках для падел-тенниса.
Язычок на пятке.</t>
  </si>
  <si>
    <t>синтетические материалы, сетка, текстиль, резина</t>
  </si>
  <si>
    <t>W AIR WINFLO 10</t>
  </si>
  <si>
    <t>DV4023-102</t>
  </si>
  <si>
    <t>Winflo 10 — сбалансированный велосипед, который поможет вам начать пробежку. Он отлично подойдет независимо от того, являетесь ли вы человеком с привычкой регистрировать свой еженедельный пробег, новичком, надеющимся превратить интригу в рутину, или просто присоединяетесь к другу для спонтанной пробежки на выходных. Кроссовки с нейтральной поддержкой и упругим элементом Nike Air, а также увеличенное пространство в передней части стопы создают ощущение комфорта и упругости. Он готов к вашей пробежке, когда дорога зовет вас по имени.</t>
  </si>
  <si>
    <t>16 синтетика, 84 текстиль; Подошва: 100% резина.</t>
  </si>
  <si>
    <t>LEGEND 10 ACADEMY TF</t>
  </si>
  <si>
    <t>DV4342-100</t>
  </si>
  <si>
    <t>Даже легенды находят способы развиваться. В последней версии кроссовок Nike Academy, созданных для того, чтобы поднять вашу игру на новый уровень, используется совершенно новая кожа FlyTouch Lite. Мягче натуральной кожи, она повторяет форму вашей стопы и не растягивается, поэтому вы можете диктовать темп своей игры. Легче и изящнее, чем любой другой вариант модели Tiempo на сегодняшний день, Legend 10 подходит для любой позиции на поле, независимо от того, делаете ли вы точный пас через защиту или возвращаетесь назад, чтобы остановить отрыв.
Видите эти микроточки на верху? Они расширяют сенсорные зоны для бросков, ведения и пасов. Они придают более гладкий вид, убирая дополнительную набивку. Более того, они не жертвуют контролем мяча, которого вы так жаждете на поле. Мы удалили пенопластовые капсулы из Tiempo 9, чтобы ваша нога могла стать еще ближе к мячу, когда он находится под вашим контролем. Вместо этого влили линии в обувь.
Искусственная кожа FlyTouch Lite невероятно мягкая. Это помогает обуви прилегать к ноге, обеспечивая комфорт без чрезмерного растяжения материала. Конструкция язычка с дополнительной набивкой обеспечивает ощущение безопасности и комфорта в ключевых зонах удара. Подкладка из микрофибры создает ощущение премиум-класса.
Резиновая подошва обеспечивает сцепление с газоном.
Для использования на синтетических поверхностях с коротким ворсом.
Мягкая стелька.</t>
  </si>
  <si>
    <t>белый/красный/черный</t>
  </si>
  <si>
    <t>94% синтетика, 6% текстиль; Подошва: 100% резина</t>
  </si>
  <si>
    <t>NIKE AIR MAX EXCEE</t>
  </si>
  <si>
    <t>DZ0795-102</t>
  </si>
  <si>
    <t>Кроссовки Nike Air Max Excee сочетают в себе ретро-визуал и современные технологии. Верх пары выполнен из дышащего текстиля и прочных кожаных вставок. Плотность посадки можно регулировать с помощью дополнительных отверстий для шнуровки. Видимая технология Air отвечает за уверенную амортизацию и защиту от ударных нагрузок. Протектор на резиновой подметке делает каждый шаг более уверенным.</t>
  </si>
  <si>
    <t>белый/черный/зеленый</t>
  </si>
  <si>
    <t>NIKE REVOLUTION 7</t>
  </si>
  <si>
    <t>FB2207-102</t>
  </si>
  <si>
    <t>Кроссовки Nike Revolution 7 оснащены такой мягкой амортизацией и поддержкой, которые могут изменить ваш мир бега. Стильный, как всегда, удобный, когда резина касается дороги, и динамичный, развивающий желаемую скорость, это эволюция любимца фанатов, обеспечивающего мягкую и плавную езду.
Подошва из пеноматериала обеспечивает мягкий и плавный ход. В передней части стопы немного больше места по сравнению с моделью 6, поэтому пальцы ног не сжимаются и не защемляются.
Добавленные буфы на пятке видны снаружи обуви. Они мягкие на ощупь и помогают добавить комфорта вашему ахиллу. Точки касания на языке создают естественное ощущение при взлете.
Подошва имеет генеративный рисунок сцепления в сочетании с резиновыми выступами, которые помогают обеспечить сцепление при движении в гору или на спуске.</t>
  </si>
  <si>
    <t>W NIKE REVOLUTION 7</t>
  </si>
  <si>
    <t>FB2208-303</t>
  </si>
  <si>
    <t>Nike Air Force 1 '07 Fresh — это переосмысление культовой классики, сочетающее в себе непревзойденный стиль и максимальный комфорт. Эти кроссовки выполнены из высококачественной кожи, обеспечивающей долговечность и элегантный внешний вид. Амортизация Air под пяткой гарантирует мягкие и упругие шаги, а резиновая подошва с классическим узором «елочка» обеспечивает надежное сцепление. Их универсальный дизайн прекрасно подходит как для повседневных образов, так и для спортивных мероприятий.</t>
  </si>
  <si>
    <t>14% Синтетика, 86% Текстиль; Подошва: 90% Резина, 10% Пластик.</t>
  </si>
  <si>
    <t>M ZOOM GP CHALLENGE PRO HC</t>
  </si>
  <si>
    <t>FB3145-001</t>
  </si>
  <si>
    <t>Игра. Устойчивость. Матч. Выходите на победную сторону в совершенно новом GP Challenge Pro. Разработанный для рывков вперед-назад по задней линии и рывков к сетке, он обладает скоростью и устойчивостью, необходимыми для того, чтобы помочь вашей игре пройти всю дистанцию. Дополнительная резина в области носка, особенно со стороны большого пальца, добавляет прочности там, где это необходимо. Высокоабразивная резина вдоль подошвы обеспечивает прочность и сцепление.</t>
  </si>
  <si>
    <t>W NIKE PHOENIX WAFFLE</t>
  </si>
  <si>
    <t>FD2196-100</t>
  </si>
  <si>
    <t>W NIKE PHOENIX WAFFLE - идеальный выбор для тех, кто ищет комфорт и стиль в спортивной обуви. Эти кроссовки обеспечивают отличную посадку и амортизацию благодаря технологии Nike Air в подошве. Верх кроссовок выполнен из дышащих материалов для оптимальной вентиляции и комфорта во время тренировок. Также кроссовки имеют уникальную систему "Phoenix Waffle" на подошве, которая обеспечивает отличное сцепление с поверхностью и улучшенную амортизацию.</t>
  </si>
  <si>
    <t>100% Текстиль; Подошва: 100% Резина.</t>
  </si>
  <si>
    <t>Nike Interact Run</t>
  </si>
  <si>
    <t>FD2291-005</t>
  </si>
  <si>
    <t>Видите ли вы будущее? Ускорьте свои шаги в ультрасовременных кроссовках Nike Interact Run. Они оснащены всеми необходимыми беговыми качествами: легкий верх Flyknit, мягкая пенная подошва и комфорт там, где это необходимо. Отсканируйте QR-код на язычке с помощью телефона и ознакомьтесь с нашим онлайн-введением во все тонкости кроссовок Nike Interact Run. Подошва Waffle изготовлена ​​не менее чем на 13% из материала Nike Grind, изготовленного из отходов, оставшихся после производства обуви. Мягкая, отзывчивая пена в промежуточной подошве обеспечивает комфортный, плавный ход во время бега и в любом другом месте, куда бы вас ни занесло. Высокая высота пены обеспечивает мягкое ощущение. Верх Flyknit имеет зоны воздухопроницаемости, где ваша нога нагревается больше всего, особенно в области носка. Он прочный и долговечный, помогая сохранять вашу ногу в безопасности на каждой миле. Воздушный и дышащий верх обнимает вашу ногу свободно и легко.</t>
  </si>
  <si>
    <t>AIR ZOOM PEGASUS 41</t>
  </si>
  <si>
    <t>FD2722-016</t>
  </si>
  <si>
    <t>Отзывчивая амортизация Pegasus обеспечивает энергичную езду для ежедневного бега по дороге. Ощутите более легкий возврат энергии с двумя блоками Air Zoom и пенной подошвой ReactX. Кроме того, улучшенная сетка Engineered mesh в верхней части уменьшает вес и повышает воздухопроницаемость. Усовершенствованный дышащий верх из сетчатой ​​ткани
Подошва из пеноматериала ReactX охватывает переднюю часть стопы и пятку, а вставки Air Zoom обеспечивают энергичный бег.
Фирменная вафельная резиновая подошва для сцепления и гибкости
Мягкий язычок и стелька на воротнике для надежной и удобной посадки
Что нового? Абсолютно новая промежуточная подошва из пеноматериала ReactX на 13% более отзывчива, чем предыдущая технология React.
Созданная для производительности и планеты, пена ReactX разработана для снижения своего углеродного следа по меньшей мере на 43% в паре промежуточных подошв за счет снижения энергии производственного процесса по сравнению с предыдущей пеной React. Углеродный след ReactX основан на оценке «от колыбели до ворот», рассмотренной PRé Sustainability BV и Intertek China. Другие компоненты промежуточной подошвы, такие как подушки безопасности, пластины или другие формулы пены, не рассматривались.</t>
  </si>
  <si>
    <t>черный/желтый</t>
  </si>
  <si>
    <t>W AIR ZOOM PEGASUS 41</t>
  </si>
  <si>
    <t>FD2723-002</t>
  </si>
  <si>
    <t>FD2723-503</t>
  </si>
  <si>
    <t>11% синтетика, 89% текстиль; Подошва: 100% резина</t>
  </si>
  <si>
    <t>Nike Zegama Trail 2</t>
  </si>
  <si>
    <t>FD5190-001</t>
  </si>
  <si>
    <t>Вверх по горе, через лес, к вершине тропы, по которой вы можете пойти. Оснащенные сверхчувствительной пенной подошвой ZoomX, кроссовки Zegama 2 созданы для покорения крутых хребтов, неровных скал и гонок от начала до конца тропы. Оптимальная амортизация дополняет прочную подошву, созданную для вашего путешествия по пересеченной местности. Красные стрелки на язычке и верхней части вдохновлены знаковыми стрелками с рукописными цифрами, используемыми по всему маршруту. Two Bays идентифицируется по круглому символу с изображением синего великолепного расписного малюра, который можно увидеть как на указателях вдоль маршрута, так и на стельках. Глубокие и яркие синие цвета символизируют начало и конец 28-километрового участка от залива до залива, где океан встречается с небом. Сетка Engineered mesh, более прочная и гибкая, чем обычная сетка, в верхней части обеспечивает устойчивость в различных условиях бега по бездорожью.
Легкая промежуточная подошва Nike ZoomX в сочетании с увеличенной высотой стопы обеспечивает амортизацию во время длительных пробежек.
Подошва Vibram Zegama, изготовленная из Vibram Megagrip, имеет разнообразный рисунок выступов, подчеркнутый широким интервалом. Это означает, что вы получаете сцепление для более технических поверхностей.
Гетры на щиколотку помогают ограничить попадание мусора на тропу.
Накладки на носке обеспечивают дополнительную прочность.</t>
  </si>
  <si>
    <t>Nike Quest 6</t>
  </si>
  <si>
    <t>FD6033-003</t>
  </si>
  <si>
    <t>Nike Quest 6 предназначены для бегунов всех уровней. Но не заблуждайтесь, это все, что угодно, но не начальный уровень. Суперудобная и поддерживающая посадка в средней части стопы помогает сохранять устойчивость на протяжении всех миль. Плюс, супермягкая пена в подошве смягчает каждый шаг. Фиксатор средней части стопы помогает лучше зафиксировать ногу, чем туже затянуты шнурки.
Увеличенная высота межподошвы обеспечивает более мягкий и отзывчивый ход по сравнению с Quest 5.
Резиновая подошва обеспечивает надежное сцепление ног с поверхностью.</t>
  </si>
  <si>
    <t>FD6034-001</t>
  </si>
  <si>
    <t>Женские кроссовки Nike Quest 6 — это усовершенствованная модель для бегунов, специально созданная для тренировок на асфальте или беговой дорожке. Одним из главных изменений в сравнении с предыдущими моделями является наличие более толстой межподошвы с технологией ComfiRide, которая добавляет больше амортизации для длительных пробежек. Эта технология обеспечивает улучшенный комфорт и поддержку стопы, делая кроссовки идеальными для бегунов, ищущих мягкий и упругий шаг.
Верх выполнен из легкого текстильного сетчатого материала, который позволяет коже дышать, способствуя оптимальной вентиляции и предотвращая перегрев. Подошва из пеноматериала Phylon в сочетании с износостойким протектором обеспечивает отличное сцепление с поверхностью и долговечность. Эта комбинация делает кроссовки подходящими для самых разных тренировок и ежедневного использования, при этом сохраняя их легкость и комфорт.</t>
  </si>
  <si>
    <t>NIKE DOWNSHIFTER 13</t>
  </si>
  <si>
    <t>FD6454-003</t>
  </si>
  <si>
    <t>Кроссовки NIKE DOWNSHIFTER 13 предлагают идеальное сочетание комфорта и производительности для ежедневных тренировок и активного образа жизни. Они оснащены дышащим верхом из сетчатого материала, который обеспечивает превосходную вентиляцию, и мягкой амортизирующей подошвой для надежной поддержки и комфорта на каждом шагу. Легкие и гибкие, эти кроссовки позволяют двигаться естественно, а прочная резиновая подметка гарантирует отличное сцепление с различными поверхностями.</t>
  </si>
  <si>
    <t>W NIKE DOWNSHIFTER 13</t>
  </si>
  <si>
    <t>FD6476-402</t>
  </si>
  <si>
    <t>W NIKE DOWNSHIFTER 13 - это ультрасовременные женские кроссовки от Nike, которые объединяют в себе стильный дизайн и передовые технологии для оптимальной производительности и комфорта при занятиях спортом или повседневном использовании. Эти кроссовки оснащены технологией Nike Renew, обеспечивающей превосходную амортизацию и поддержку во время тренировок или активных занятий. Удобная посадка и дышащий верх кроссовок обеспечивают комфорт и вентиляцию ног в течение всего дня.</t>
  </si>
  <si>
    <t>голубой</t>
  </si>
  <si>
    <t>PHANTOM GX II ACADEMY FG/MG</t>
  </si>
  <si>
    <t>FD6723-600</t>
  </si>
  <si>
    <t>Хотите вывести свою игру на новый уровень? Phantom GX 2 Academy поможет вам занять выгодную позицию у сетки, будь вы организатором, помощником или финишером. Остальное зависит от вас. Созданные с учетом целей, NikeSkin покрывают ударную зону бутс, а сцепление Nike Cyclone 360 ​​помогает направлять вашу нестандартную ловкость. Рисунок протектора Nike Cyclone 360 ​​помогает вам совершать быстрые (повышенная маневренность при выполнении рывков) и уверенные (помогает снизить вращательное сцепление) движения, чтобы вы могли выполнять рывки с высокой скоростью, чувствуя себя в полной безопасности, когда интенсивность игры возрастает.</t>
  </si>
  <si>
    <t>100% синтетика; Подошва: 100% пластик.</t>
  </si>
  <si>
    <t>M ZOOM GP CHALLENGE 1 CLY</t>
  </si>
  <si>
    <t>FJ1813-001</t>
  </si>
  <si>
    <t>Созданный для лучших и тех, кто стремится быть таковым, GP Challenge 1 помогает вам подавать и замахиваться с уверенностью. Благодаря блокам Air Zoom и поперечной устойчивости он создан для того, чтобы высвободить вашу внутреннюю мощь и разбить все, что попадется вам на пути, когда наступит матч-пойнт. Он оснащен нашей революционной технологией Claybreaker, идеально подходящей для скольжения и спринтов на красной земле. Технология Nike Claybreaker помогает улучшить сцепление и уменьшить наросты на грунтовых кортах. Дополнительное сцепление в передней и средней части стопы работает с широким рисунком тяги, чтобы помочь вам скользить с контролем. Мы использовали карты тяги, карты давления и проанализировали области наростов на глине для дизайна. Затем мы протестировали его на красных грунтовых кортах в Европе в различных грунтовых погодных условиях (холодно, тепло, влажно и сухо).</t>
  </si>
  <si>
    <t>NIKE FREE METCON 6</t>
  </si>
  <si>
    <t>FJ7127-101</t>
  </si>
  <si>
    <t>От силовых подъемников до лестниц, от травинок до зернистых платформ, от газона до дорожки — ваша тренировка имеет определенную цель, особый фокус. Мы добавили еще больше гибкости передней части стопы в нашу самую адаптируемую модель и усилили пятку дополнительной пеной. Это означает больше свободы для динамических движений во время плиометрических и кардиотренировок, а также устойчивую базу, необходимую для силовых упражнений. Чем больше гибкости в межподошве и подошве, тем более естественно вы можете двигаться. Мы сделали лазерную прорезь на подошве для лучшей гибкости, независимо от того, прыгаете ли вы, стоите на планке или выполняете плиометрические упражнения. Мы также закруглили сторону большого пальца передней части стопы для лучшей маневренности и быстроты при выполнении резких движений. Чем больше амортизации у вас под ногами, тем комфортнее может быть ваша тренировка. Амортизация помогает смягчить удар, когда ваши ноги касаются земли. Лазерная прорезь в пеноматериале в передней части стопы и в средней части подошвы обеспечивает комфорт.</t>
  </si>
  <si>
    <t>NIKE AIR WINFLO 11</t>
  </si>
  <si>
    <t>FJ9509-002</t>
  </si>
  <si>
    <t>Отзывчивая амортизация обеспечивает сбалансированный ход для ежедневных пробежек. Ощутите возврат энергии с помощью комбинации пены Cushlon 3.0 и полноразмерной вставки Nike Air в промежуточной подошве. Кроме того, эластичная лента в средней части стопы и просторная передняя часть стопы обеспечивают удобную посадку. Дышащий верх из сетчатой ​​ткани.
Подошва из пеноматериала Cushlon 3.0 с полноразмерной вставкой Nike Air.
Резиновая вафельная подошва для надежного сцепления.
Эластичная лента в средней части стопы для адаптации к различным посадкам и видам деятельности.
Что нового? Просторная передняя часть стопы, более широкая пятка и еще лучшая воздухопроницаемость. Вес: около 325 г (мужской размер 9). Перепад высоты от пятки к носку: 10 мм.</t>
  </si>
  <si>
    <t>NIKE JOURNEY RUN</t>
  </si>
  <si>
    <t>FN0228-007</t>
  </si>
  <si>
    <t>Наслаждайтесь каждой пробежкой с Nike Journey Run. Вы справитесь с маршрутом на сложных тротуарах благодаря сверхмягкой амортизации ComfiRide. Это настолько удобно, что вы уже будете с нетерпением ждать возможности снова их зашнуровать. Дополнительная амортизация в пятке и мягкие вставки на язычке и воротнике повышают комфорт. Резиновая подошва обеспечивает сцепление на протяжении многих миль. Светоотражающие детали дизайна для повышенной видимости в темное время суток.</t>
  </si>
  <si>
    <t>NIKE PRECISION VII</t>
  </si>
  <si>
    <t>FN4322-005</t>
  </si>
  <si>
    <t>Забивайте голы по желанию у кольца или из глубины в Nike Precision 7. Созданные с сочетанием контроля поверхности, комфорта и сцепления на корте, они идеально подходят для мгновенных ударных розыгрышей, когда вас зовут на следующую игру. Проверьте и сделайте розыгрыши, которые изменят исход в вашу пользу. Мягкая пена на воротнике и язычке усиливает ощущение комфорта вокруг лодыжки и над верхней частью стопы — в тех областях, где вы не хотите, чтобы что-то отвлекало. Она помогает достичь разумного баланса между контролем земли при резком изменении направления и комфортом при беге с одного конца площадки на другой. Дышащий сетчатый верх помогает вам оставаться в форме. Промежуточная подошва из формованного пеноматериала мягкая и поддерживающая, обеспечивает амортизацию для непрерывных движений во время игры.</t>
  </si>
  <si>
    <t>ZOOM FLY 6</t>
  </si>
  <si>
    <t>FN8454-001</t>
  </si>
  <si>
    <t>Беговые кроссовки Nike Zoom Fly 6 разработаны для скоростных тренировок, соревнований и  длительных забегов. Они сочетают в себе инновационные технологии, комфорт и стильный дизайн, что делает их популярным выбором среди бегунов разного уровня подготовки. Более легкая, чем в Zoom Fly 5, пена ZoomX обеспечивает возврат энергии при каждом шаге, а пластина из углеродного волокна обеспечивают комфорт и надежность, и, при этом, отзывчивость и динамику, что поможет Вам быстрее бежать и меньше уставать. Nike Zoom Fly 6 подходят для бегунов, которые готовятся к марафонам или полумарафонам; для выполнения скоростных и интервальных тренировок, а также для всех любителей бега, которые ценят комфорт и инновационные технологии. Легкая и дышащая технологичная сетка верха которая обеспечивает оптимальную вентиляцию и комфорт во время бега.</t>
  </si>
  <si>
    <t>REACTX PEGASUS TRAIL 5 GTX</t>
  </si>
  <si>
    <t>FQ0908-001</t>
  </si>
  <si>
    <t>Pegasus Trail 5 обеспечивает защиту от сырой погоды для бега по пересеченной местности. Водонепроницаемый верх GORE-TEX, подошва all-terrain и светоотражающие детали дизайна помогут вам комфортно противостоять стихии. С пенной подошвой ReactX они обеспечивают отзывчивую амортизацию для энергичной езды. Водонепроницаемый верх GORE-TEX и носок с 3D-принтом не пропускают воду, поэтому ноги остаются сухими. Подошва из упругой пены ReactX обеспечивает легкий возврат энергии. Она на 13% отзывчивее предыдущей технологии React. Резиновая подошва Nike Trail All-Terrain Compound (ATC) обеспечивает улучшенное сцепление на крутых склонах и в сырую погоду, а также плавный ход по дороге.</t>
  </si>
  <si>
    <t>Gore-Tex. Мембрана: помогает предотвратить попадание дождя и грязи внутрь обуви.</t>
  </si>
  <si>
    <t>W REACTX PEGASUS TRAIL 5 GTX</t>
  </si>
  <si>
    <t>FQ0912-503</t>
  </si>
  <si>
    <t>Зимние Pegasus Trail 5 обеспечивают защиту от сырой погоды для бега по пересеченной местности. Водонепроницаемый верх GORE-TEX, подошва all-terrain и светоотражающие детали помогут вам комфортно противостоять стихии. С пенной подошвой ReactX они обеспечивают отзывчивую амортизацию для энергичной езды. Водонепроницаемый верх GORE-TEX и 3D-принт на носке не допускают попадания воды внутрь, поэтому ноги остаются сухими.
Подошва Nike Trail ATC изготовлена ​​из универсального состава, который отлично подходит даже для влажной погоды.
Прочная высокая манжета на щиколотке препятствует попаданию мусора и камней в обувь.</t>
  </si>
  <si>
    <t>AIR WINFLO 11 GTX</t>
  </si>
  <si>
    <t>FQ1358-001</t>
  </si>
  <si>
    <t>С водонепроницаемым верхом GORE-TEX и светоотражающими деталями дизайна, эти зимние Winflo 11 обеспечивают сбалансированный бег для пробежек в сырую погоду. Ощутите возврат энергии с комбинацией пены Cushlon 3.0 и полноразмерной вставки Nike Air в промежуточной подошве. Кроме того, эластичная лента в средней части стопы и просторная передняя часть стопы обеспечивают удобную посадку. Водонепроницаемый верх GORE-TEX защищает ноги от воды и сохраняет их сухими.
Подошва из пеноматериала Cushlon 3.0 с полноразмерной вставкой Nike Air
Резиновая вафельная подошва для надежного сцепления
Меланжевый материал вокруг воротника помогает сохранить лодыжку в тепле.
Эластичная лента в средней части стопы для адаптации к различным посадкам и видам деятельности
Что нового? Просторная передняя часть стопы, более широкая пятка и еще лучшая воздухопроницаемость. Вес: около 325 г (мужской размер 9). Перепад высоты от пятки к носку: 10 мм.</t>
  </si>
  <si>
    <t>Gore-Tex. Мембрана: помогает предотвратить попадание дождя и грязи внутрь обуви.; Nike Air. Обеспечивает большую гибкость и пружинистость подошвы.</t>
  </si>
  <si>
    <t>ZM VAPOR 16 ELITE FG</t>
  </si>
  <si>
    <t>FQ1457-446</t>
  </si>
  <si>
    <t>84% синтетика, 16% текстиль; Подошва: 100% пластик</t>
  </si>
  <si>
    <t>Nike Air Max Alpha Trainer 6</t>
  </si>
  <si>
    <t>FQ1833-001</t>
  </si>
  <si>
    <t>Air Max Alpha Trainer 6 привносит прочность и комфорт, лучшее из обоих миров, в ваши самые сложные тренировки. Прочная пятка, усиленная видимой амортизацией «performance Air», обеспечивает надежную устойчивость. Чем больше поддержка у обуви, тем больше устойчивости она может придать вашей стойке. Сочетание настроенной поддержки и намеренно размещенной амортизации помогает вам чувствовать себя в безопасности при каждом шаге. Вставка Max Air в области пятки была доработана для еще лучшей устойчивости. Плоская, широкая подошва с оптимальным рисунком протектора из резины обеспечивает устойчивость и сцепление.</t>
  </si>
  <si>
    <t>GIANNIS IMMORTALITY 4</t>
  </si>
  <si>
    <t>FQ3680-100</t>
  </si>
  <si>
    <t>Giannis Immortality 4 — для многогранного игрока. Гладкая, поддерживающая форма пятки сочетается с улучшенным рисунком тяги по сравнению с предыдущей версией, чтобы помочь вам продолжать совершать все эти решающие розыгрыши. Мы улучшили рисунок тяги до стандартов Янниса, предоставив вам и Greek Freak лучшее чувство корта и мобильность при резких движениях и движении на высокой скорости. Внутренняя система фиксации позволяет вам контролировать каждое движение после зашнуровывания.</t>
  </si>
  <si>
    <t>3,5</t>
  </si>
  <si>
    <t>JR SUPERFLY 10 CLUB TF</t>
  </si>
  <si>
    <t>FQ8313-600</t>
  </si>
  <si>
    <t>Дети</t>
  </si>
  <si>
    <t>Независимо от того, новичок вы или просто играете ради удовольствия, кроссовки Club помогут вам выйти на поле без ущерба качеству. Кроссовки Nike Jr. Superfly 10 помогут вам развить скорость и отправить мяч в сетку ворот. Кроме того, синтетическая кожа на верхе обеспечивает сцепление при быстром ведении мяча. Пора начинать! Синтетическая кожа на верхе имеет небольшие текстурированные детали, которые обеспечивают сцепление для лучшего контроля мяча при ведении на высокой скорости. Резиновая подошва обеспечивает сцепление на газонах. Удобная подкладка облегает стопу, обеспечивая естественное плотное прилегание.</t>
  </si>
  <si>
    <t>77% синтетика, 23% текстиль; подошва: 100% резина</t>
  </si>
  <si>
    <t>2Y</t>
  </si>
  <si>
    <t>3,5Y</t>
  </si>
  <si>
    <t>5Y</t>
  </si>
  <si>
    <t>SUPERFLY 10 CLUB FG/MG</t>
  </si>
  <si>
    <t>FQ8314-001</t>
  </si>
  <si>
    <t>Независимо от того, новичок вы или просто играете ради удовольствия, бутсы Club Boots выведут вас на поле без ущерба качеству. Superfly 10 созданы с учетом скорости. Сочетание скорости с касанием и комфортом? Пришло время забивать голы. Формованный синтетический верх имеет текстурированный рисунок для лучшего контроля мяча при ведении на высокой скорости. Уникальный рисунок протектора обеспечивает сверхмощное сцепление с возможностью быстрого отрыва. Вы получаете ту же посадку, что и Superfly 9. Это означает, что конструкция лучше имитирует стопу. Мы добились этого, проведя многочисленные испытания на износ на сотнях спортсменов. Результат — более контурный носок и надежное ощущение в пятке.</t>
  </si>
  <si>
    <t>верх: иск.кожа, текстиль; подкладка: текстиль; подошва: пластик</t>
  </si>
  <si>
    <t>FQ8314-600</t>
  </si>
  <si>
    <t>верх: иск.кожа, текстиль; подкладка: текстиль; подошва: резина</t>
  </si>
  <si>
    <t>JR SUPERFLY 10 CLUB IC</t>
  </si>
  <si>
    <t>FQ8320-001</t>
  </si>
  <si>
    <t>Независимо от того, новичок вы или просто играете ради удовольствия, кроссовки Club помогут вам выйти на поле без ущерба качеству. Кроссовки Nike Jr. Superfly 10 помогут вам развить скорость и отправить мяч в сетку ворот. Кроме того, синтетическая кожа на верхе обеспечивает сцепление при быстром ведении мяча. Пора начинать! Синтетическая кожа на верхе имеет небольшие текстурированные детали, которые обеспечивают сцепление для лучшего контроля мяча при ведении на высокой скорости. Резиновая подошва обеспечивает сцепление на уличных, спортивных и закрытых поверхностях. Удобная подкладка облегает стопу, обеспечивая естественное плотное прилегание.</t>
  </si>
  <si>
    <t>2,5Y</t>
  </si>
  <si>
    <t>JR ZOOM VAPOR 16 ACADEMY FG/MG</t>
  </si>
  <si>
    <t>FQ8392-400</t>
  </si>
  <si>
    <t>Хотите поднять свою скорость на новый уровень? Мы сделали эти ботинки Academy с улучшенным блоком Air Zoom на пятке. Он дает вам ощущение толчка, необходимое для прорыва через линию защиты. Результат — самые отзывчивые Mercurial из когда-либо созданных нами, так что вы можете блеснуть своей скоростью и отправить мяч в сетку ворот. Верх выполнен из материала NikeSkin со встроенными шевронами, что обеспечивает контроль мяча и создает ощущение игры в футбол босиком. Волнообразный рисунок протектора представляет собой ряд каскадных шипов, благодаря чему он охватывает большую площадь поверхности блока Air Zoom, одновременно обеспечивая необходимое сцепление.</t>
  </si>
  <si>
    <t>86% Синтетика, 14% Текстиль; Подошва: 100% Пластик</t>
  </si>
  <si>
    <t>6Y</t>
  </si>
  <si>
    <t>ZOOM VAPOR 16 ACADEMY IC</t>
  </si>
  <si>
    <t>FQ8434-300</t>
  </si>
  <si>
    <t>Игровая обувь для зала Nike Air Zoom Mercurial Vapor 16 Academy IC — это отличный выбор для футболистов, которые играют на твердых поверхностях. Эти футзалки разработаны для обеспечения максимального комфорта, контроля мяча и превосходного сцепления с площадкой, помогая игрокам полностью раскрыть свой потенциал на поле.
Верх обуви выполнен из инновационного материала NikeSkin, который обеспечивает легкость и точную посадку, создавая ощущение плотного контакта с мячом. Дополнительный комфорт и отзывчивость достигаются благодаря амортизирующей капсуле Nike Air, встроенной в область пятки, что делает каждое движение более мягким и контролируемым. Удобная конструкция со шнурками и двойными петлями позволяет легко надевать бутсы и устраняет необходимость в шнуровке.  Специальная подошва, разработанная для игры на твердых поверхностях обеспечивает отличное сцепление и маневренность при быстрых передвижениях. Технология амортизации и резиновая подошва помогут смягчить каждый шаг для уменьшения нагрузок на суставы.</t>
  </si>
  <si>
    <t>100% синтетика; Подошва: 100% резина</t>
  </si>
  <si>
    <t>FQ8434-700</t>
  </si>
  <si>
    <t>салатовый</t>
  </si>
  <si>
    <t>VAPOR 16 CLUB TF</t>
  </si>
  <si>
    <t>FQ8446-001</t>
  </si>
  <si>
    <t>Шиповки Nike Mercurial Vapor 16 Club TF — это идеальный выбор для начинающих футболистов, которые только начинают изучать основы игры. Модель разработана для игры на жестких полях c искусственным газоном, обеспечивая комфорт и отличное сцепление с поверхностью.
Верх шиповок выполнен из прочного синтетического материала, который обеспечивает плотное прилегание к ноге и позволяет чувствовать мяч лучше во время дриблинга. Легкая конструкция способствует быстрому ускорению и маневренности.
Гибкая подошва с шипами предназначена для оптимального сцепления с полем, предоставляя уверенность в движениях и уменьшая вероятность скольжения на искусственном покрытии.</t>
  </si>
  <si>
    <t>верх: иск. кожа; подкладка: текстиль; подошва: резина</t>
  </si>
  <si>
    <t>ZOOM VAPOR 16 ACADEMY TF</t>
  </si>
  <si>
    <t>FQ8449-400</t>
  </si>
  <si>
    <t>Хотите поднять свою скорость на новый уровень? Мы сделали эти кроссовки Academy с улучшенной пяткой Air Zoom. Это дает вам ощущение толчка, необходимое для прорыва через линию защиты. Результат — самые отзывчивые Mercurial, которые мы когда-либо делали, так что вы можете диктовать темп и скорость на протяжении всего матча.</t>
  </si>
  <si>
    <t>NIKE AIR WINFLO 11 WIDE</t>
  </si>
  <si>
    <t>FQ8937-001</t>
  </si>
  <si>
    <t>Отзывчивая амортизация обеспечивает сбалансированный ход для ежедневных пробежек. Ощутите возврат энергии с помощью комбинации пены Cushlon 3.0 и полноразмерной вставки Nike Air в промежуточной подошве. Кроме того, эластичная лента в средней части стопы и просторная передняя часть стопы обеспечивают удобную посадку. Дышащий верх из сетчатой ​​ткани
Подошва из пеноматериала Cushlon 3.0 с полноразмерной вставкой Nike Air
Резиновая вафельная подошва для надежного сцепления
Эластичная лента в средней части стопы для адаптации к различным посадкам и видам деятельности
Что нового? Просторная передняя часть стопы, более широкая пятка и еще лучшая воздухопроницаемость.</t>
  </si>
  <si>
    <t>верх: 91% текстиль, 9% иск.кожа; подкладка: 100% текстиль; подошва: 100% резина</t>
  </si>
  <si>
    <t>Nike Vapor Lite 3</t>
  </si>
  <si>
    <t>FZ2155-400</t>
  </si>
  <si>
    <t>Vapor Lite стали еще легче. Благодаря новому резиновому составу на подошве Vapor Lite 3 помогает вам замедляться, приземляться и бежать обратно в исходное положение без ощущения, что вы закругляете свои удары. Резиновый носок изготовлен из того же нового состава для повышения долговечности в зонах максимального износа.
Специальная сетка — более прочная и долговечная, чем обычная сетка — обеспечивает комфорт и воздухопроницаемость.</t>
  </si>
  <si>
    <t>верх: 56% текстиль, 44% иск.кожа; подкладка: 100% текстиль; подошва: 100% резина</t>
  </si>
  <si>
    <t>HJ1101-500</t>
  </si>
  <si>
    <t>NIKE STRUCTURE 26</t>
  </si>
  <si>
    <t>HJ1102-001</t>
  </si>
  <si>
    <t>Сплошная пенопластовая подкладка и поддержка свода стопы обеспечивают особенно устойчивое положение во время бега.
Амортизирующая поддержка Structure 26 обеспечивает устойчивость во время ежедневных пробежек. Подошва ReactX по всей длине обеспечивает амортизацию и стабильность при переходе от пятки к носку. Проверенная система поддержки средней части стопы поддерживает свод и пятку, обеспечивая надежную опору. Воротник и язычок имеют мягкую подкладку и, вместе со специально разработанным сетчатым верхом, обеспечивают комфорт, поддержку и оптимальную посадку. Наша система поддержки средней части стопы замедляет внешнее вращение голеностопного сустава и обеспечивает стабильную опору для перекатывания с пятки на носок. Полноразмерная промежуточная подошва ReactX обеспечивает амортизацию, комфорт и повышенную отдачу энергии — на 13% больше, чем у предыдущей технологии React. Пена ReactX под стопой и более высокая подошва для устойчивости и поддержки.
Более легкая и гибкая резина в передней части подошвы для улучшенной амортизации.
Износостойкая резина в области пятки для повышения износостойкости. Вес: приблизительно 321 г (мужской размер обуви 44). Перепад: 10 мм. Светоотражающие элементы дизайна.</t>
  </si>
  <si>
    <t>HJ1102-002</t>
  </si>
  <si>
    <t>HJ1102-103</t>
  </si>
  <si>
    <t>HJ1102-106</t>
  </si>
  <si>
    <t>HJ1102-300</t>
  </si>
  <si>
    <t>13</t>
  </si>
  <si>
    <t>M NIKE METCON 10</t>
  </si>
  <si>
    <t>HJ1875-002</t>
  </si>
  <si>
    <t>Раскройте свой потенциал в кросс-тренинге с помощью Metcon 10. Он оптимизирует устойчивость при подъеме тяжелых весов благодаря сверхпрочной пластине Hyperlift и повышает мобильность благодаря отзывчивой пене ReactX. Благодаря повышенной отдаче энергии и меньшему весу по сравнению с Metcon 9, он поможет вам справиться с любыми движениями, которые требуются во время тренировки. Сверхпрочная пластина Hyperlift под пяткой (там, где она наиболее необходима) оптимизирует устойчивость при тяжелых подъемах — таких как приседания, становая тяга и рывок — без ущерба для комфорта. Более широкая передняя часть по сравнению с Metcon 9 позволяет пальцам ног вытягиваться наружу и помогает оптимизировать передачу силы всей стопе. Мы обновили промежуточную подошву, используя легкую пену ReactX для повышения отдачи энергии. Она сочетается с гибкими канавками на подошве, обеспечивая гибкую и отзывчивую амортизацию при выполнении высокоинтенсивных упражнений, таких как прыжки на ящик и быстрые спринты. Прочная, липкая текстура, стратегически расположенная в средней части стопы и на носке — зонах повышенного износа — обеспечивает революционное сцепление и долговечность. Новый рисунок протектора создает плоскую, липкую поверхность для подъема даже на самых потных поверхностях. Ремешок в средней части стопы помогает зафиксировать ногу на стельке при затягивании шнурков. В сочетании с прочной пяточной чашкой и фиксацией шнурков это позволяет сосредоточиться на правильной технике, а не на смещении или скольжении.</t>
  </si>
  <si>
    <t>HJ1875-006</t>
  </si>
  <si>
    <t>ZOOM FLY 6 EK</t>
  </si>
  <si>
    <t>HJ7038-600</t>
  </si>
  <si>
    <t>Кроссовки Zoom Fly 6 будут с вами на каждом шагу во время бега. Более легкие, чем Zoom Fly 5, они оснащены отзывчивой пеной ZoomX, которая обеспечивает возврат энергии при каждом шаге, а карбоновая пластина помогает вам добежать до финишной линии. Каждый раз, когда кто-то тренируется с Элиудом Кипчоге, его просят посадить дерево в его базовом лагере в знак своего роста. Графика на стельке имитирует этот рост: ветви тянутся вперед к передней части обуви. Цветовая гамма «красная глина» отсылает к кенийской грязи, которая пачкает обувь во время тренировок. Шрифт — это игра слов, основанная на африканских деревьях, имеющих фрактальные узоры на поверхности. Пена ZoomX, самая легкая и отзывчивая пена от Nike, обеспечивает максимальную отдачу энергии с каждым шагом.
Пластина из углеродного волокна по всей длине повышает эффективность и отзывчивость.
Тонкая резиновая подошва легкая и обеспечивает хорошее сцепление с дорогой. Вес: приблизительно 265 г/9,3 унции (мужской размер US 10)
Перепад высоты от пятки до носка: 8 мм
Верх из искусственной кожи.</t>
  </si>
  <si>
    <t>12,5</t>
  </si>
  <si>
    <t>W NIKE REVOLUTION 8</t>
  </si>
  <si>
    <t>HJ8485-005</t>
  </si>
  <si>
    <t>Промежуточная подошва из пеноматериала и гибкая передняя часть стопы обеспечивают амортизацию при каждом шаге.
Revolution 8 — это эволюция вашей любимой модели. Каждый шаг амортизируется благодаря пенной промежуточной подошве и гибкой передней части стопы, что делает шаги мягкими. Кроме того, сетчатый верх стал еще более воздухопроницаемым, чем в предыдущей версии, поэтому вы можете бегать в прохладе и комфорте. Верх из сетчатого материала обеспечивает комфорт и воздухопроницаемость. Промежуточная подошва из пеноматериала обеспечивает интуитивно понятную амортизацию благодаря ориентированной на комфорт геометрии подошвы с эффектом переката. Подошва имеет интуитивно понятный дизайн Nike и гибкие канавки в передней части стопы, которые обеспечивают комфорт и амортизацию во время бега. Ощущения в области пятки и язычка создают естественную атмосферу при надевании и снимании обуви. Сетчатый верх обеспечивает лучшую воздухопроницаемость, чем у Revolution 7, помогая сохранять прохладу.</t>
  </si>
  <si>
    <t>HJ8485-801</t>
  </si>
  <si>
    <t>оранжевый</t>
  </si>
  <si>
    <t>NIKE REVOLUTION 8</t>
  </si>
  <si>
    <t>HJ9198-104</t>
  </si>
  <si>
    <t>Revolution 8 — это усовершенствованная версия ваших любимых кроссовок. Каждый шаг амортизируется благодаря пенной промежуточной подошве и гибкой передней части стопы, которая делает ваши шаги мягкими. Кроме того, сетчатый верх стал ещё более дышащим, чем в предыдущей версии, поэтому вы можете бегать в прохладе и комфорте. Сетчатый верх обеспечивает ощущение комфорта и воздухопроницаемости. Подошва из пеноматериала обеспечивает интуитивную амортизацию благодаря ориентированной на комфорт геометрии рокера. Подошва имеет интуитивно понятный дизайн Nike и гибкие канавки в передней части стопы, которые создают комфорт и амортизацию во время бега. Точки касания на пятке и язычке создают естественные ощущения при надевании и снятии обуви. Сетка в верхней части кроссовок более воздухопроницаема, чем у Revolution 7, что помогает сохранять прохладу. Вес: примерно 292 г/10,3 унции (мужской размер US 10)
Перепад высоты от пятки к носку: 10 мм</t>
  </si>
  <si>
    <t>HJ9198-402</t>
  </si>
  <si>
    <t>NIKE REVOLUTION 8 EASYON</t>
  </si>
  <si>
    <t>HQ2414-300</t>
  </si>
  <si>
    <t>Revolution 8 — это эволюция вашей любимой модели. Каждый шаг амортизируется благодаря пенной промежуточной подошве и гибкой передней части стопы, что делает ваши шаги мягкими. Кроме того, сетчатый верх стал еще более воздухопроницаемым, чем в предыдущей версии, поэтому вы можете бегать в прохладе и комфорте. Более того, благодаря технологии EasyOn, вам не нужно завязывать шнурки, вы можете надеть эти кроссовки, не зашнуровывая их. Промежуточная подошва из пеноматериала обеспечивает интуитивно понятную амортизацию благодаря ориентированной на комфорт геометрии подошвы с эффектом переката. Полупрозрачный сетчатый верх обеспечивает комфорт и воздухопроницаемость. Подошва имеет интуитивно понятный дизайн Nike и гибкие канавки в передней части стопы, которые обеспечивают комфорт и амортизацию во время бега. Ощущения в области пятки и язычка создают естественную атмосферу при надевании и снимании обуви. Сетчатый материал верха обеспечивает лучшую воздухопроницаемость, чем у Revolution 7, что помогает сохранять прохладу.</t>
  </si>
  <si>
    <t>W NIKE REVOLUTION 8 EASYON</t>
  </si>
  <si>
    <t>HQ2415-100</t>
  </si>
  <si>
    <t>Удобная промежуточная подошва из пеноматериала и конструкция, позволяющая легко надевать кроссовки, идеально подходят для быстрых ежедневных пробежек.
Кроссовки Revolution 8 помогут вам быстро начать свой путь. Наша технология EasyOn позволяет легко надевать обувь, обеспечивая при этом надежную и удобную посадку. Каждый шаг смягчается благодаря пенопластовой промежуточной подошве и гибкой передней части стопы. Сетчатый верх стал еще более воздухопроницаемым, чем в предыдущей версии, обеспечивая прохладу и комфорт в движении. Верх из сетчатого материала обеспечивает комфорт и воздухопроницаемость. Промежуточная подошва из пеноматериала и изогнутая форма обеспечивают мягкую амортизацию. Резиновая подошва с гибкими канавками в передней части стопы обеспечивает гибкость и износостойкость.</t>
  </si>
  <si>
    <t>W NIKE METCON 10</t>
  </si>
  <si>
    <t>HQ2620-501</t>
  </si>
  <si>
    <t>Раскройте свой потенциал в кросс-тренинге с помощью Metcon 10. Он оптимизирует устойчивость при подъеме тяжелых весов благодаря сверхпрочной пластине Hyperlift и повышает мобильность благодаря отзывчивой пене ReactX. Благодаря повышенной отдаче энергии и меньшему весу по сравнению с Metcon 9, он поможет вам справиться с любыми движениями, которые требуются во время тренировки. Сверхпрочная пластина Hyperlift под пяткой (там, где она наиболее необходима) оптимизирует устойчивость при тяжелых подъемах — таких как приседания, становая тяга и рывок — без ущерба для комфорта. Более широкая передняя часть по сравнению с Metcon 9 позволяет пальцам ног вытягиваться наружу и помогает оптимизировать передачу силы всей стопе. Мы обновили промежуточную подошву, используя легкую пену ReactX для повышения отдачи энергии. Она сочетается с гибкими канавками на подошве, обеспечивая гибкую и отзывчивую амортизацию при выполнении высокоинтенсивных упражнений, таких как прыжки на ящик и быстрые спринты. Прочная, липкая текстура, стратегически расположенная в средней части стопы и на носке — зонах повышенного износа — обеспечивает революционное сцепление и долговечность. Новый рисунок протектора создает плоскую, липкую поверхность для подъема даже на самых потных поверхностях. Ремешок в средней части стопы помогает зафиксировать ногу на стельке при затягивании шнурков. В сочетании с прочной пяточной чашкой и фиксацией шнурков это позволяет сосредоточиться на правильной технике, а не на смещении или скольжении. Сетчатая структура с открытыми порами обеспечивает воздухопроницаемость.
Резиновая обшивка межподошвы более продуманная, легкая и менее громоздкая, чем у Metcon 9.
Прочный пластиковый зажим для пятки обеспечивает долговечность при выполнении отжиманий в стойке на руках.</t>
  </si>
  <si>
    <t>HQ3049-500</t>
  </si>
  <si>
    <t>IB1895-001</t>
  </si>
  <si>
    <t>Nike Air Max Excee</t>
  </si>
  <si>
    <t>CD5432-003</t>
  </si>
  <si>
    <t>Повседневная обувь</t>
  </si>
  <si>
    <t>Кожаный и текстильный  верх с синтетическими накладками для долговечной поддержки
Видимый блок Air-Sole в каблуке предлагает легкую амортизацию
Полноразмерная промежуточная подошва PU обеспечивает долговечность и стабильность. Резиновая подошва с рисунком Waffle для тяги и долговечности. Глубокие гибкие канавки обеспечивают естественное движение.</t>
  </si>
  <si>
    <t>41% Кожа, 26% Синтетика, 33% Текстиль; 100% текстиль; 100% резина</t>
  </si>
  <si>
    <t>Nike Tanjun</t>
  </si>
  <si>
    <t>DJ6257-004</t>
  </si>
  <si>
    <t>САМАЯ ПОПУЛЯРНАЯ МОДЕЛЬ СТАЛА ЕЩЕ ЛУЧШЕ. Забудь о хайпе. Nike Tanjun — простота в самом лучшем исполнении. В состав модели входит не менее 20% переработанных материалов, шнурки полностью выполнены из переработанного полиэстера, а каждый элемент продуман до мелочей. Легкость. Воздушность. Комфорт. Это всего лишь слова. Эти кроссовки — всё, что тебе нужно.Верх из эластичных материалов повторяет форму стопы, обеспечивая комфорт и не требуя времени на разнашивание. Цельная подошва из пеноматериала обеспечивает легкость и амортизацию. Мягкий и удобный низкопрофильный бортик для изящного образа. Цельная подошва из пеноматериала обеспечивает легкость и отличную амортизацию.</t>
  </si>
  <si>
    <t>60% сетка (полиэстер), 40% текстиль; 100% полиэстер; пластик</t>
  </si>
  <si>
    <t>Nike Court Royale 2 Mid</t>
  </si>
  <si>
    <t>CT1725-100</t>
  </si>
  <si>
    <t>Кеды высокие</t>
  </si>
  <si>
    <t>Nike Court Royale 2 Mid Women's Shoe. СОЗДАНЫ ДЛЯ УЛИЦ. Кроссовки Nike Court Royale 2 Mid — это модель с превосходной подошвой в форме банана в классическом дизайне конца 70-х годов. Удобная модель дополнена верхом из гладкой кожи. Мягкий и гладкий верх из кожи повышает прочность и выглядит стильно. Современная подметка с зигзагообразным рисунком добавляет эффектный акцент в легендарный образ и обеспечивает сцепление и прочность. Мягкая комфортная конструкция средней высоты украшена декоративной строчкой по бокам. Модель дополнена множеством новых деталей, в том числе прошитым ярлыком на бортике. Тканая деталь в области пятки создает современный образ. Переплетение на пятке привносит в образ современную деталь. 
 Тисненый логотип Swoosh в области пятки. 
 Крупный логотип Swoosh в ретростиле.</t>
  </si>
  <si>
    <t>кожа; текстиль; резина</t>
  </si>
  <si>
    <t>Nike Court Legacy Next Nature</t>
  </si>
  <si>
    <t>DH3161-101</t>
  </si>
  <si>
    <t>Кеды</t>
  </si>
  <si>
    <t>СТИЛЬ ТЕННИСНОЙ КЛАССИКИ Nike Court Legacy Next Nature — это проверенная временем базовая модель, которая выдержана в оригинальном теннисном стиле. Теперь она содержит не менее 20% переработанных материалов по весу. Верх из рельефного материала, традиционная прострочка и логотип Swoosh в стиле ретро объединяют спорт и моду. Береги планету без ущерба для стиля.Названия Nike Sunburst или Next Nature (NN) символизируют очередной шаг на нашем пути к безотходному и безвредному для окружающей среды производству. Модель выполнена из материала, не менее чем на 20% по весу состоящего из переработанных материалов. Верх из рельефного материала обеспечивает высокую прочность и комфорт. Легкая подошва из пеноматериала для мгновенной амортизации. Резиновая подметка во всю длину с зигзагообразным рисунком протектора улучшает сцепление с различными типами поверхности.</t>
  </si>
  <si>
    <t>верх: иск.кожа; подкладка: текстиль; подошва: резина</t>
  </si>
  <si>
    <t>NIKE SB ZOOM BLAZER MID</t>
  </si>
  <si>
    <t>864349-002</t>
  </si>
  <si>
    <t>Мужская обувь для скейтбординга Nike SB Zoom Blazer Mid — это новое прочтение легендарной модели Nike для скейтбордиста с амортизацией Zoom Air и гибкой резиновой подметкой для уверенного сцепления с доской. Вставка Zoom Air в стельке гарантирует адаптивную амортизацию. Средний профиль обеспечивает дополнительную поддержку голеностопа. Подметка из вязкой резины с гибкой вулканизированной конструкцией обеспечивает сцепление во всех направлениях.</t>
  </si>
  <si>
    <t>черный, белый</t>
  </si>
  <si>
    <t>91% Кожа, 9% Текстиль; Подошва: 100% Резина.</t>
  </si>
  <si>
    <t>Nike Air Zoom Structure 25</t>
  </si>
  <si>
    <t>DJ7884-001</t>
  </si>
  <si>
    <t>Поддерживающая амортизация обеспечивает устойчивость для ежедневных пробежек. Испытайте устойчивую платформу без ущерба для производительности благодаря сочетанию пены Cushlon 3.0 и блока Zoom Air. Кроме того, более высокая высота стопки делает ее более удобной, устойчивой и поддерживающей, чем когда-либо. Удобная передняя часть стопы обеспечивает достаточно места для расстановки пальцев ног. Более широкая передняя часть стопы дополняет более широкую базу и плавный ход. Дополнительная структура и сдерживание вокруг пятки обеспечивают более поддерживающую посадку. Мы добавили еще больше пены, чем в предыдущих моделях Structures, с лучшей поддержкой и комфортом, чем у предшественника. Новая и улучшенная пена под ногами помогает вам поддерживать. Вес: около 241 г (женский размер 6).
Перепад высоты от пятки к носку: 10 мм.</t>
  </si>
  <si>
    <t>1% Синтетика, 99% Текстиль; Подошва: 100% Резина.</t>
  </si>
  <si>
    <t>Nike Court Vision Mid Next Nature</t>
  </si>
  <si>
    <t>DN3577-001</t>
  </si>
  <si>
    <t>Любишь классический баскетбольный стиль 80-х и динамичную культуру современной игры? Выбирай новые Nike Court Vision Mid. Теперь классический силуэт содержит не менее 20% переработанных материалов в составе по весу. Мы заменили кожу на переработанные и синтетические материалы, сохранив характер оригинальной модели. Гладкий верх с прошитыми накладками выдержан в фирменном стиле. Мягкий бортик изящно выглядит и обеспечивает комфорт. Не менее 20% переработанных материалов по весу. Конструкция из синтетических материалов напоминает о баскетбольных кроссовках середины 1980-х годов.
Мягкий бортик создает стильный образ, а перфорация на носке и по бокам усиливает вентиляцию и повышает комфорт. Резиновая подметка со вставками из материала Nike Grind для прочности и сцепления с поверхностью.</t>
  </si>
  <si>
    <t>DN3577-100</t>
  </si>
  <si>
    <t>СВЕЖИЙ ОБРАЗ ЗА ПРЕДЕЛАМИ ПЛОЩАДКИ. Любишь классический баскетбольный стиль 80-х и динамичную культуру современной игры? Выбирай новые Nike Court Vision Mid. Теперь классический силуэт содержит не менее 20% переработанных материалов в составе по весу. Мы заменили кожу на переработанные и синтетические материалы, сохранив характер оригинальной модели. 
Гладкий верх с прошитыми накладками выдержан в фирменном стиле. 
Мягкий бортик изящно выглядит и обеспечивает комфорт. Не менее 20% переработанных материалов по весу. 
Конструкция из синтетических материалов напоминает о баскетбольных кроссовках середины 1980-х годов. 
Мягкий бортик создает стильный образ, а перфорация на носке и по бокам усиливает вентиляцию и повышает комфорт. 
Резиновая подметка со вставками из материала Nike Grind для прочности и сцепления с поверхностью.</t>
  </si>
  <si>
    <t>DN3577-101</t>
  </si>
  <si>
    <t>СВЕЖИЙ ОБРАЗ ЗА ПРЕДЕЛАМИ ПЛОЩАДКИ. Любишь классический баскетбольный стиль 80-х и динамичную культуру современной игры? Выбирай новые Nike Court Vision Mid. Теперь классический силуэт содержит не менее 20% переработанных материалов в составе по весу. Мы заменили кожу на переработанные и синтетические материалы, сохранив характер оригинальной модели. Гладкий верх с прошитыми накладками выдержан в фирменном стиле. Мягкий бортик изящно выглядит и обеспечивает комфорт. Не менее 20% переработанных материалов по весу. Конструкция из синтетических материалов напоминает о баскетбольных кроссовках середины 1980-х годов. Мягкий бортик создает стильный образ, а перфорация на носке и по бокам усиливает вентиляцию и повышает комфорт. Резиновая подметка со вставками из материала Nike Grind для прочности и сцепления с поверхностью.</t>
  </si>
  <si>
    <t>Nike Court Royale 2 Better Essential</t>
  </si>
  <si>
    <t>DH3159-100</t>
  </si>
  <si>
    <t>ВИНТАЖНАЯ ИГРОВАЯ МОДЕЛЬ 70-е года подарили нам легендарную модель для игры, которая и сейчас не теряет актуальности. Мы заменили высокопрочную кожу на переработанную и синтетическую кожу в этом классическом силуэте, чтобы свести к минимуму воздействие на планету. Эта пара, изготовленная на 20% из переработанного материала, отлично впишется в твой гардероб.Стильный и прочный верх из синтетической кожи отлично впишется в разные образы. Подошва с зигзагообразным рисунком добавляет яркий акцент в легендарный образ и обеспечивает сцепление и прочность. Мягкий низкопрофильный бортик выглядит элегантно и обеспечивает комфорт. Мягкий низкопрофильный бортик для комфорта и изящного образа. Цельная вулканизированная подошва, созданная методом термической обработки, создает минималистичный образ. Модель не менее чем на 10% выполнена из переработанных материалов, включая шнурки, резину Grind на подметке и верх, на 50% состоящий из переработанного полиэстера.</t>
  </si>
  <si>
    <t>синт.кожа, текстиль; текстиль; резина</t>
  </si>
  <si>
    <t>WMNS NIKE GAMMA FORCE</t>
  </si>
  <si>
    <t>HJ5997-101</t>
  </si>
  <si>
    <t>Слои за слоями размерного стиля — это сила, с которой нужно считаться. Предлагая как комфорт, так и универсальность, эти кроссовки уходят корнями в культуру баскетбола прошлого. Смешанные материалы отдают дань уважения традиционному виду спорта, в то время как металлические детали и тонкая платформа возвышают ваш образ. Gamma Force создает свое собственное наследие: стиль Court, который можно носить весь день, куда бы вы ни пошли. Прочный верх сочетает в себе кожу, замшу и сетку для создания объемного образа.
Плавный подъем платформы обеспечивает достаточную высоту.
Резиновая подошва обеспечивает повседневное сцепление.</t>
  </si>
  <si>
    <t>верх: 77% иск.кожа, 16% текстиль, 7% нат.кожа; подкладка: 100% текстиль; подошва: 100% резина</t>
  </si>
  <si>
    <t>WMNS NIKE FIELD GENERAL</t>
  </si>
  <si>
    <t>FZ5593-002</t>
  </si>
  <si>
    <t>Кроссовки Field General возвращаются из богатой и суровой истории американского футбола, чтобы вновь ворваться в авангард мира модной спортивной обуви. Эти уникальные кроссовки воплощают в себе дух игры и инновации, объединив в себе элементы классики и современности.
Спроектированные с использованием синтетической кожи, кроссовки обеспечивают долговечность и стильный внешний вид, который напоминает о временах, когда эта обувь впервые покорила сердца поклонников. Прочный плетеный текстиль, использованный в конструкции, обеспечивает легкость и дышащие свойства, что делает их идеальным выбором для активных людей, которые стремятся к комфорту и функциональности.
Одним из главных акцентов дизайна является ребристая вафельная подошва, которая не только добавляет винтажное очарование, но и обеспечивает превосходное сцепление с поверхностью. Этот элемент дизайна возвращает нас в те времена, когда обувь была неотъемлемой частью футбольного поля, подчеркивая историческое наследие модели.</t>
  </si>
  <si>
    <t>синт. кожа, текстиль, резина</t>
  </si>
  <si>
    <t>FZ5593-105</t>
  </si>
  <si>
    <t>60% синтетика, 40% текстиль; Подошва: 100% резина</t>
  </si>
  <si>
    <t>Nike Court Vintage</t>
  </si>
  <si>
    <t>CJ1679-101</t>
  </si>
  <si>
    <t>КЛАССИЧЕСКАЯ АТМОСФЕРА НА ПЛОЩАДКЕ. ОБРАЩЕНИЕ К ТРАДИЦИЯМ. Кроссовки Nike Court Vintage воплощают лучшие черты теннисного стиля 80-х: непринужденность и стиль.</t>
  </si>
  <si>
    <t>45% Кожа, 55% Синтетика; Подошва: 100% Резина.</t>
  </si>
  <si>
    <t>NIKE AIR GHOST RACER</t>
  </si>
  <si>
    <t>AT5410-100</t>
  </si>
  <si>
    <t>Кроссовки Nike Air Ghost Racer созданы для скорости, стабилизации и комфорта, и стали хитом 20 лет назад, а теперь они возвращаются в первозданном виде. Они обладают теми же характеристиками, что и прежде, только стали еще лучше. Верх из сетки, накладки из синтетической кожи. Удобная поддержка стопы, конструкция в средней части стопы обеспечивает поддержку и стабилизацию. Вставка Zoom Air в области пятки.</t>
  </si>
  <si>
    <t>80% ПВХ, 20% текстиль</t>
  </si>
  <si>
    <t>Nike Court Vision Low Next Nature</t>
  </si>
  <si>
    <t>DH2987-001</t>
  </si>
  <si>
    <t>СВЕЖИЙ ОБРАЗ ЗА ПРЕДЕЛАМИ ПЛОЩАДКИ. Любишь классический баскетбольный стиль 80-х и динамичную культуру современной игры? Выбирай новые Nike Court Vision Low. Классический дизайн с ярким верхом и простроченными накладками, содержащий не менее 20% переработанных материалов по весу, передает стиль оригинальной модели. Мягкий бортик с низким профилем обеспечивает комфорт. Не менее 20% переработанных материалов по весу. Названия Nike Sunburst или Next Nature (NN) символизируют очередной шаг на нашем пути к безотходному и безвредному для окружающей среды производству. Конструкция из синтетических материалов напоминает о баскетбольных кроссовках середины 1980-х годов. Мягкий низкопрофильный бортик создает стильный образ, а перфорация на носке и по бокам усиливает вентиляцию и повышает комфорт. Резиновая подметка для сцепления и прочности. Перфорация на носке и по бокам. Резиновая подметка.</t>
  </si>
  <si>
    <t>Men's Nike Air Max LTD 3 Shoe</t>
  </si>
  <si>
    <t>687977-020</t>
  </si>
  <si>
    <t>СОВРЕМЕННЫЙ ВЗГЛЯД НА КЛАССИЧЕСКУЮ БЕГОВУЮ МОДЕЛЬ. Беговые кроссовки Nike Air Max LTD 3 с классическим силуэтом Nike дополнены верхом из кожи, который со временем становится только мягче и удобнее. Современный дизайн резинового язычка и области пятки стильно дополняет образ, а отверстия для шнуровки из материала TPU напоминают о моде 90-х. Амортизирующая подушка Air в области пятки и бортик с мягкой подкладкой делают эту модель невероятно удобной. Изящный силуэт верха из кожи с традиционными накладками позволяет легко сочетать модель с различными образами. Изначально разработанная для беговых моделей видимая подушка Max Air в области пятки обеспечивает непревзойденную амортизацию. Подошва из пеноматериала создает ощущение упругости при каждом шаге. Подметка из твердой резины обеспечивает долговечность и оптимальное сцепление. Эластичные желобки не сковывают движения стопы. Подметка из твердой резины для долговечности и износостойкости.</t>
  </si>
  <si>
    <t>верх: нат.кожа, иск.кожа; подкладка: текстиль; подошва: резина</t>
  </si>
  <si>
    <t>Nike Court Vision Alta Leather</t>
  </si>
  <si>
    <t>DM0113-002</t>
  </si>
  <si>
    <t>Кеды выполнены из шагреневой кожи. Детали: мягкий язычок обеспечивает комфортную посадку, перфорация улучшает циркуляцию воздуха, промежуточная подошва из пеноматериала поглощает ударные нагрузки.</t>
  </si>
  <si>
    <t>Nike Air More Uptempo Buff Gold</t>
  </si>
  <si>
    <t>DV1137-700</t>
  </si>
  <si>
    <t>Air More Uptempo лучше, чем любой другой силуэт, воплощает в себе баскетбольный дух 90-х во всей красе. Большой и громкий, непримиримый дизайн представляет собой гибрид стиля и инноваций, который произвел фурор, когда он дебютировал, и до сих пор привлекает внимание. Нейтральная расцветка упрощает стильный образ, а видимая амортизирующая вставка Nike Air обеспечивает комфорт, необходимый для завершения образа вне корта.
Крупный многослойный брендинг в стиле граффити прославляет улицы, по которым вы идете, и воздух, по которому вы идете.
Технология Nike Air поглощает удары и обеспечивает амортизацию при каждом шаге.
Мягкая кожа и перфорация по всей поверхности делают ее прочной и при этом невероятно воздушной.
Эластичные ремешки проходят через верхнюю часть стопы, что позволяет носить кроссовки без шнуровки.
Круглые шнурки сочетаются с круглыми язычками для дополнительного стиля, а также облегчают надевание и снятие.
Украшено галочкой Swoosh.
Сетчатый язычок.</t>
  </si>
  <si>
    <t>75% кожа, 25% синтетика, подошва резина</t>
  </si>
  <si>
    <t>DH2987-101</t>
  </si>
  <si>
    <t>СВЕЖИЙ ОБРАЗ ЗА ПРЕДЕЛАМИ ПЛОЩАДКИ. Любишь классический баскетбольный стиль 80-х и динамичную культуру современной игры? Выбирай новые Nike Court Vision Low. Классический дизайн с ярким верхом и простроченными накладками, содержащий не менее 20% переработанных материалов по весу, передает стиль оригинальной модели. Мягкий бортик с низким профилем обеспечивает комфорт. Не менее 20% переработанных материалов по весу. Названия Nike Sunburst или Next Nature (NN) символизируют очередной шаг на нашем пути к безотходному и безвредному для окружающей среды производству. Конструкция из синтетических материалов напоминает о баскетбольных кроссовках середины 1980-х годов. Мягкий низкопрофильный бортик создает стильный образ, а перфорация на носке и по бокам усиливает вентиляцию и повышает комфорт. Резиновая подметка для сцепления и прочности.</t>
  </si>
  <si>
    <t>W NIKE COURT VISION ALTA</t>
  </si>
  <si>
    <t>DM0113-005</t>
  </si>
  <si>
    <t>COURT BOROUGH LOW RECRAFT  BPV</t>
  </si>
  <si>
    <t>DV5457-500</t>
  </si>
  <si>
    <t>Детские кроссовки Nike COURT BOROUGH LOW RECRAFT  - отличный выбор для активных малышей, которые ценят комфорт и стиль. Эти стильные кроссовки обладают несколькими технологиями, которые делают их идеальным выбором для повседневной носки и занятий спортом. В кроссовках Nike COURT BOROUGH LOW RECRAFT используется технология Recraft, которая обеспечивает улучшенную поддержку стопы и амортизацию при движении. Это делает эксплуатацию еще более удобным и комфортным. В кроссовках Nike COURT BOROUGH LOW RECRAFT  используется технология Recraft, которая обеспечивает улучшенную поддержку стопы и амортизацию при движении.</t>
  </si>
  <si>
    <t>100 % синтетика</t>
  </si>
  <si>
    <t>12C</t>
  </si>
  <si>
    <t>12,5C</t>
  </si>
  <si>
    <t>Nike Air Max 1 '87</t>
  </si>
  <si>
    <t>FJ4735-001</t>
  </si>
  <si>
    <t>Новые кроссовки W Nike Air Max 1 '87 Crepe «Light Bone» из семейства AM1. Большинство ретро-кроссовок на уличной сцене дополнены ультрамягким верхом из кожи песочного, голубого и белого цвета. Эта премиум-версия Air Max 1 сочетает в себе множество материалов. Верх из кремовой кожи покрыт бежевыми замшевыми вставками, а пятки этой пары украшены различными голубыми вставками из парусины. Кроме того, кожаная галочка в виде рептилии имеет желтоватый оттенок, идентичный подошве. Кроме того, на коричневых логотипах появляются более темные аппликации. Наконец, дизайн помещен на креповую подошву, повторяющую цвета Soft Grey и Hemp , что еще раз придает энергию модели 1987 года. 
Верх из кожи и ткани.
Кружевная застежка.
Тканевая подкладка.
Резиновая подошва.
Мягкий воротник.</t>
  </si>
  <si>
    <t>64% Кожа, 36% Текстиль; 100% текстиль; 100% резина</t>
  </si>
  <si>
    <t>Nike Gamma Force</t>
  </si>
  <si>
    <t>DX9176-100</t>
  </si>
  <si>
    <t>Эти кеды, предлагающие как комфорт, так и универсальность, уходят корнями в культуру баскетбола прошлого. Материалы воротника отдают дань уважения винтажному спорту, а тонкая платформа буквально возвышает ваш образ. Gamma Force создает свое собственное наследие: стиль корта, который можно носить весь день, куда бы вы ни пошли. Слои кожи, замши и сетки придадут любому наряду долговечность и объемность.</t>
  </si>
  <si>
    <t>верх: нат.кожа, иск.кожа, текстиль; подкладка: текстиль; подошва: резина</t>
  </si>
  <si>
    <t>Nike Air Max SC</t>
  </si>
  <si>
    <t>CW4554-100</t>
  </si>
  <si>
    <t>РЕТРОСТИЛЬ. СОВРЕМЕННЫЙ КОМФОРТ. Благодаря плавным линиям, ретрообразу и, конечно, видимой амортизирующей подушке Air кроссовки Nike Air Max SC идеально дополнят любой комплект. Продуманное сочетание материалов придает дизайну глубины, одновременно делая кроссовки прочными и легкими, чтобы их можно было носить каждый день. Сочетание кожи, текстиля и сетки для прочности, воздухопроницаемости и комфорта на весь день. Изначально разработанная для беговых моделей подушка Max Air обеспечивают легкость и амортизацию при каждом шаге. Подошва из пеноматериала долго сохраняет свои амортизирующие свойства. Резиновая подметка для сцепления и прочности.</t>
  </si>
  <si>
    <t>48% Кожа, 13% Синтетика, 39% Текстиль; Подошва: 58% пластик, 42% резина.</t>
  </si>
  <si>
    <t>Nike Court Borough Low Recraft</t>
  </si>
  <si>
    <t>DV5457-002</t>
  </si>
  <si>
    <t>10,5C</t>
  </si>
  <si>
    <t>11C</t>
  </si>
  <si>
    <t>11,5C</t>
  </si>
  <si>
    <t>13C</t>
  </si>
  <si>
    <t>13,5C</t>
  </si>
  <si>
    <t>DH2987-100</t>
  </si>
  <si>
    <t>FORCE 1 LOW EASYON BP N</t>
  </si>
  <si>
    <t>IH4498-001</t>
  </si>
  <si>
    <t>Выйдите из дома быстро, не мучаясь со шнурками. Верхние петли для шнурков на этих кроссовках крепятся к липучкам, что позволяет детям быстро зафиксировать кроссовки, сохраняя при этом классический стиль AF1. Наши полезные функции Nike EasyOn позволяют детям делать все самостоятельно, чтобы они могли сосредоточиться на самом важном: игре.
Эластичные шнурки и ремешок с липучкой позволяют легко надевать и снимать эту обувь.
Натуральная и синтетическая кожа обеспечивает долговечность и структуру.
Мягкая пена в средней части подошвы смягчает каждый шаг.
Резиновая подошва обеспечивает надежное сцепление с поверхностью благодаря круговому рисунку протектора, изначально разработанному для того, чтобы помогать баскетболистам маневрировать на площадке.</t>
  </si>
  <si>
    <t>54% кожа, 46% синтетика; подошва: 100% резина</t>
  </si>
  <si>
    <t>NIKE FORCE 1 LOW PS LACE JDF</t>
  </si>
  <si>
    <t>II7648-100</t>
  </si>
  <si>
    <t>Удобные, прочные и неподвластные времени — они не зря номер один. Классическая конструкция 80-х сочетает гладкую кожу с яркими деталями, создавая стильный образ, который будет актуален как на корте, так и в дороге. Верх из натуральной кожи с перфорированным носком обеспечивает воздухопроницаемость и комфорт.
Первоначально разработанная для баскетбола, система амортизации Nike Air обеспечивает легкость и комфорт на весь день.
Резиновая подошва с традиционными поворотными кругами обеспечивает сцепление и долговечность.</t>
  </si>
  <si>
    <t>1Y</t>
  </si>
  <si>
    <t>DM0113-100</t>
  </si>
  <si>
    <t>МОДЕЛЬ НА НОВОМ ПУТИ. Уличная мода и аутентичный баскетбольный стиль соединились в кроссовках Nike Court Vision Alta. Яркий современный дизайн сочетает текстурированную кожу в верхней части и платформу снизу, обеспечивая комфорт и создавая стиль, вдохновленный атлетками. Рельефная кожа добавляет текстурности, а перфорация на мыске придает воздушную эстетику. Приподнятая подошва из пеноматериала и уникальная геометрия пятки обеспечивают современный комфорт для женской стопы. Язычок дает исключительную мягкость. Уникальная геометрия пятки создает современный образ в традиционном баскетбольном стиле, который идеально подходит для женщин.</t>
  </si>
  <si>
    <t>CW4554-112</t>
  </si>
  <si>
    <t>верх 53% кожа, 47% текстиль, подклад текстиль, подошва резина</t>
  </si>
  <si>
    <t>Nike Terminator High Premium</t>
  </si>
  <si>
    <t>FD0394-030</t>
  </si>
  <si>
    <t>Мужские кроссовки Nike Terminator High позволяет вам вернуться в эпоху хук-шотов, наколенников и гетров. Вернувшись к оригиналу 1985 года (первой школьной модели от Nike), дизайн в стиле прошлого легко сочетается благодаря нейтральной цветовой комбинации. Чистая кожа подчеркивает гладкий вид, а ретро-брендинг придает важную школьную отделку.
Преимущества:
Верх из кожи с прочной строчкой выдерживает нагрузки дня.
Мягкий высокий воротник добавляет олдскульный вид, который отлично смотрится.
Резиновая подошва обеспечивает надежное сцепление.
2 комплекта шнурков позволяют менять образ.
Перфорация в передней части.</t>
  </si>
  <si>
    <t>100% кожа; Подошва: 100% резина</t>
  </si>
  <si>
    <t>CD4165-001</t>
  </si>
  <si>
    <t>КУЛЬТОВАЯ МОДЕЛЬ В СОВРЕМЕННОМ ПРОЧТЕНИИ. Кроссовки Nike Air Max Excee, дизайн которых вдохновлен моделью Nike Air Max 90, — это взгляд на классику под другим углом. Удлиненные линии и необычные пропорции верха придают популярной модели 90-х годов обновленный, современный стиль.</t>
  </si>
  <si>
    <t>70% текстиль, 30% резина; 100% полиэстер; 100% резина</t>
  </si>
  <si>
    <t>DH3161-100</t>
  </si>
  <si>
    <t>СТИЛЬ ТЕННИСНОЙ КЛАССИКИ. Nike Court Legacy Next Nature — это проверенная временем базовая модель, которая выдержана в оригинальном теннисном стиле. Теперь она содержит не менее 20% переработанных материалов по весу. Верх из рельефного материала, традиционная прострочка и логотип Swoosh в стиле ретро объединяют спорт и моду. Береги планету без ущерба для стиля. Названия Nike Sunburst или Next Nature (NN) символизируют очередной шаг на нашем пути к безотходному и безвредному для окружающей среды производству. Модель выполнена из материала, не менее чем на 20% по весу состоящего из переработанных материалов. Верх из рельефного материала обеспечивает высокую прочность и комфорт. Легкая подошва из пеноматериала для мгновенной амортизации. Резиновая подметка во всю длину с зигзагообразным рисунком протектора улучшает сцепление с различными типами поверхности.</t>
  </si>
  <si>
    <t>NikeCourt Vision Mid</t>
  </si>
  <si>
    <t>CD5436-100</t>
  </si>
  <si>
    <t>Вдохновленный тенденциями 80-х, Nike Court Vision Mid - это гибридная обувь с элементами ретро-баскетбола, которые были заново изобретены для современной эпохи.
В дизайне использована комбинация кожи, синтетической кожи и резины, вдохновленной баскетбольными кроссовками середины 1980-х годов.
Резиновая подошва для повышения прочности и сцепления.
Верх из кожи, синтетической кожи и ткани.
Тисненый дизайн и элементы бренда Swoosh.</t>
  </si>
  <si>
    <t>верх: 55% нат.кожа, 45% иск.кожа, подкладка: текстиль, подошва: 100% резина</t>
  </si>
  <si>
    <t>DJ6257-003</t>
  </si>
  <si>
    <t>текстиль, подошва пластик</t>
  </si>
  <si>
    <t>687977-111</t>
  </si>
  <si>
    <t>DJ6257-001</t>
  </si>
  <si>
    <t>САМАЯ ПОПУЛЯРНАЯ МОДЕЛЬ СТАЛА ЕЩЕ ЛУЧШЕ Забудь о хайпе. Nike Tanjun&amp;nbsp;— простота в самом лучшем исполнении. В состав модели входит не менее 20% переработанных материалов, шнурки полностью выполнены из переработанного полиэстера, а каждый элемент продуман до мелочей. Легкость. Воздушность. Комфорт. Это всего лишь слова. Эти кроссовки — всё, что тебе нужно.Верх из эластичных материалов повторяет форму стопы, обеспечивая комфорт и не требуя времени на разнашивание. Цельная подошва из пеноматериала обеспечивает легкость и амортизацию. Мягкий и удобный низкопрофильный бортик для изящного образа. Цельная подошва из пеноматериала обеспечивает легкость и отличную амортизацию.</t>
  </si>
  <si>
    <t>сетка, текстиль, подошва пластик</t>
  </si>
  <si>
    <t>Nike Court Vision Alta</t>
  </si>
  <si>
    <t>DM0113-600</t>
  </si>
  <si>
    <t>Nike Air Max 1 Essential</t>
  </si>
  <si>
    <t>FZ5808-107</t>
  </si>
  <si>
    <t>Встречайте лидера стаи. Идя по облакам над шумом, Air Max 1 сочетают в себе вневременной дизайн с мягким комфортом. Обладая стремительным видом, эта классическая икона появилась на сцене в 1987 году и продолжает оставаться душой франшизы сегодня. Мягкая и удобная амортизация Max Air обеспечивает необходимую поддержку.
Вафельная подошва с гибкими канавками обеспечивает сцепление, гибкость и долговечность.</t>
  </si>
  <si>
    <t>белый/зеленый</t>
  </si>
  <si>
    <t>44% кожа, 36% синтетика, 20% текстиль; подошва: 100% резина</t>
  </si>
  <si>
    <t>W AIR ZOOM PEGASUS 41 ESS</t>
  </si>
  <si>
    <t>IO9914-100</t>
  </si>
  <si>
    <t>Амортизация в кроссовках Pegasus обеспечивает энергичный бег по дорогам каждый день. Ощутите меньшую отдачу энергии благодаря двум вставкам Air Zoom и промежуточной подошве из пеноматериала ReactX. Кроме того, сетчатый материал верха снижает вес и улучшает воздухопроницаемость. Усовершенствованная сетчатая ткань легкая и воздухопроницаемая. Две вставки Air Zoom — одна в передней части стопы, другая в пятке — в сочетании с мягкой и прочной пеной ReactX обеспечивают плавный и отзывчивый ход. Наша фирменная резиновая подошва с вафельным рисунком обеспечивает прочное сцепление и гибкость. Мягкая подкладка на воротнике, язычке и стельке обеспечивает надежную и удобную посадку. Промежуточная подошва из пеноматериала ReactX на 13% более отзывчива, чем предыдущая технология Nike React.
Более легкий и дышащий верх из высокотехнологичной сетки.</t>
  </si>
  <si>
    <t>Nike Air Zoom Pulse</t>
  </si>
  <si>
    <t>CT1629-002</t>
  </si>
  <si>
    <t>РАЗРАБОТАНЫ ДЛЯ ТЕХ, ЧЬЯ РАБОТА — ЕЖЕДНЕВНЫЙ ПОДВИГ. Кроссовки Nike Air Zoom Pulse созданы для медицинских работников и протестированы ими. Благодаря амортизации и гибкой подошве с повышенным сцеплением на сухих и скользких поверхностях модель обеспечивает комфорт во время долгих рабочих смен. Прочная конструкция легко очищается, а еще она позволяет удобно надевать и снимать обувь, что важно в условиях повышенной готовности.
-Прочная конструкция без шнурков из водонепроницаемого синтетического материала легко очищается.
-Мягкий амортизирующий пеноматериал со вставкой Nike Zoom Air в области пятки обеспечивает комфорт на весь день.
-Прочная и гибкая резиновая подошва обеспечивает надежное сцепление на влажных и сухих поверхностях, не сковывая движений стопы.
-Защитная накладка на носке повышает износостойкость и прочность.
-Удобно надевать и снимать благодаря конструкции без шнуровки с двумя петельками и гибким задником.
-Эластичный ремешок в области пятки для плотной и надежной посадки.
-Однотонные накладки на верхе можно подписывать.
Линии пульса на подошве, стельке и системе амортизации символизирующие сердце, жизнь и движение, отдавая дань уважения работникам вспомогательных подразделений экстренных служб.
-Съемная стелька
-Эластичный ремешок обхватывает пятку</t>
  </si>
  <si>
    <t>NIKE AIR PEGASUS 2005 C/O</t>
  </si>
  <si>
    <t>FJ1909-100</t>
  </si>
  <si>
    <t>Кроссовки Nike Air Pegasus 2005 вдохновлены беговыми моделями 2000-х. Верх пары выполнен из сетчатого текстиля и вставок из прочного материала. Воздушная подошва Full-length Nike Air обеспечивает удвоенную амортизацию и защиту стоп от ударных нагрузок. Подметка изготовлена из резины и дополнена цепким протектором для уверенного шага. Низкий силуэт
Верх из текстиля и прочного материала
Текстильная внутренняя подкладка
Воздушная вставка Nike Air
Резиновая подметка с цепким протектором
Swoosh по боковым сторонам модели и на задниках</t>
  </si>
  <si>
    <t>белый/серый/черный</t>
  </si>
  <si>
    <t>100% текстиль; Подошва: 100% резина</t>
  </si>
  <si>
    <t>DH3160-101</t>
  </si>
  <si>
    <t>ТЕННИСНЫЙ ОБРАЗ В РЕТРОСТИЛЕ. Встречай популярную модель прошлых лет в современном исполнении. Модель Nike Court Royale 2 Next Nature содержит не менее 20% переработанных материалов. Удобный верх из гладкого синтетического материала. Крупный логотип Swoosh создает образ в ретростиле. Стильный и прочный верх из синтетической кожи отлично впишется в разные образы. Прочная подошва с зигзагообразным рисунком добавляет стильный акцент в легендарный образ и обеспечивает сцепление. Мягкий низкопрофильный бортик выглядит элегантно и обеспечивает комфорт. Мягкий низкопрофильный бортик для комфорта и изящного образа. Цельная вулканическая подошва, созданная методом термической обработки, для минималистичного вида. Модель не менее чем на 10% выполнена из переработанных материалов, включая шнурки, резину Grind на подметке и верх, на 50% состоящий из переработанного полиэстера.</t>
  </si>
  <si>
    <t>90% синт.кожа, 10% текстиль; 100% текстиль; 100% резина</t>
  </si>
  <si>
    <t>WMNS NIKE REACT METCON</t>
  </si>
  <si>
    <t>BQ6046-174</t>
  </si>
  <si>
    <t>Женские кроссовки для тренинга Nike React Metcon используют стабильность и сцепление с наиболее удобной амортизацией. Занимайтесь интенсивными тренировками с легким дышащим верхом.
Преимущества:
-Ударная амортизация.
-Пена обеспечивает легкую, отзывчивую амортизацию для ударных воздействий, таких как прыжки в боксе, двойное нижнее движение и спринты.
-Легкая трикотажная конструкция зонально усилена для прочности, комфорта и скорости.
-Быстросъемная система шнуровки позволяет вам на ходу вносить изменения, чтобы вы могли сосредоточиться на тренировках.
-Резиновая подошва поднимается по бокам обуви для повышения прочности и дополнительного сцепления при подъеме по веревке.</t>
  </si>
  <si>
    <t>верх: текстиль 79%, синт.кожа 21%, подкл: текстиль 100%, подошва: резина 100%</t>
  </si>
  <si>
    <t>CD5436-106</t>
  </si>
  <si>
    <t>75% кожа, 25% текстиль</t>
  </si>
  <si>
    <t>AIR MAX 270</t>
  </si>
  <si>
    <t>AH8050-002</t>
  </si>
  <si>
    <t>В мужских кроссовках Nike Air Max 270 впервые была использована вставка Max Air, разработанная дизайнерами Nike Sportswear, и они обеспечивают легкость и амортизацию при каждом шаге. Обновленная модель обеспечивает современный уровень комфорта, а увеличенный верх язычка и ретро-логотип на язычке напоминает об оригинальной модели Air Max 180 1991 года. Большая вставка Max Air обеспечивает адаптивную амортизацию. Неопреновая эластичная внутренняя часть для плотной посадки. Промежуточная подошва из трех частей обеспечивает прочность и плавный переход. Окно из моносетки по бокам и специальная сетка в передней части обеспечивают воздухопроницаемость. Резиновая накладка на носке повышает прочность в зонах максимального износа. Надпись AIR на носке.</t>
  </si>
  <si>
    <t>WMNS NIKE AIR MAX INVIGOR</t>
  </si>
  <si>
    <t>749866-600</t>
  </si>
  <si>
    <t>Nike Air Max Invigor – это сочетание легендарного стиля и современных технологий. Вдохновленные культовым дизайном Air Max 95, кроссовки предлагают лёгкость и комфорт на каждом шагу. Воздушная подушка Max Air в пятке обеспечивает превосходную амортизацию, а дышащий верх из сетки гарантирует хорошую вентиляцию во время движения. Динамичные линии и минималистичные детали создают элегантный и современный облик, который идеально впишется как в спортивный, так и в повседневный гардероб. Независимо от того, где вы находитесь, Nike Air Max Invigor дарят уверенность и стиль.</t>
  </si>
  <si>
    <t>Nike Ebernon Mid Premium</t>
  </si>
  <si>
    <t>AQ1769-001</t>
  </si>
  <si>
    <t>Силуэт кроссовок Nike Ebernon Mid Premium инспирирован классическими баскетбольными моделями 80-х. Верх из кожи и прочная конструкция обеспечивают комфорт каждого шага. Высокий профиль гарантирует улучшенную поддержку голеностопа. Уютная ворсистая внутренняя отделка и гибкий язычок обеспечивают плотное прилегание без лишнего давления. Внутренняя стелька из пеноматериала гарантирует анатомически правильное расположение ступни и дополнительную амортизацию для повышенного комфорта. Усиленный задник отвечает за поддержку и надежную фиксацию пятки. Промежуточная подошва изготовлена из легковесного пеноматериала EVA, обладающего отличными амортизационными свойствами и придающего стопе дополнительную устойчивость. Цепкий износостойкий протектор гарантирует оптимальное сцепление с различными типами поверхности. Nike Swoosh брендинг.</t>
  </si>
  <si>
    <t>Кожа, синтетика, текстиль, резина.</t>
  </si>
  <si>
    <t>Nike Air Zoom Structure 24</t>
  </si>
  <si>
    <t>DA8570-104</t>
  </si>
  <si>
    <t>Бегай с комфортом в кроссовках Nike Air Zoom Structure 24 с мягкой амортизацией и надежной посадкой. Обновленный вентилируемый верх отличается адаптивной посадкой для максимально комфортного бега. Уже знакомые точки соприкосновения обеспечивают этой модели скорость, надежность и устойчивость для быстрого перехода между бегом и повседневной ноской. Вставка Nike Zoom Air в передней части стопы обеспечивает мгновенную амортизацию. При каждом шаге высокий возврат энергии помогает тебе двигаться дальше. В сочетании с подошвой из пеноматериала модель гарантирует устойчивость и уверенную амортизацию при приземлении.
На основе отзывов сотен бегунов мы разработали амортизирующую накладку в области пятки. Она обеспечивает дополнительную амортизацию при переходе с пятки на носок.
Кроссовки Structure 24 созданы с учетом данных атлетов и обеспечивают охлаждение, когда это необходимо. Сетка Engineered Mesh в ключевых зонах гарантирует дополнительную прочность и эффективную вентиляцию.
Лента в области свода стопы в сочетании со шнурками обеспечивает более удобную и надежную посадку. Шнурки помогают регулировать степень фиксации за счет изменения плотности посадки.
Резиновая подметка с прочной конструкцией прослужит тебе очень долго. Защитный барьер Crashrail на боковой части в сочетании с эластичными желобками в передней части стопы образует прочную и гибкую конструкцию для плавного перехода от пятки к носку.
Лента в области свода стопы в сочетании со шнурками обеспечивает более удобную и надежную посадку. Шнурки помогают регулировать степень фиксации за счет изменения плотности посадки.</t>
  </si>
  <si>
    <t>Nike BE-DO-WIN SP Around the World</t>
  </si>
  <si>
    <t>DB3017-001</t>
  </si>
  <si>
    <t>Модные кроссовки из синтетической ткани черного цвета со шнуровкой, текстильной подкладкой, синтетической стелькой и резиновой подошвой обеспечивают мягкость и комфорт при ношении.
Съемная стелька с пробковым эффектом.
Необычная подошва с рисунком Octowaffle
Низкий вырез, брючины ниже щиколотки.</t>
  </si>
  <si>
    <t>NIKE FREE 2025</t>
  </si>
  <si>
    <t>HF1078-006</t>
  </si>
  <si>
    <t>Кроссовки Nike Free 2025 дарят вам невероятный комфорт благодаря материалу Flyknit, который обеспечивает ещё большую зонную эластичность и воздухопроницаемость. Рисунок подошвы адаптируется к каждому шагу, обеспечивая динамичную пробежку с головы до ног. Верхняя часть из материала Flyknit обеспечивает зональную растяжку и поддержку.
Канавки на подошве обеспечивают гибкость и позволяют свободно двигаться.
Двойная плотность подошвы обеспечивает гибкую амортизацию.
Динамическая пятка эластична для плотной адаптивной посадки.
Текстура под носком и пяткой усиливает сцепление в зонах повышенного истирания.</t>
  </si>
  <si>
    <t>Air Jordan 1 Mid</t>
  </si>
  <si>
    <t>HQ2005-100</t>
  </si>
  <si>
    <t>Деним и золото. Мы отдаём дань уважения двум культовым предметам гардероба, представляя эти особенные AJ1. Состаренная замша и гладкая кожа легко разнашиваются, а классическая амортизация Nike Air помогает сохранять ощущение лёгкости. Съемная подвеска позволит вам персонализировать ваши кроссовки.
Натуральная кожа обеспечивает долговечность, структуру и превосходные ощущения.
Технология Nike Air поглощает удары, обеспечивая амортизацию при каждом шаге.
Мягкая пенная промежуточная подошва обеспечивает легкую амортизацию.
Резиновая подошва обеспечивает надежное сцепление.</t>
  </si>
  <si>
    <t>голубой/белый</t>
  </si>
  <si>
    <t>100% кожа; резина</t>
  </si>
  <si>
    <t>WMNS AIR JORDAN 1 TRIPLE STACK</t>
  </si>
  <si>
    <t>HV8288-100</t>
  </si>
  <si>
    <t>Подчеркните свой стиль и уверенность. Вдохновленные оригинальной моделью, дебютировавшей в 1985 году, Air Jordan 1 предлагают чистый, классический вид, знакомый, но всегда свежий. Эта обновленная версия смело переосмысливает оригинальную магию культовой модели благодаря трехслойной подошве. Благодаря безошибочно узнаваемому дизайну, основанному на баскетбольном наследии, эти кроссовки гарантируют, что ваш образ всегда будет безупречным. Технология Nike Air поглощает удары, обеспечивая амортизацию при каждом шаге.
Кожа – это материал, обеспечивающий прочность и структурированность обуви.</t>
  </si>
  <si>
    <t>AIR JORDAN SKYLINE LOW</t>
  </si>
  <si>
    <t>IM2055-100</t>
  </si>
  <si>
    <t>Низкопрофильные кроссовки Skyline Low, вдохновленные классическим стилем Jordan, переносят баскетбольное наследие за пределы площадки в ваш повседневный гардероб. В них есть знакомые детали, которые вы знаете и любите, такие как логотип на пятке и вышитый логотип Swoosh, а также встроенная воздушная подушка Air в пятке и прочная комбинация материалов, подходящая для любой посадки. Верхняя часть обуви выполнена из кожи и замши, что обеспечивает прочность и структурированность.
Технология Nike Air поглощает удары, обеспечивая амортизацию при каждом шаге. Резиновое сцепление
Промежуточная подошва из пеноматериала</t>
  </si>
  <si>
    <t>белый/серый/синий</t>
  </si>
  <si>
    <t>верх: текстиль, нат.кожа; подкладка: текстиль; подошва: резина</t>
  </si>
  <si>
    <t>Men's Nike Big Low-Top Shoe</t>
  </si>
  <si>
    <t>355152-016</t>
  </si>
  <si>
    <t>Кеды Nike Big Low имеют элегантный вид благодаря кожаному верху и прошитым накладкам. Верх из натуральной и синтетической кожи обеспечивает долговечность. Резиновая подошва обеспечивает оптимальное сцепление.</t>
  </si>
  <si>
    <t>Nike Initiator</t>
  </si>
  <si>
    <t>394055-100</t>
  </si>
  <si>
    <t>Кроссовки Nike Initiator вдохновлены классическими беговыми моделями прошлых лет, но при этом обладают современными характеристиками для комфорта и надежности. Верх из сетчатой ткани в сочетании с синтетической кожей и замшевыми вставками обеспечивает оптимальную вентиляцию и дополнительную поддержку в ключевых зонах. Упругая межподошва придаёт ощущение мягкости при каждом шаге, что делает эти кроссовки отличным выбором для тренировок или активного повседневного использования. Подошва снабжена цепким протектором, который обеспечивает хорошее сцепление на различных поверхностях, а износостойкая резиновая подметка увеличивает долговечность обуви. Светоотражающие логотипы по бокам добавляют не только стиль, но и практичность, улучшая видимость в темное время суток, что делает эти кроссовки безопасным выбором для вечерних пробежек. Состав: 54% натуральная кожа; 43% синтетика; 3% текстиль</t>
  </si>
  <si>
    <t>верх: текстиль, нат.кожа, иск.кожа; подкладка: текстиль; подошва: резина, пластик</t>
  </si>
  <si>
    <t>Killshot 2 leather\black/sail-gum yellow</t>
  </si>
  <si>
    <t>432997-070</t>
  </si>
  <si>
    <t>Мужские кроссовки Nike Killshot 2 Leather, вдохновленные оригинальной моделью низкопрофильных теннисных кроссовок Killshot, обладают обновленным верхом с элегантными кожаными и замшевыми накладками для создания элегантного образа. Подметка выполнена из натуральной резины для прочности и сцепления с поверхностью. Верх из кожи для превосходной прочности. Замшевые накладки создают образ в утонченном стиле. Подметка из натуральной резины для прочности и сцепления. Логотип NIKE на пятке.</t>
  </si>
  <si>
    <t>Killshot 2 leather\sail/midnight navy-gum yellow</t>
  </si>
  <si>
    <t>432997-107</t>
  </si>
  <si>
    <t>93 % кожа, 7 % синтетика; Подошва: 100% резина.</t>
  </si>
  <si>
    <t>Men's Nike Manoa Leather Boot</t>
  </si>
  <si>
    <t>454350-003</t>
  </si>
  <si>
    <t>Комфорт, амортизация и превосходное сцепление. Мужские ботинки Nike Manoa Leather, идеальные для твердой почвы и городских улиц, обеспечивают превосходное сцепление с любыми типами поверхности благодаря амортизирующей подошве и подметке из твердой резины.Верх из высококачественной и прочной кожи и нейлоновой сетки для вентиляции и комфорта. Подошва из материала Phylon для амортизации без утяжеления. Прочная резиновая подметка с рисунком протектора для пересеченной местности обеспечивает сцепление и износостойкость.</t>
  </si>
  <si>
    <t>Демисезон</t>
  </si>
  <si>
    <t>92% кожа, 8% синт.кожа; 100% текстиль; 100% резина</t>
  </si>
  <si>
    <t>AIR JORDAN 1 LOW</t>
  </si>
  <si>
    <t>553558-067</t>
  </si>
  <si>
    <t>Кроссовки Air Jordan 1 Low - это стильная и удобная модель от знаменитого бренда Nike. Эти кроссовки выполнены в черно-красной цветовой гамме, что делает их ярким и выразительным элементом гардероба. Верх изготовлен из качественной натуральной кожи, что обеспечивает долговечность и комфорт при носке. Промежуточная подошва выполнена из легкого материала, что обеспечивает отличную амортизацию и удобство для стопы. Кроме того, кроссовки Air Jordan 1 Low имеют классическую шнуровку и характерный логотип бренда на боковой части. Эта модель отлично подойдет как для повседневной носки, так и для занятий спортом.</t>
  </si>
  <si>
    <t>553558-124</t>
  </si>
  <si>
    <t>белый/синий</t>
  </si>
  <si>
    <t>AIR JORDAN 1 MID C/O</t>
  </si>
  <si>
    <t>554724-093</t>
  </si>
  <si>
    <t>Дизайн мужских кроссовок Air Jordan 1 Mid был вдохновлен оригинальной моделью AJ 1, напоминая коллекционерам кроссовок о том, какой длинный путь прошла марка Jordan с 1985 года. Верх кроссовка сочетает зернистую кожу и гладкий нубук, обеспечивая прочность и превосходные ощущения. Амортизирующий модуль Air-Sole в области пятки обеспечивает легкость и амортизацию. Подошва из твердой резины гарантирует прочность на любой поверхности.</t>
  </si>
  <si>
    <t>верх: нат.кожа, иск.кожа; подкладка: текстиль; подошва: резина, пластик</t>
  </si>
  <si>
    <t>NIKE Air Jordan 1 High OG "Dark Marina Blue"</t>
  </si>
  <si>
    <t>555088-404</t>
  </si>
  <si>
    <t>Культовые Air Jordan 1 — это новая версия легендарной модели, которая воплощает в себе современную сникер-культуру. Эта версия Retro High OG с верхом из высококачественной кожи и классическими элементами дизайна обеспечивает комфортную амортизацию. Вставка Air-Sole в области пятки создает ту же легкость и амортизацию, что и в легендарных кроссовках Майкла Джордана. Высококачественная кожа обеспечивает легкость и поддержку, а также придает модели вид традиционных баскетбольных кроссовок.</t>
  </si>
  <si>
    <t>синий/черный</t>
  </si>
  <si>
    <t>58% кожа; 42% текстиль; резина</t>
  </si>
  <si>
    <t>AIR MAX COMMAND</t>
  </si>
  <si>
    <t>629993-112</t>
  </si>
  <si>
    <t>Мужские кроссовки Nike Air Max Command обеспечивают устойчивость и превосходную амортизацию. Комбинированный верх из сетки и кожи гарантирует вентиляцию и комфорт, а подошва с вафельным рисунком отвечает за надежное сцепление с самыми разными поверхностями. Верх дополнен вставками из сетки и кожаными накладками. Промежуточная подошва во всю длину из полиуретана (PU) обеспечивает надежную амортизацию. Подошва с вафельным рисунком обеспечивает надежное сцепление с самыми разными поверхностями.</t>
  </si>
  <si>
    <t>60% кожа, 40% текстиль подошва: 100% резина</t>
  </si>
  <si>
    <t>NSW TIEMPO TRAINER</t>
  </si>
  <si>
    <t>644843-614</t>
  </si>
  <si>
    <t>Кроссовки NIKE NSW TIEMPO TRAINER — это идеальное сочетание стиля и комфорта. Эти кроссовки с классическим дизайном станут идеальным выбором как для повседневного использования, так и для занятий спортом. Высококачественные материалы гарантируют, что вы не только будете хорошо выглядеть, но и будете наслаждаться необходимым комфортом. Верх из нейлонового текстиля и синтетической кожи обеспечивает долговечность и современный вид. Удобная промежуточная подошва обеспечивает дополнительную амортизацию и поддержку при каждом шаге. Прочная подметка обеспечивает отличное сцепление и устойчивость, идеально подходит для различных поверхностей.</t>
  </si>
  <si>
    <t>55% Кожа, 45% Текстиль; Подошва: 100% Резина</t>
  </si>
  <si>
    <t>Nike Air Max LTD 3</t>
  </si>
  <si>
    <t>687977-065</t>
  </si>
  <si>
    <t>Покоряйте мир в комфорте и стиле с кроссовками Nike Air Max LTD 3, сочетающими в себе элегантный дизайн и передовые технологии, которые уже давно стали символом качества и надежности бренда Nike. Эти кроссовки разработаны для тех, кто ценит безупречный комфорт и мощную амортизацию, позволяющую двигаться с уверенностью на любом покрытии. Верхняя часть этих кроссовок выполнена из комбинации натуральной и синтетической кожи, что обеспечивает не только стильный внешний вид, но и превосходную прочность, сохраняя форму и долговечность даже при активном использовании. Дополнительно, сетчатая поверхность способствует оптимальной вентиляции, поддерживая свежесть и комфорт ног в течение всего дня. Состав: 59% натуральная кожа; 41% искусственная кожа</t>
  </si>
  <si>
    <t>верх: кожа, иск.кожа; подкладка: текстиль; подошва: резина</t>
  </si>
  <si>
    <t>687977-114</t>
  </si>
  <si>
    <t>Мужские кроссовки Nike Air Max LTD 3 - идеальное сочетание стиля и технологий. Благодаря уникальной технологии Air Max в подошве, эти кроссовки обеспечивают необыкновенную амортизацию и комфорт при каждом движении. Прочный верх из качественной кожи и текстиля дарит устойчивость и элегантный вид. Эти кроссовки станут надежным спутником как для повседневных прогулок, так и для активных тренировок.</t>
  </si>
  <si>
    <t>белый, синий</t>
  </si>
  <si>
    <t>Nike Air Max Invigor</t>
  </si>
  <si>
    <t>749680-005</t>
  </si>
  <si>
    <t>Мужские кроссовки Nike Air Max Invigor созданы на основе легендарных Air Max 95 с верхом из легкой дышащей сетки.Верх из сетки Breathe Tech для легкости и вентиляции.Бесшовные накладки делают модель более легкой и стильной.Вставка Max Air в области пятки для поддержки и амортизации.Цельная подошва из пеноматериала обеспечивает легкость и амортизацию.Вафельная подметка с резиновыми накладками в области носка и пятки обеспечивает надежное сцепление.</t>
  </si>
  <si>
    <t>812655-010</t>
  </si>
  <si>
    <t>Nike Tanjun Women's Shoe. ПРОСТОЙ ДИЗАЙН ДЛЯ МАКСИМАЛЬНОГО КОМФОРТА. По-японски «tanjun» значит «простота». Женские кроссовки Nike Tanjun — элегантная простота в самом лучшем исполнении. Современный вид и дизайн этой модели гарантируют удобство и комфорт, а изящный бесшовный верх создает аккуратный образ с чистыми линиями. Гибкий дышащий верх из текстиля. Инжектированная подошва обеспечивает невесомую амортизацию. Промежуточная подошва настолько прочная, что подошва становится цельной.</t>
  </si>
  <si>
    <t>верх 100% текстиль подклад 100% текстиль подошва пластик 100%</t>
  </si>
  <si>
    <t>Women's Nike Stargazer Lightweight Shoe</t>
  </si>
  <si>
    <t>882266-005</t>
  </si>
  <si>
    <t>Комфортные женские кроссовки Nike Stargazer Lightweight выполнены в стиле беговых моделей 90-х годов.  Стелька из пены с эффектом памяти гарантирует удобство во время долгой ходьбы. Резиновые накладки в области пятки и носка продлевают срок службы кроссовок и улучшают сцепление. Бесшовный верх дополнен легкими припаянными деталями.</t>
  </si>
  <si>
    <t>70% текстиль, 30% резина</t>
  </si>
  <si>
    <t>W AIR MAX 270</t>
  </si>
  <si>
    <t>AH6789-001</t>
  </si>
  <si>
    <t>Женские кроссовки Nike Air Max 270 гарантируют видимую амортизацию и комфорт для каждого шага. Обновленная модель обеспечивает современный комфорт, а увеличенный верх язычка и ретро-логотип напоминают об оригинальной модели Air Max 180 1991 года. Большая вставка Max Air смягчает каждый твой шаг. Неопреновая эластичная внутренняя часть для плотной посадки. Промежуточная подошва из трех частей обеспечивает прочность. Сетчатые элементы по всей поверхности обеспечивают воздухопроницаемость. Прочная резиновая накладка на носке с надписью AIR.</t>
  </si>
  <si>
    <t>17% Синтетика, 83% Текстиль; Подошва: 80% Резина, 20% Пластик</t>
  </si>
  <si>
    <t>AH6789-006</t>
  </si>
  <si>
    <t>NIKE WMNS AIR MAX 270</t>
  </si>
  <si>
    <t>AH6789-100</t>
  </si>
  <si>
    <t>NIKE AIR MAX 270 MESH</t>
  </si>
  <si>
    <t>AH8050-703</t>
  </si>
  <si>
    <t>В мужских кроссовках Nike Air Max 270 впервые была использована вставка Max Air, разработанная дизайнерами Nike Sportswear, и она обеспечивает легкость и амортизацию при каждом шаге. Обновленная модель обеспечивает современный уровень комфорта, а увеличенный верх язычка и ретро-логотип на язычке напоминает об оригинальной модели Air Max 180 1991 года. Большая вставка Max Air обеспечивает адаптивную амортизацию. Неопреновая эластичная внутренняя часть для плотной посадки. Промежуточная подошва из трех частей обеспечивает прочность и плавный переход. Окно из моносетки по бокам и специальная сетка в передней части обеспечивают воздухопроницаемость. Резиновая накладка на носке повышает прочность в зонах максимального износа. Надпись AIR на носке.</t>
  </si>
  <si>
    <t>Nike Ebernon Low</t>
  </si>
  <si>
    <t>AQ1779-001</t>
  </si>
  <si>
    <t>СТИЛЬ 80-Х НА ПЛОЩАДКЕ. Женские кроссовки Nike Ebernon Low с элегантной подошвой cupsole обеспечивают прочность и сцепление с поверхностью в классическом баскетбольном стиле 80-х. Строчка на мыске и боковых вставках повторяет дизайн баскетбольных ретро-моделей в уникальном стиле. Верх из натуральной и синтетической мятой кожи для прочности. Дизайн воспроизводит внешний вид баскетбольных кроссовок Nike 80-х годов. Классическая резиновая подошва cupsole для прочности в классическом стиле. Силуэт с низким профилем позволяет лучше ощущать поверхность под ногами. Традиционный язычок и шнуровка для надежной посадки. На пятке методом тиснения нанесена надпись Nike в изысканном стиле.</t>
  </si>
  <si>
    <t>50% нат кожа, 50% иск кожа; 100% текстиль; 100% резина</t>
  </si>
  <si>
    <t>W NIKE SHOX TL</t>
  </si>
  <si>
    <t>AR3566-006</t>
  </si>
  <si>
    <t>Кроссовки W Nike Shox TL для женщин идеально подходят для повседневного использования, сочетая стиль и комфорт. Верх выполнен из комбинации текстиля и искусственной кожи, что обеспечивает прочность и отличную вентиляцию. Внутренняя подкладка из текстиля гарантирует комфортное прилегание и поддержку стопы в течение всего дня. Подошва, изготовленная из резины и пластика, отличается высокой износостойкостью и обеспечивает надежное сцепление с поверхностью. Эти кроссовки оснащены классической шнуровкой, позволяющей легко регулировать посадку. Модель W Nike Shox TL воплощает в себе инновационный дизайн и передовые технологии Nike, что делает её идеальным выбором для активных и стильных женщин.</t>
  </si>
  <si>
    <t>NIKE SHOX TL</t>
  </si>
  <si>
    <t>AV3595-005</t>
  </si>
  <si>
    <t>Кроссовки Nike Shox TL представляют собой современную интерпретацию модели 2003 года, выводящую механическую амортизацию на новый уровень. Благодаря дышащему сетчатому верху и технологии Nike Shox, расположенной по всей длине подошвы, эти кроссовки обеспечивают оптимальное поглощение ударных нагрузок и создают эффектный уличный образ.
Инновационная система амортизации Nike Shox в сочетании с продуманной конструкцией обеспечивает непревзойдённый комфорт при ходьбе. Комбинированный верх с каркасом из термополиуретана повторяет дизайн оригинальной модели, а формованные накладки в средней части стопы гарантируют надёжную поддержку и плотную посадку. Специальная конструкция подошвы с вафельным рисунком обеспечивает отличное сцепление с поверхностью.</t>
  </si>
  <si>
    <t>черный/белый/зеленый</t>
  </si>
  <si>
    <t>AV3595-100</t>
  </si>
  <si>
    <t>56% синтетика, 44% текстиль</t>
  </si>
  <si>
    <t>WMNS AIR JORDAN 1 MID</t>
  </si>
  <si>
    <t>BQ6472-008</t>
  </si>
  <si>
    <t>Air Jordan 1 Mid - это икона стиля и комфорта современного дня. Эти кроссовки объединяют в себе легендарный дизайн и передовые технологии для уверенности на каждом шагу. Изготовлены из прочного материала, который обеспечивает долговечность и комфорт при носке. Внутренняя подкладка обеспечивает мягкость и поддержку, а подошва с технологией Air Sole гарантирует амортизацию и стабильность.</t>
  </si>
  <si>
    <t>верх: нат.кожа, текстиль; подкладка: текстиль; подошва: резина, пластик</t>
  </si>
  <si>
    <t>BQ6472-109</t>
  </si>
  <si>
    <t>белый/розовый</t>
  </si>
  <si>
    <t>BLAZER MID '77 VNTG</t>
  </si>
  <si>
    <t>BQ6806-100</t>
  </si>
  <si>
    <t>Дизайн модели Nike Blazer Mid '77 Vintage был создан еще в 70-х, но, кажется, с годами он становится еще более актуальным. Верх пары выполнен из мягкой кожи и дополнен вставками из натуральной замши. Открытый пеноматериал и необработанные края на язычке еще больше придают кедам винтажности. Перфорация вдоль подошвы обеспечивает активную циркуляцию воздуха. Конструкция создана методом термической обработки, поэтому обеспечивает не только цельный обтекаемый образ, но и дарит ощущение мягкости и комфорта. Резиновая подошва с зигзагообразным протектором создает надежное сцепление с поверхностью и узнаваемый отпечаток.</t>
  </si>
  <si>
    <t>82% кожа; 18% синтетика</t>
  </si>
  <si>
    <t>BLAZER MID '77 VNTG ESS</t>
  </si>
  <si>
    <t>BQ6806-127</t>
  </si>
  <si>
    <t>SKY JORDAN 1 BT</t>
  </si>
  <si>
    <t>BQ7196-008</t>
  </si>
  <si>
    <t>Вдохновленные моделью AJ1, кроссовки Sky Jordan 1 одновременно культовые и очаровательные. Они оснащены мягкой амортизирующей пеной, обеспечивают надежное сцепление и оснащены ремешком на липучке для удобного надевания и снимания. Натуральная и синтетическая кожа имеют классический вид и ощущение.
Логотип «Sky Jordan» спереди также выполняет функцию ремешка с липучкой для надежной посадки.
Мягкая пена амортизирует маленькие ножки.
Прочная подошва обеспечивает сцепление.</t>
  </si>
  <si>
    <t>74% кожа, 26% синтетика; подошва: 100% пластик</t>
  </si>
  <si>
    <t>2C</t>
  </si>
  <si>
    <t>6C</t>
  </si>
  <si>
    <t>BQ8928-400</t>
  </si>
  <si>
    <t>МГНОВЕННАЯ АМОРТИЗАЦИЯ ПРИ КАЖДОМ ШАГЕ. Мужские беговые кроссовки Nike Epic React Flyknit 2 — это непревзойдённый уровень легкости и комфорта. Кроссовки Nike Epic React Flyknit 2 с ярким дизайном, плавными линиями и легкой конструкцией выводят линейку на новый уровень. Усовершенствованный верх из материала Flyknit повторяет форму стопы для идеальной поддержки. Долговечный пеноматериал Nike React выдержит любые испытания, обеспечивая мягкость и упругость для комфорта на протяжении всей пробежки. Легкий и долговечный пеноматериал Nike React отличается невероятной мягкостью и упругостью. При каждом шаге пеноматериал реагирует на давление, быстро возвращая исходную форму. Чем энергичнее шаг, тем больше возврат энергии. Легкий верх из эластичного материала Flyknit для вентиляции во время бега. Он повторяет форму стопы для поддержки при каждом шаге. Новая форма литой области пятки создана на основе отзывов бегунов. Она обеспечивает стабилизацию и надежную защиту во время пробежки. Дизайн вдохновлен высокими технологиями 90-х годов, а яркие цвета напоминают о портативных игровых устройствах и настольных компьютерах той эпохи. Удобно надевать благодаря внутренней вставке. Бортик анатомической формы чуть ниже щиколотки для удобной посадки. Подметка дополнена резиной в области пятки и передней части стопы для надежного сцепления с поверхностью там, где это необходимо. Перепад: 9 мм. Колодка: MR-20-KT
Перепад: 10 мм (пятка 22 мм, передняя часть 12 мм)</t>
  </si>
  <si>
    <t>BV1171-100</t>
  </si>
  <si>
    <t>Кроссовки Nike Air Max LTD 3 дарят комфорт благодаря верху из натуральной и синтетической кожи и обеспечивают амортизацию за счет вставки Max Air в области пятки. Эластичные желобки подметки гарантируют естественную свободу движений стопы. Видимая вставка Max Air в области пятки отвечает за защиту от ударных нагрузок. Прочная полноразмерная подошва для стабилизации. Сетчатый верх по всей поверхности обеспечивает вентиляцию.  Подметка из твердой резины для долговечности и износостойкости.</t>
  </si>
  <si>
    <t>Nike Zoom Vomero 5</t>
  </si>
  <si>
    <t>BV1358-003</t>
  </si>
  <si>
    <t>Кроссовки Nike Zoom Vomero 5 — это современные беговые кроссовки, которые сочетают в себе наследие классических моделей начала 2000-х и инновационные технологии. Модель отличается продуманной конструкцией с использованием дышащих материалов и надежной амортизацией, что делает её идеальным выбором для ежедневных тренировок. Верх кроссовок выполнен из сетчатого текстиля со вставками из прочного полиуретана, обеспечивающих дополнительную фиксацию стопы. Технология Zoom Air гарантирует плавность хода и комфорт при каждом шаге. Резиновая подошва с выраженным протектором обеспечивает отличное сцепление с поверхностью, а продуманная система шнуровки с дополнительными отверстиями позволяет настроить идеальную посадку по ноге. Сетчатый текстиль верха обеспечивает отличную вентиляцию и комфорт при движении.
Вставки из прочного полиуретана гарантируют надежную фиксацию стопы.
Технология Zoom Air создает плавный и уверенный ход при беге.
Резиновая подошва с выраженным протектором обеспечивает надежное сцепление.
Продуманная система шнуровки с дополнительными отверстиями позволяет настроить посадку.
Классический дизайн с фирменным Swoosh подчеркивает спортивный стиль модели.</t>
  </si>
  <si>
    <t>CD4165-003</t>
  </si>
  <si>
    <t>КУЛЬТОВАЯ МОДЕЛЬ В СОВРЕМЕННОМ ПРОЧТЕНИИ. Кроссовки Nike Air Max Excee, дизайн которых вдохновлен моделью Nike Air Max 90, — это взгляд на классику под другим углом. Удлиненные линии и необычные пропорции верха придают популярной модели 90-х годов обновленный, современный стиль. Подушка Air-Sole, видимая через три «окна», создает свежий образ. Подошва из пеноматериала и подметка обеспечивают комфорт и легкость. Удлиненные линии дизайна напоминают об Air Max 90 и создают провокационный образ.</t>
  </si>
  <si>
    <t>41% кожа 33% текстиль 26% синтетика /Подошва: 70% резина 30% пластик</t>
  </si>
  <si>
    <t>CD4373-006</t>
  </si>
  <si>
    <t>CD5432-121</t>
  </si>
  <si>
    <t>Женские кроссовки Nike Air Max Excee - комбинация стиля и комфорта. Технология воздушной подушки Max Air обеспечивает отличную амортизацию, а легкий материал верха обеспечивает идеальную посадку и вентиляцию. Эти кроссовки предлагают превосходный комфорт и поддержку на протяжении всего дня.</t>
  </si>
  <si>
    <t>41 % Кожа, 26 % Синтетика, 33 % Текстиль; Подошва: 70% резина, 30% пластик.</t>
  </si>
  <si>
    <t>Nike ISPA Drifter Gator White</t>
  </si>
  <si>
    <t>CI1392-100</t>
  </si>
  <si>
    <t>Ощутите максимальный комфорт и стиль в кроссовках Nike Drift Gator ISPA. Эта модная обувь, разработанная Nike, обеспечивает идеальную посадку и исключительную поддержку при каждом шаге. Благодаря своему гладкому белому цвету он легко добавит нотку элегантности любому наряду. Идете ли вы по делам или в спортзал, эти белые кроссовки Nike Drift Gator ISPA незаменимы для каждого модного человека.</t>
  </si>
  <si>
    <t>белый, черный, оранженвый</t>
  </si>
  <si>
    <t>65% синтетика, 35% текстиль, подошва резина</t>
  </si>
  <si>
    <t>AIR MAX 95 ULTRA</t>
  </si>
  <si>
    <t>CI2298-100</t>
  </si>
  <si>
    <t>Классические кроссовки Nike Air Max 95 Ultra, вдохновленные бегом, представляют собой специальную легкую версию с гладким верхом и характерными волнистыми линиями. Вставки Max Air обеспечивают амортизацию при каждом шаге.</t>
  </si>
  <si>
    <t>74% синтетика, 26% текстиль; Подошва: 80% резина, 20% пластик</t>
  </si>
  <si>
    <t>W AIR MAX VERONA</t>
  </si>
  <si>
    <t>CI9842-500</t>
  </si>
  <si>
    <t>Модель с верхом из смесового материала с мягким бортиком, яркой расцветкой и уникальными прошитыми деталями создана специально для каждой женщины. Амортизация Nike Air в сочетании с приподнятой пяткой из пеноматериала для комфорта во время путешествия в современном образе. Современная фирменная символика и цветовая палитра создают привлекающий внимание образ для любого гардероба. Амортизация Nike Air в области пятки сочетается с мягким и гибким пеноматериалом для длительного комфорта.
Сочетание гладкой кожи и текстурированных тканей создает стильный повседневный образ, а мягкий элегантный бортик поддерживает голеностоп для комфорта.
Частичная резиновая подметка для сцепления и прочности</t>
  </si>
  <si>
    <t>68% текстиль, 32% синт.кожа; 100% текстиль; 80% резина, 20% пластик</t>
  </si>
  <si>
    <t>NIKE AIR FORCE 1</t>
  </si>
  <si>
    <t>CJ0952-001</t>
  </si>
  <si>
    <t>Классика из сочетания натуральной и синтетической кожи. Air Force 1 '07 AN20 — низкие форсы с перфорацией для вентиляции в области пальцев, текстильным язычком и контрастным белым swoosh из искусственной кожи. Элементы брендинга на заднике, язычке, мидсоле и шнурках кроссовок отлично дополняют дизайн.
Air Force 1 — кроссовки, вышедшие в свет в 1982 году, на создание которых дизайнера Брюса Килгора вдохновил президентский одноимённый самолёт. Модель не только успела побывать самой неубиваемой баскетбольной обувью, но и стала самой популярной и продаваемой моделью бренда Nike. Низкие Air Force 1 — классика для любого гардероба.</t>
  </si>
  <si>
    <t>Кожа, текстиль, резина</t>
  </si>
  <si>
    <t>CJ1679-002</t>
  </si>
  <si>
    <t>Nike Court Vintage - это элегантные кеды, созданные с использованием передовых технологий для обеспечения комфорта и поддержки ноги. Верх изготовлен из прочного и дышащего материала, что обеспечивает свежесть и комфорт на протяжении всего дня. Удобная подошва с отличным сцеплением обеспечит устойчивость и комфорт при ходьбе.</t>
  </si>
  <si>
    <t>45% кожа, 55% синтетика; Подошва: 100% резина.</t>
  </si>
  <si>
    <t>Nike Wearallday</t>
  </si>
  <si>
    <t>CJ1682-003</t>
  </si>
  <si>
    <t>Каково это, привязать пару облаков к ногам?  Nike - спортивная обувь с плюшевой набивкой вокруг щиколотки, толстым пушистым язычком и невероятно мягкой пеной под стопой - воплощение комфорта. Сетка на верхней части обеспечивает долговечную воздухопроницаемость, а резиновая подошва Waffle обеспечивает сцепление каждый день.
Невероятно удобная набивка вокруг щиколотки и на языке кажется мягкой в течение всего дня, а сетка на верхней части добавляет вентиляцию, сохраняя прохладу даже в дороге.
Прочные, не требующие прошивки в сочетании с вафельной подошвой из цельной резины позволяют работать изо дня в день.
Современный дизайн обеспечивает универсальный вид, который можно носить как в парке, так и на вечеринке, а затем и в офисе.
Петля на пятке.
Вышитый логотип на язычке.</t>
  </si>
  <si>
    <t>синт.кожа, текстиль, резина</t>
  </si>
  <si>
    <t>CK0898-400</t>
  </si>
  <si>
    <t>Кроссовки Nike Air Max Invigor для мужчин — это стиль и комфорт, воплощенные в одной модели. Вдохновленные линией Air Max, они выделяются современным дизайном и обеспечивают вентиляцию благодаря кожаным и полиэстерным материалам. Идеальный выбор для повседневности и активного отдыха.
- Верх из кожи и полиэстера обеспечивает долговечность и воздухопроницаемость, помогая поддерживать комфорт даже в течение долгого дня.
- Амортизация Air Max в пятке смягчает удары, гарантируя комфорт и снижая нагрузку на ноги при каждом шаге.
- Протекторная подошва с цепким рисунком обеспечивает уверенное сцепление на различных поверхностях, предотвращая скольжение.
- Яркие цвета и современный дизайн делают эти кроссовки стильным дополнением к вашему гардеробу.
- Легкая конструкция позволяет свободно двигаться, являясь отличным вариантом для активного образа жизни.</t>
  </si>
  <si>
    <t>синий/голубой</t>
  </si>
  <si>
    <t>AIR FORCE 1 GTX</t>
  </si>
  <si>
    <t>CK2630-004</t>
  </si>
  <si>
    <t>Кроссовки Nike Air Force 1 GORE-TEX  — это обновленная версия классической модели Air Force 1, получившая одобрение для уличного стиля и соответствующая стандартам водонепроницаемой технологии GORE-TEX . Они оснащены влагоотводящими плоскими шнурками, внутренним слоем из материала GORE-TEX  и логотипом GORE-TEX  на пятке. Внутренний рукав из материала GORE-TEX сохраняет ноги в тепле, комфорте и сухости. Вставка Nike Air обеспечивает превосходную амортизацию, а мягкая и приятная на ощупь подкладка в области воротника. Не оставляющая следов резина обеспечивает дополнительное сцепление и долговечность. Сочетание текстиля и натуральной кожи в верхней части обуви обеспечивает воздухопроницаемость и придает ей премиальный вид. Фирменная символика GORE-TEX на пятке и язычке.</t>
  </si>
  <si>
    <t>верх: нат.кожа, текстиль; подкладка: текстиль; подошва: резина</t>
  </si>
  <si>
    <t>CK7663-101</t>
  </si>
  <si>
    <t>Подошва Nike Air Force 1 Low White Black Midsole подчёркивает дизайн кроссовок благодаря монохромной отделке. Верх из кожи украшен деталями, которые остаются верными оригинальному выпуску кроссовок 1982 года, включая перфорированный носок, проушины переменной ширины и тканую бирку с логотипом на нейлоновом язычке с лёгкой подкладкой. Контрастные чёрные элементы украшают фирменный логотип Swoosh.</t>
  </si>
  <si>
    <t>кожа, искусственная кожа; текстиль; резина</t>
  </si>
  <si>
    <t>Nike Air Max 90</t>
  </si>
  <si>
    <t>CN8490-002</t>
  </si>
  <si>
    <t>Кроссовки Nike Air Max 90 остаются верными своим беговым корням OG благодаря культовой вафельной подошве, прошитым накладкам и классическим деталям из ТПУ. Классические цвета подчеркивают ваш свежий вид, а амортизация Max Air добавляет комфорта.
Вставка Max Air в пятке, изначально разработанная для спортивного бега, обеспечивает невероятную амортизацию.
Низкий дизайн в сочетании с мягким воротником создает элегантный вид, обеспечавая мягкость и удобство.
Прошитые накладки и акценты из ТПУ добавляют прочности, комфорта и создают культовый образ 90-х, который вам так нравится.
Текстильный верх с кожаными и синтетическими накладками.
Подошва из пеноматериала. Резиновая вафельная подошва обеспечивает сцепление и долговечность.
Происхождение:
Революционная технология Air впервые появилась в обуви Nike в 1978 году. В 1987 году дебютировали кроссовки Air Max 1 с видимой технологией Air в пятке, которая позволила фанатам больше, чем просто ощущение воздушной амортизации — они внезапно смогли ее увидеть. Обувь Air Max нового поколения стала хитом среди спортсменов и коллекционеров благодаря ярким цветовым сочетаниям и надежной и легкой амортизации.</t>
  </si>
  <si>
    <t>верх: текстиль, нат.кожа, иск.кожа; подкладка: текстиль; подошва: резина</t>
  </si>
  <si>
    <t>AIR MAX 90 365</t>
  </si>
  <si>
    <t>CN8490-003</t>
  </si>
  <si>
    <t>Кроссовки Nike M Air Max 90 представляют собой стильную и комфортную обувь для мужчин. Эти кроссовки изготовлены из прочных материалов: черной кожи, синтетической кожи, текстиля и резины, что обеспечивает надежность и долговечность изделия. 
Модель имеет классический черный цвет, который идеально сочетается с любым гардеробом. Они подходят как для спортивных тренировок, так и для повседневной носки. 
Кроссовки Nike M Air Max 90 оснащены удобной подошвой с технологией Air Max, которая обеспечивает отличную амортизацию и смягчение при каждом шаге. Промежуточная подошва и амортизирующая вставка в пятке гарантируют дополнительную поддержку и комфорт во время движения. 
Модель также имеет прочную резиновую подошву с хорошим сцеплением, что обеспечивает надежное сцепление с различными поверхностями и предотвращает скольжение. 
Кроссовки Nike M Air Max 90 в черном цвете – это отличный выбор для мужчин, которые ценят комфорт, стиль и высокое качество обуви. Они станут отличным дополнением к любому образу и обеспечат комфорт при активных занятиях спортом или прогулках по городу</t>
  </si>
  <si>
    <t>CN8490-100</t>
  </si>
  <si>
    <t>Nike Court Royale 2 Low</t>
  </si>
  <si>
    <t>CQ9246-105</t>
  </si>
  <si>
    <t>Вспышка прошлого, Nike Court Royale 2 имеет тот же дизайн, который потрясал улицы с конца 70-х. Кожа на верхе выглядит хрустящей и удобной для ношения, а большой ретро-дизайн Swoosh добавляет ретростиль. В довершение всего, модернизированная подошва с елочкой придает изюминку классическому виду. Верх из плотной кожи выглядит стильно, обеспечивает долговечность и удобство в носке.
Современная подошва с рисунком «елочка» привносит новизну в классический стиль, сцепление и долговечность.
Мягкий, низкий воротник выглядит элегантно и обеспечивает комфорт.
Классическая строчка добавляет фирменный стиль Nike и долговечность.</t>
  </si>
  <si>
    <t>93% кожа, 5% синт.кожа, 2% текстиль; 100% текстиль; 100% резина</t>
  </si>
  <si>
    <t>CT1725-106</t>
  </si>
  <si>
    <t>Вспышка прошлого: Nike Court Royale 2 Mid имеет идеальную подошву в форме банана, которая потрясла улицы в конце 70-х. Кожаный верх выглядит свежим, гладким и удобным в ношении.
Кожа верха мягкая и гладкая, придает долговечность и выглядит чистой и свежей.
Современная подошва с узором «елочка» придает новый взгляд на традиционный стиль, сцепление и долговечность.
Мягкая конструкция средней части верха обеспечивает комфорт и украшена декоративной строчкой по бокам.
Пришитая бирка на воротнике — лишь одна из многих новых деталей.
Ремешок на пятке придает нотку современности.
Тисненый логотип Swoosh на пятке.
Большой логотип Swoosh добавляет ретро-привлекательности.</t>
  </si>
  <si>
    <t>92% кожа, 8% синтетика, подошва резина</t>
  </si>
  <si>
    <t>NIKE COURT VINTAGE PREM</t>
  </si>
  <si>
    <t>CT1726-100</t>
  </si>
  <si>
    <t>Кроссовки Nike Court Vintage Premium воплощают во всей красе тенденции экипировки для тенниса родом из 8-х, создавая стильный и непринужденный образ.
- Гладкий кожаный верх с маленькими фирменными элементами обеспечивает удобную посадку.
- Амортизирующая стелька гарантирует комфорт при каждом шаге.
- Прочный кожаный верх выглядит безупречно.
- Резиновая подошва в стиле ретро с традиционным рисунком улучшает сцепление с поверхностью и повышает прочность.
- Перфорация по бокам и на носке улучшает вентиляцию.</t>
  </si>
  <si>
    <t>50 % кожа, 11 % синтетика, 39 % текстиль; Подошва: 100% резина.</t>
  </si>
  <si>
    <t>AIR FORCE 1 '07 AN21 C/O</t>
  </si>
  <si>
    <t>CT2302-100</t>
  </si>
  <si>
    <t>ЛЕГЕНДАРНЫЙ СТИЛЬ. Сияние сохраняется в Nike Air Force 1 '07, символе b-ball, который по-новому раскрывает то, что вы знаете лучше всего: свежую кожу, яркие цвета и блеск.
Преимущества:
Прошитые кожаные накладки более гладкие,и слегка блестят, подчеркивая традиционный стиль, обеспечивая долговечность и поддержку.
Амортизация Nike Air, изначально разработанная для спортивных обручей, обеспечивает легкость и комфорт на весь день.
Низкий силуэт придает модели чистый и обтекаемый вид.
Мягкий воротник с низким вырезом мягкий и удобный.
Подошва из пеноматериала.
Перфорация в передней части стопы.
Происхождение:
Дебютировавшие в 1982 году, AF-1 стали первыми баскетбольными кроссовками с Nike Air, произведя революцию в игре и быстро завоевав популярность во всем мире. Сегодня Air Force 1 остаются верными своим корням с той же мягкой и упругой амортизацией, которая изменила историю кроссовок.</t>
  </si>
  <si>
    <t>NIKE DUNK LOW SP "University Red“</t>
  </si>
  <si>
    <t>CU1727-100</t>
  </si>
  <si>
    <t>Nike Dunk Low SP "University Red"  – это стильные баскетбольные кроссовки с низким верхом, которые отдают дань уважения культовому силуэту Dunk, популярному с 1980-х годов. Выполненные в классическом университетском красно-белом цветовом сочетании, эти кроссовки имеют чистый дизайн с перекрестными цветными блоками. Верх изготовлен из премиальной кожи для долговечности и комфорта, а сочетание резиновой подошвы и упругой средней подошвы обеспечивает надежную амортизацию и сцепление. Nike Dunk Low "University Red" призваны стать ярким акцентом в вашем спортивном или повседневном гардеробе, одинаково подходя для игры в баскетбол, так и для кэжуал носки.</t>
  </si>
  <si>
    <t>верха:кожа;подкл:текстиль;подошва:резина</t>
  </si>
  <si>
    <t>CV1724-104</t>
  </si>
  <si>
    <t>Сочетание синтетической и натуральной кожи премиального качества используется для монохромного верха кроссовок. Контрастные строчки придают модели мультяшности, объёмности и сочетаются с подмёткой, брендингом и внутренней частью кроссовок. Air Force 1 является самой узнаваемой, популярной и продаваемой моделью бренда. Именно поэтому, некогда баскетбольная модель, впервые выпущенная в 1982 году, перетекла в Lifestyle и сейчас её можно точно назвать классикой бренда.</t>
  </si>
  <si>
    <t>NIKE REACT LIVE</t>
  </si>
  <si>
    <t>CV1772-003</t>
  </si>
  <si>
    <t>Комфортные мужские кроссовки найк Nike React Live обеспечивают максимальную стабильность и комфорт, в которых вы нуждаетесь. Дополнительный шнур в связке с основными шнурками дополнительно фиксирует верх обуви, а технология Nike React обеспечивает превосходную амортизацию, отзывчивость при каждом шаге. Зарядитесь энергией на весь день с помощью этих модных кроссовок.
Особенности:
-Верх из дышащей сетки.
-Вставки из синтетической кожи и замши на передней части стопы, язычке и пятке.
-Модель на шнуровке.
-Утягивающий шнурок обеспечивает оптимальную посадку.
-Пена Nike React.
-Прочная резиновая подошва.</t>
  </si>
  <si>
    <t>текстиль, иск.кожа, резина</t>
  </si>
  <si>
    <t>AIR FORCE 1 '07 LE</t>
  </si>
  <si>
    <t>CW2288-001</t>
  </si>
  <si>
    <t>CW2288-111</t>
  </si>
  <si>
    <t>Мужские кроссовки Nike M Air Force 1 ’07 притягивают взгляды. Эта обновленная версия баскетбольной модели OG с прочными прошитыми накладками, эффектными цветами и идеальным сиянием сделает твой образ блестящим. Прошитые накладки на верхе обеспечивают прочность и поддержку, а также создают классический образ. Изначально разработанная для высоких результатов на баскетбольной площадке система амортизации Nike Air обеспечивает легкость и комфорт на весь день. Низкопрофильный силуэт создает минималистичный образ. Мягкий бортик для комфорта.</t>
  </si>
  <si>
    <t>AIR FORCE 1 MID '07</t>
  </si>
  <si>
    <t>CW2289-111</t>
  </si>
  <si>
    <t>Nike Air Force 1 Mid '08 - это современный взгляд на баскетбольную классику, обеспечивающий прочность и комфорт с кожаным верхом и знаковой подушкой Air. Средняя высота и ремешок на лодыжке добавляют уникального стиля и поддержки каждому шагу.</t>
  </si>
  <si>
    <t>CW4554-001</t>
  </si>
  <si>
    <t>CW4555-002</t>
  </si>
  <si>
    <t>CW4555-003</t>
  </si>
  <si>
    <t>NIKE AIR MAX SC</t>
  </si>
  <si>
    <t>CW4555-019</t>
  </si>
  <si>
    <t>Кроссовки Nike Air Max SC для мужчин — это идеальное сочетание ретростиля и современного комфорта. Выполненные из кожи и текстиля, они гарантируют прочность и легкость для ежедневного использования. Видимая амортизирующая подушка Air и продуманное сочетание материалов делают эти кроссовки незаменимой частью повседневного гардероба.
- Верх из кожи и текстиля обеспечивает прочность и воздухопроницаемость, что делает их идеальным выбором для повседневной носки.
- Подушка Max Air, разработанная для беговых моделей, смягчает каждый шаг благодаря невероятной амортизации.
- Пеноматериальная подошва надолго сохраняет свои амортизирующие свойства, обеспечивая постоянный комфорт.
- Резиновая подметка предлагает отличное сцепление и долговечность, идеально подходя для различных поверхностей.
- Плавные линии и ретро-стиль добавляют кроссовкам Nike Air Max SC уникальный внешний вид и привлекательность.
- Благодаря продуманному сочетанию материалов дизайн модели остаётся легким, что снижает усталость ног при долгом ношении.</t>
  </si>
  <si>
    <t>CW4555-102</t>
  </si>
  <si>
    <t>CW4555-107</t>
  </si>
  <si>
    <t>белый, красный</t>
  </si>
  <si>
    <t>CW4555-113</t>
  </si>
  <si>
    <t>CW4555-117</t>
  </si>
  <si>
    <t>W NIKE COURT VISION ALTA TXT</t>
  </si>
  <si>
    <t>CW6536-102</t>
  </si>
  <si>
    <t>Кеды W NIKE COURT VISION ALTA TXT — это стильное сочетание классического дизайна и современных технологий. Выполненные из качественных материалов, эти кеды обеспечивают максимальный комфорт и долговечность. Благодаря уникальной текстильной отделке и продуманной амортизации, они подходят как для активного образа жизни, так и для повседневной носки. Элегантный и универсальный дизайн делает их идеальным дополнением к любому образу.</t>
  </si>
  <si>
    <t>60% полиэстер, 30% полиуретан, 10% синтетическая кожа.; 100% полиэстер; 100% резина</t>
  </si>
  <si>
    <t>Nike Air VAPORMAX PLUS</t>
  </si>
  <si>
    <t>CW6973-600</t>
  </si>
  <si>
    <t>Кроссовки Nike Air Vapormax Plus — это уникальное сочетание стиля, инноваций и комфорта, созданное специально для мужчин, которые ценят высокое качество в каждой детали. Верхняя часть кроссовок выполнена из текстиля и искусственной кожи, что обеспечивает исключительную прочность и великолепную вентиляцию для максимального комфорта в течение всего дня. Внутренний слой из текстиля обеспечивает мягкость и удобное прилегание к стопе. Подошва, изготовленная из резины и пластика, гарантирует отличное сцепление и устойчивость, а технология Air в подпятнике добавляет непревзойденную амортизацию. Классическая шнуровка позволяет индивидуально настраивать посадку. Эти кроссовки идеально подходят для повседневной носки, стильных прогулок и активного образа жизни.</t>
  </si>
  <si>
    <t>W BLAZER MID '77</t>
  </si>
  <si>
    <t>CZ1055-100</t>
  </si>
  <si>
    <t>Созданы в 70-х. Завоевали популярность в 80-х. Стали классикой в 90-х. Готовы к будущему Кроссовки Nike Blazer Mid '77 Vintage — это классический дизайн и исключительный комфорт. Невероятно стильный кожаный верх прекрасно сочетается с дерзкой ретросимволикой бренда и роскошными замшевыми акцентами для первоклассного комфорта. Открытый пеноматериал на язычке и особая отделка подошвы создают образ, словно сошедший со страниц учебника истории. Вперед, создай идеальный образ.</t>
  </si>
  <si>
    <t>82% кожа, 18% синтетика; Подошва: 100% резина</t>
  </si>
  <si>
    <t>Nike Quest 4</t>
  </si>
  <si>
    <t>DA1105-006</t>
  </si>
  <si>
    <t>ЛЕГКАЯ КОНСТРУКЦИЯ ДЛЯ ВЫСОКОЙ СКОРОСТИ. Кроссовки Nike Quest 4 воплощают в себе стремление к скорости. Увеличенный слой пеноматериала и комфортная амортизация сочетаются с легким верхом для ощущения надежной поддержки во время бега. Детали с интуитивно понятным дизайном делают эту модель идеальной для ежедневных пробежек. Легкий минималистичный верх выполнен из дышащей сетчатой ткани в передней части стопы. Через прозрачное окошко видны нити Flywire в средней части стопы. Нити Flywire работают со шнурками для дополнительной поддержки в средней части стопы при затягивании. Подошва из текстурированного пеноматериала повышает прочность в ключевых зонах и создает динамичный образ. Увеличенная высота подошвы обеспечивает мягкую амортизацию при каждом шаге. Резиновая подметка повышает сцепление с поверхностью. Вставка на боковой части подметки способствует амортизации, а особая накладка повышает прочность в зоне максимального износа. Мягкий пеноматериал в области пятки обеспечивает комфорт и поддержку во время бега. Язычок с сетчатой подкладкой соединен с подкладкой верха для надежной посадки. Буквенно-цифровой логотип на язычке означает Nike Quest.</t>
  </si>
  <si>
    <t>верх текстиль, иск.кожа, подклад текстиль, подошва резина</t>
  </si>
  <si>
    <t>BLAZER MID '77 BG (GS)</t>
  </si>
  <si>
    <t>DA4086-100</t>
  </si>
  <si>
    <t>Кроссовки Nike Blazer Mid '77 BG (GS) - это стильная и комфортная обувь для детей. Их классический дизайн, высокая посадка и удобная подошва обеспечат поддержку и комфорт в течение всего дня. Идеальный выбор для повседневной носки и добавления модного акцента к образу.</t>
  </si>
  <si>
    <t>93% кожа, 7% синтетика; Подошва: 100% резина</t>
  </si>
  <si>
    <t>5,5Y</t>
  </si>
  <si>
    <t>BLAZER LOW '77 VNTG</t>
  </si>
  <si>
    <t>DA6364-101</t>
  </si>
  <si>
    <t>Модель Nike Blazer Low '77 Vintage, завоевавшая популярность на улицах благодаря своей классической простоте и комфорту, возвращается в оригинальном баскетбольном силуэте в низкопрофильном исполнении. Эта модель с деталями из роскошной замши, логотипом Swoosh в ретростиле и невероятно мягким бортиком станет незаменимым элементом твоего гардероба. Изначально разработанная для высоких результатов на баскетбольной площадке модель Nike Blazer Low обеспечивает прочность и комфорт. Модель почти полностью повторяет оригинальный дизайн, а верх в стиле ретро выполнен из кожи, мягкой замши и деталей из синтетического материала для повышенной прочности.</t>
  </si>
  <si>
    <t>93% кожа, 7% синтетика; Подошва: 100% резина.</t>
  </si>
  <si>
    <t>Nike Air Structure Triax 91</t>
  </si>
  <si>
    <t>DB1549-001</t>
  </si>
  <si>
    <t>В честь 30-летия Air Structure в 2021 году Nike извлекла из своих архивов культовые кроссовки. Обновленный силуэт Nike Air Structure Triax 91 Dark Citron, ставший основным предметом обуви 90-х годов, сохранил свои оригинальные детали, но имеет новую смелую цветовую палитру, которая заслуживает вашего внимания. 
Верх из синтетической замши, ТПУ и сетки обеспечивает воздухопроницаемость и удобную посадку, а мягкий воротник обеспечивает дополнительную поддержку. 
Подошва из пеноматериала Nike Air Structure Triax 91 Dark Citron содержит видимую воздушную амортизацию для поддержки каждого шага. 
Имеют нейтральную эстетику и гармонируют с большинством повседневной одежды. 
Прошитые накладки и вышитые детали подчеркивают классический силуэт, а резиновая подошва обеспечивает сцепление.</t>
  </si>
  <si>
    <t>60% кожа, 20% синтетика, 20% текстиль, подошва резина</t>
  </si>
  <si>
    <t>DB2839-002</t>
  </si>
  <si>
    <t>КУЛЬТОВАЯ МОДЕЛЬ В СОВРЕМЕННОМ ПРОЧТЕНИИ. Кроссовки Nike Air Max Excee Leather, дизайн которых вдохновлен Nike Air Max 90, — это взгляд на классику под другим углом. Удлиненные линии и необычные пропорции верха придают легендарным кроссовкам современный вид. Амортизация Nike Air обеспечивает длительный комфорт, а три окошка, через которые видна вставка, создают современный образ. Подошва из пеноматериала для легкости и комфорта. Резиновые вставки на подошве для дополнительной прочности и сцепления с поверхностью. Удлиненные линии дизайна напоминают об Air Max 90 и создают свежий образ. Мягкий низкопрофильный бортик для комфорта и изящного образа. Кожаные простроченные накладки создают классический образ и повышают прочность.</t>
  </si>
  <si>
    <t>58 % кожа, 42 % синтетика; Подошва: 70% резина, 30% пластик.</t>
  </si>
  <si>
    <t>WMNS AIR JORDAN 1 LOW</t>
  </si>
  <si>
    <t>DC0774-101</t>
  </si>
  <si>
    <t>Всегда в наличии, всегда свежий. Кроссовки Air Jordan 1 Low подарят вам частичку истории и наследия Jordan, в которой вы будете чувствовать себя комфортно в течение всего дня. Выберите цвета, а затем наденьте культовый профиль, созданный из высококачественных материалов и инкапсулированный воздух в пятке.
Верх модели Low выполнен из высококачественной смеси кожи и синтетических материалов.
Вставка Air заключена в пятку, обеспечивая легкую амортизацию, которая была сенсацией уже более поколения.
Логотип Wings на пятке, дизайн Jumpman на язычке и кружевная петля «23» украшают обувь культовыми деталями.
Вышитый логотип Swoosh.
Перфорированный носок.
Подошва из пеноматериала.
Резиновая подметка обеспечивает сцепление.</t>
  </si>
  <si>
    <t>DC0774-104</t>
  </si>
  <si>
    <t>белый/голубой</t>
  </si>
  <si>
    <t>DC0774-109</t>
  </si>
  <si>
    <t>Nike Blazer Low '77</t>
  </si>
  <si>
    <t>DC4769-102</t>
  </si>
  <si>
    <t>Nike Blazer Low '77, завоевавшие популярность на улицах благодаря своей классической простоте и комфорту, возвращаются в классическом баскетбольном силуэте с низким профилем. Первоклассная кожа, логотип Swoosh в стиле ретро и ультрамягкий низкопрофильный бортик делают модель неотъемлемым элементом гардероба. Прочная конструкция, изначально разработанная для игры в баскетбол, прочная строчка и удобная система шнуровки обеспечивают долговечность и длительный комфорт. Мягкий и удобный низкопрофильный бортик для изящного образа.</t>
  </si>
  <si>
    <t>94% кожа; 6% синтетика</t>
  </si>
  <si>
    <t>JORDAN AIR 200E</t>
  </si>
  <si>
    <t>DC9836-002</t>
  </si>
  <si>
    <t>Мужские кроссовки Nike Jordan Air 200E покорили улицы! Современный профиль с многослойной структурой привлекает внимание и вписывается в городской стиль. Задник-водопад обеспечивает поддержку ног. Подушка Max Air добавляет комфорта. Благодаря ей походка получается плавной, легкой и энергичной. Подошва отличается прочностью, а зигзагообразный протектор обеспечивает устойчивость. Логотипы бленда на пятке и язычке — завершающий штрих модели. 
Верх: текстиль, натуральная кожа, искусственная кожа. Подкладка: текстиль.
Подошва: синтетический материал, система амортизации Max Air.</t>
  </si>
  <si>
    <t>синтетика, замша, резина</t>
  </si>
  <si>
    <t>DD0204-003</t>
  </si>
  <si>
    <t>NIKE DUNK LOW Retro Prm "Medium Curry“</t>
  </si>
  <si>
    <t>DD1390-100</t>
  </si>
  <si>
    <t>Nike Dunk Low "Medium Curry" - это элегантные и универсальные кроссовки с классическим силуэтом, представленные в землистой цветовой гамме с насыщенными коричневыми и мягкими бежевыми оттенками. Эта модель обеспечивает превосходный комфорт и поддержку благодаря проверенной временем амортизации Dunk и прочной резиновой подошве, а замшевый и кожаный материалы верха подчеркивают премиальное качество и стиль. "Medium Curry" идеально подойдет как для скейтбордистов, так и для тех, кто предпочитает активный образ жизни или модный урбанистический стиль.</t>
  </si>
  <si>
    <t>коричневый/белый</t>
  </si>
  <si>
    <t>верх:кожа;подкл:текстиль;подошва:резина</t>
  </si>
  <si>
    <t>4</t>
  </si>
  <si>
    <t>NIKE DUNK LOW Retro  "Court Purple“</t>
  </si>
  <si>
    <t>DD1391-104</t>
  </si>
  <si>
    <t>Кроссовки Nike Dunk Low Retro, созданные для игр на поле, но востребованные на улицах, возвращаются с четкими накладками и оригинальным командным цветам. Этот символ баскетбола передает атмосферу 8-х, имеют верх из высококачественной кожи, которая хорошо выглядит и еще лучше носится. Современные обувные технологии помогают привнести комфорт в 21 век.
Верх из премиальной кожи имеет идеальный блеск и прекрасно разминается.
Современная межподошва из пеноматериала обеспечивает легкую и отзывчивую амортизацию.
Мягкий воротник с низким вырезом создает гладкий вид и ощущение комфорта.
Расцветка возвращает нас к первоначальной цветовой гамме: цветам школьной команды.
Резиновая подошва с классическими поворотными кольцами добавляет прочности, сцепления и традиционного стиля.
Низкий воротник.
Стелька из пеноматериала.
Перфорация в передней части.</t>
  </si>
  <si>
    <t>NIKE DUNK LOW RETRO</t>
  </si>
  <si>
    <t>DD1503-120</t>
  </si>
  <si>
    <t>Женские кроссовки Nike Dunk Low — это выбор для повседневного образа, который сочетает стиль, универсальность и удобство. Благодаря лаконичному дизайну и легендарному силуэту, эти кроссовки подойдут как для прогулок по городу, так и для активного отдыха.
Верх изготовлен из качественной гладкой кожи, что обеспечивает долговечность и легкость в уходе. Низкопрофильная конструкция гарантирует комфорт и свободу движений, а мягкая внутренняя подкладка добавляет ощущения уюта при длительном ношении. Резиновая подошва с классическим рисунком улучшает сцепление и устойчивость, а мягкий язычок и шнуровка создают удобную посадку. Эти кроссовки станут базовым элементом гардероба и акцентом в любом аутфите.</t>
  </si>
  <si>
    <t>зеленый/белый</t>
  </si>
  <si>
    <t>WMNS AIR FORCE 1 '07 LX</t>
  </si>
  <si>
    <t>DD1525-100</t>
  </si>
  <si>
    <t>Кроссовки Wmns Air Force 1 '07 LX для женщин сочетают в себе классический стиль и современный комфорт. Верх выполнен из сочетания натуральной и искусственной кожи, что гарантирует прочность и стильный вид. Текстильная подкладка обеспечивает мягкость и комфорт на каждом шагу. Надежная резиновая подошва отличается долговечностью и отличным сцеплением с различными поверхностями. Кроссовки оснащены классической шнуровкой, которая позволяет адаптировать посадку по вашему усмотрению. Эта модель является воплощением легендарного дизайна Nike Air Force 1, дополненного свежими деталями и актуальными акцентами. Подходят для повседневной носки, сочетая в себе универсальность и элегантность, и станут прекрасным дополнением вашего гардероба.</t>
  </si>
  <si>
    <t>NikeCourt Zoom Vapor Cage 4 Rafa</t>
  </si>
  <si>
    <t>DD1579-102</t>
  </si>
  <si>
    <t>Теннисные кроссовки Court Zoom Vapor Cage 4 Rafa имеют обновленный дизайн, созданный для того, чтобы выдерживать самые тяжелые матчи. Гибкие и прочные материалы именно там, где они нужны больше всего. Фирменные детали Рафаэля Надаля позволяют вам представлять своего любимого игрока, пока вы управляете кортом. Кроссовки отмечены легендарным логотипом Rafa Bull на язычке и «Rafa» на пятке.
Подошвенный материал оборачивает промежуточную подошву с внутренней стороны для долговечности.
Уникальная шнуровка обхватывает стопу для поддержки во время движения. Средние проушины покрыты для дополнительной прочности при скольжении.
Вставка Zoom Air под передней частью стопы создает ощущение упругости при каждом шаге.
Жесткая рама с боковой стороны создает ощущение устойчивости при движении из стороны в сторону.
Рукав 1/2 обеспечивает посадку в виде носка.
Предназначены для использования на твердых покрытиях кортов.
Съемная стелька.</t>
  </si>
  <si>
    <t>верх текстиль, подклад текстиль, подошва резина</t>
  </si>
  <si>
    <t>W NIKE DUNK LOW NEXT NATURE</t>
  </si>
  <si>
    <t>DD1873-116</t>
  </si>
  <si>
    <t>Вы всегда можете положиться на классику. Кроссовки Dunk Low сочетают в себе культовую цветовую гамму, высококачественные материалы и мягкую подкладку для непревзойденного комфорта, который прослужит долго. Возможности для создания стильных образов безграничны — как вы будете носить свои Dunks? Верх из свежей кожи слегка блестит и со временем становится мягким и совершенным.
Подошва из пеноматериала обеспечивает легкую и отзывчивую амортизацию.
Резиновая подошва с классическим поворотным кругом обеспечивает надежное сцепление и традиционный стиль.</t>
  </si>
  <si>
    <t>кожа, синтетика, резина</t>
  </si>
  <si>
    <t>NIKE AIR MAX LTD 3</t>
  </si>
  <si>
    <t>DD7118-002</t>
  </si>
  <si>
    <t>Nike Air Max LTD 3 обеспечивает комфорт благодаря натуральной и синтетической коже в верхней части и амортизации благодаря вставке Max Air под пяткой. Гибкие канавки на подошве позволяют ноге свободно двигаться.
Верх выполнен из натуральной и синтетической кожи для долговечности и комфорта.
Вставка Max Air в пятке обеспечивает амортизацию.
Прочная межподошва во всю длину обеспечивает устойчивость.
Подошва из твердой резины обеспечивает долговечность.</t>
  </si>
  <si>
    <t>59% кожа, 41% синтетика, подошва резина</t>
  </si>
  <si>
    <t>DH2987-002</t>
  </si>
  <si>
    <t>DH2987-112</t>
  </si>
  <si>
    <t>DH3158-100</t>
  </si>
  <si>
    <t>СВЕЖИЙ ОБРАЗ ЗА ПРЕДЕЛАМИ ПЛОЩАДКИ. Любишь классический баскетбольный стиль 80-х и динамичную культуру современной игры? Выбирай новые Nike Court Vision Low Next Nature. Модель в классическом баскетбольном стиле с элегантным верхом и нашивками, не менее чем на 20% состоит из переработанных материалов. Мягкий бортик и резиновая подметка обеспечивают комфорт и сцепление с поверхностью. Не менее 20% переработанных материалов по весу. Названия Nike Sunburst или Next Nature (NN) символизируют очередной шаг на нашем пути к безотходному и безвредному для окружающей среды производству. Конструкция из синтетических материалов напоминает о баскетбольных кроссовках середины 1980-х годов. Мягкий низкопрофильный бортик создает стильный образ, а перфорация на носке и по бокам усиливает вентиляцию и повышает комфорт. Технология вулканизации позволяет соединить подметку с верхом для создания минималистичной прочной и удобной конструкции.</t>
  </si>
  <si>
    <t>DH3158-101</t>
  </si>
  <si>
    <t>100% Синтетика; Подошва: 100% Резина.</t>
  </si>
  <si>
    <t>DH3159-001</t>
  </si>
  <si>
    <t>Кроссовки Nike Court Royale 2 — это модель в уличном стиле конца 70-х годов, обновленная за счет использования синтетической кожи и переработанных материалов. Удобная модель дополнена верхом из гладкой синтетической кожи. Крупный логотип Swoosh создает образ в стиле ретро. Обновленная подошва с зигзагообразным рисунком придает винтажному силуэту свежий вид. Синтетическая кожа, клеящие вещества и краски не содержат выявляемых компонентов животного происхождения. Стильный верх из гладкой и прочной синтетической кожи отлично подходит к разным образам. Современная подошва с зигзагообразным рисунком добавляет яркий акцент в легендарный образ и обеспечивает сцепление и прочность. Мягкий низкопрофильный бортик для комфорта и изящного образа. Цельная вулканизированная подошва, созданная методом термической обработки, создает минималистичный образ. Удобная стелька. Тисненый логотип Swoosh на пятке. Крупный логотип Swoosh в стиле ретро.</t>
  </si>
  <si>
    <t>DH3160-001</t>
  </si>
  <si>
    <t>Nike Court Royale 2 Next Nature</t>
  </si>
  <si>
    <t>DH3160-103</t>
  </si>
  <si>
    <t>ТЕННИСНЫЙ ОБРАЗ В РЕТРОСТИЛЕ. Встречай популярную модель прошлых лет в современном исполнении. Модель Nike Court Royale 2 Next Nature содержит не менее 20% переработанных материалов. Удобный верх из гладкого синтетического материала. Крупный логотип Swoosh создает образ в ретростиле. 
Стильный и прочный верх из синтетической кожи отлично впишется в разные образы. 
Прочная подошва с зигзагообразным рисунком добавляет стильный акцент в легендарный образ и обеспечивает сцепление. 
Мягкий низкопрофильный бортик выглядит элегантно и обеспечивает комфорт. 
Мягкий низкопрофильный бортик для комфорта и изящного образа. 
Цельная вулканическая подошва, созданная методом термической обработки, для минималистичного вида. 
Модель не менее чем на 10% выполнена из переработанных материалов, включая шнурки, резину Grind на подметке и верх, на 50% состоящий из переработанного полиэстера.</t>
  </si>
  <si>
    <t>NIKE SB FORCE 58 PRM L</t>
  </si>
  <si>
    <t>DH7505-101</t>
  </si>
  <si>
    <t>Последняя и самая выдающаяся инновация, вышедшая на улицы, — кроссовки Nike SB Force 58 Premium сочетают в себе прочность подошвы Cupsole и гибкость вулканизированной обуви. Изготовленные из мягкой, эластичной кожи и отделанные перфорацией, они пропитаны духом баскетбольного наследия. Премиальная кожа мягкая и эластичная. Перфорация и логотип Swoosh на носке отсылают к классическому баскетбольному стилю. Эластичная внутренняя вставка облегает стопу, помогая удерживать обувь на месте, если шнурки порвались.</t>
  </si>
  <si>
    <t>61% Кожа, 35% Синтетика, 4% Текстиль; Подошва: 100% Резина</t>
  </si>
  <si>
    <t>NIKE W AIR MAX 95</t>
  </si>
  <si>
    <t>DH8015-001</t>
  </si>
  <si>
    <t>Черпая вдохновение в человеческом теле и эстетике легкой атлетики 90-х, Nike Air Max 95 сочетает в себе невероятный комфорт и традиционный стиль. Легендарные боковые панели символизируют силу, а видимый воздух в пятке и передней части стопы смягчает каждый ваш шаг.
Дизайн черпает вдохновение из человеческого тела: межподошва символизирует позвоночник, градуированные панели — мышцы, а шнурки — ребра обуви.
Видимая амортизирующая вставка Nike Air, изначально разработанная для активного бега, обеспечивает комфорт на весь день.
Верх из сетки усилен кожаными и синтетическими накладками, обеспечивающими хорошую вентиляцию и долговечность.
Подошва из пеноматериала имеет глубокие канавки для комфорта и свободы движений.
Резиновая подошва.
Происхождение:
Революционная технология Air впервые появилась в обуви Nike в 1978 году. В 1987 году были представлены модели Air Max 1 с видимой технологией Air в пятке, которая позволила фанатам больше, чем просто ощущение воздушной амортизации — они внезапно смогли ее увидеть. С тех пор кроссовки Air Max следующего поколения стали хитом среди спортсменов и коллекционеров благодаря ярким цветовым сочетаниям и надежной и легкой амортизации.</t>
  </si>
  <si>
    <t>60% кожа, 40% текстиль, подошва резина</t>
  </si>
  <si>
    <t>Nike Air Max SC Leather</t>
  </si>
  <si>
    <t>DH9636-001</t>
  </si>
  <si>
    <t>КЛАССИЧЕСКИЙ ОБРАЗ. СОВРЕМЕННЫЙ КОМФОРТ. Благодаря плавным линиям, ретрообразу и видимой амортизирующей подушке Air кроссовки Nike Air Max SC идеально подходят для любого образа. Кожаная отделка верха делает эти кроссовки прочными, легкими и подходящими на каждый день. Кожаный верх и прочная конструкция создают ощущение комфорта в течение всего дня. Изначально разработанная для беговых моделей подушка Max Air обеспечивает легкость и амортизацию при каждом шаге. Резиновая подметка для оптимального сцепления и прочности.</t>
  </si>
  <si>
    <t>70% Кожа, 30% Синтетика; Подошва: 70% Пластик, 30% Резина</t>
  </si>
  <si>
    <t>DJ6258-003</t>
  </si>
  <si>
    <t>САМАЯ ПОПУЛЯРНАЯ МОДЕЛЬ СТАЛА ЕЩЕ ЛУЧШЕ. Забудь о хайпе. Nike Tanjun&amp;amp;nbsp;— простота в самом лучшем исполнении. Модель содержит не менее 20% переработанных материалов по весу, и каждый элемент продуман до мелочей. Легкость. Воздушность. Комфорт. Эти кроссовки — всё, что тебе нужно. Верх из эластичных материалов повторяет форму стопы, обеспечивая комфорт и не требуя времени на разнашивание. Использование пеноматериала и вафельной подметки обеспечат легкость, амортизацию и сцепление. Мягкий и удобный низкопрофильный бортик для изящного образа. Цельная подошва и подметка из пеноматериала обеспечивают легкость и отличную амортизацию. Мягкий низкопрофильный бортик выглядит элегантно и обеспечивает комфорт.</t>
  </si>
  <si>
    <t>100% текстиль; 100% текстиль; пластик</t>
  </si>
  <si>
    <t>NIKE ZOOMX STREAKFLY</t>
  </si>
  <si>
    <t>DJ6566-105</t>
  </si>
  <si>
    <t>Nike Streakfly - самые легкие женские кроссовки молниеносно справятся со всеми вашими задачами, будь то короткая дистанция, 5 или 10 километров. Благодаря низкому вырезу и изысканным деталям они становятся единым целым с вашей ногой, предлагая вам полную связь с дорогой и направляя вас к новым личным достижениям.
Межподошва ZoomX во всю длину гарантирует исключительную легкость и оптимальную отзывчивость. Толщина пены менее выражена, чем у Vaporfly, что позволяет вам добиться большей легкости и мощности. Эта обувь настолько легкая, что становится единым целым с вашей ногой, позволяя вам побить рекорд скорости на поворотах и ​​ускорениях гонки благодаря отзывчивости пены ZoomX.
Верх из ультратонкой сетки обеспечивает всю необходимую поддержку во время бега, оставаясь при этом легким. Дополнительное усиление в передней части стопы обеспечивает еще большую поддержку. Модернизированная обтекаемая система шнуровки смещена в сторону и снабжена зубчатым язычком для уменьшения давления на верхнюю часть стопы.
Подошва была разработана с использованием данных, полученных от бегунов. Эта информация была использована для определения идеального места, где следует применять сцепление, благодаря рисунку, находящемуся в прямом контакте с асфальтом, в зависимости от воздействия вашей ноги на землю. Результатом является оптимальное сцепление с момента первого контакта с землей и до начала движения, что позволяет вам всегда оставаться на шаг впереди.
Преимущества:
Частично интегрированный язычок обеспечивает хорошую поддержку.
Резиновая подошва обеспечивает оптимальное сцепление. Вес 184г</t>
  </si>
  <si>
    <t>60% синтетический материал, 40% текстиль, подкладка текстиль, подошва резина</t>
  </si>
  <si>
    <t>DJ6566-600</t>
  </si>
  <si>
    <t>розовый/бежевый</t>
  </si>
  <si>
    <t>AIR ZOOM STRUCTURE 25</t>
  </si>
  <si>
    <t>DJ7883-400</t>
  </si>
  <si>
    <t>кроссовки</t>
  </si>
  <si>
    <t>1% синтетика, 99% текстиль; Подошва: 100% резина.</t>
  </si>
  <si>
    <t>AIR MAX 90</t>
  </si>
  <si>
    <t>DM0029-010</t>
  </si>
  <si>
    <t>Мужские повседневные кроссовки Nike AIR MAX 90  — это икона 90-х, сочетающая стиль и удобство. Созданные с видимой амортизацией Air и вафельной подошвой, они предлагают легендарный комфорт и долговечность. Изготовлены из 17% искусственной кожи, 38% синтетики и 45% текстиля. Яркие цветовые решения и уникальный дизайн делают их идеальными для тех, кто хочет сделать стильное заявление.
- Видимая воздушная амортизация обеспечивает исключительный комфорт и поддержку, идеальны для повседневного использования.
- Резиновая вафельная подошва гарантирует надежное сцепление и долговечность, придавая традиционный стиль.
- Мягкий воротник с низким вырезом не только повышает комфорт, но и подчеркивает элегантный и современный вид.
- Легендарная модель из 90-х идеально дополняет любой гардероб, отражая культуру и стиль эпохи.
- Высококачественные материалы обеспечивают устойчивость и долговечность, выдерживая ежедневные нагрузки.</t>
  </si>
  <si>
    <t>черный/желтый/серый</t>
  </si>
  <si>
    <t>верх: текстиль, иск.кожа, нат.кожа; подкладка: текстиль; подошва: резина, пластик</t>
  </si>
  <si>
    <t>DM0029-700</t>
  </si>
  <si>
    <t>AIR FORCE 1 LOW RETRO</t>
  </si>
  <si>
    <t>DM0576-101</t>
  </si>
  <si>
    <t>Уже нашли свой любимый цвет? Серия «Цвет месяца» позволяет вам удовлетворить свои потребности, отмечая малоизвестную часть истории Nike — оригинальная серия «Цвет месяца» еще в 1984 году, возможно, спасла AF-1 от исчезновения. Верно, переиздание обуви было сомнительным в начале, но спортивные магазины в Балтиморе увидели, что они продаются как горячие пирожки, и знали, что AF-1 станет синонимом уличной моды и культуры. Итак, они запросили нестандартные расцветки для продажи в своих магазинах… а остальное уже история. От нетронутых материалов до освежающей розовой резинки и белой цветовой гаммы и даже щетки для чистки обуви — этот вариант олицетворяет желанный стиль вне корта. 
Представленные в 1982 году, кроссовки Nike Air Force 1 изменили представление об баскетбольной обуви. Это были первые баскетбольные кроссовки с Nike Air, но их инновационный характер с тех пор отошел на второй план, уступив статусe уличного стиля.</t>
  </si>
  <si>
    <t>87% кожа, 13% синтетические материалы</t>
  </si>
  <si>
    <t>Nike SB Chron 2</t>
  </si>
  <si>
    <t>DM3493-002</t>
  </si>
  <si>
    <t>Кеды Nike M SB CHRON 2 - это стильные и комфортные мужские кеды черного цвета, изготовленные из качественной кожи и текстиля. Они идеально подойдут для повседневной носки и активного отдыха.
Кеды имеют модный и современный дизайн, который подчеркнет ваш стиль и добавит неповторимости образу. Черная цветовая гамма делает эти кеды универсальными и легко сочетающимися с любой одеждой.
Верх кед состоит из кожи и текстиля, что обеспечивает хорошую вентиляцию и комфорт при носке. Подошва из резины обеспечивает отличное сцепление с поверхностью и долговечность обуви.</t>
  </si>
  <si>
    <t>Nike SB Chron 2 Canvas</t>
  </si>
  <si>
    <t>DM3494-102</t>
  </si>
  <si>
    <t>Nike SB Chron 2 Canvas — новейший представитель семейства Chron. Обновленный дизайн включает измененную форму воротника и пятки для улучшенной посадки, при этом сохраняя комфорт и производительность, которые вы ожидаете от Nike SB.</t>
  </si>
  <si>
    <t>Текстиль; резина</t>
  </si>
  <si>
    <t>Nike Cortez</t>
  </si>
  <si>
    <t>DM4044-112</t>
  </si>
  <si>
    <t>Был 1972. Сейчас 2023. Иногда больше значит лучше. Воссоздавая почитаемый образ, мы обновили дизайн, добавив более широкий носок и более жесткие боковые панели, чтобы вы могли с комфортом носить их изо дня в день. Переработанные материалы помогают предотвратить деформацию и добавляют долговечности, сохраняя при этом классическую форму 72-го года, в которую вы влюбились. Зашнуруйтесь, потому что традиции становятся все лучше. Переработанные кожаные и текстильные материалы сохраняют внешний вид и форму, которые вам нравятся, а также помогают предотвратить деформацию. Рисунок подошвы «елочка» обеспечивает надежное сцепление и создает классический стиль.</t>
  </si>
  <si>
    <t>верх: 100% нат.кожа; подкладка: 100% текстиль; подошва: 100% резина</t>
  </si>
  <si>
    <t>DM4044-400</t>
  </si>
  <si>
    <t>Эти кроссовки Nike с его ретро-привлекательностью, мягкой межподошвой и качелями остается любимым десятилетие за десятилетием. Полоса Noise Aqua на межподошве соответствует логотипу на пятке, добавляя достаточно контраста, чтобы подчеркнуть свежесть.</t>
  </si>
  <si>
    <t>94% Кожа, 6% Синтетика; 100% текстиль; 100% резина</t>
  </si>
  <si>
    <t>Nike Court Legacy Lift W</t>
  </si>
  <si>
    <t>DM7590-102</t>
  </si>
  <si>
    <t>Поднимите свой стиль с помощью Nike Court Legacy Lift. Их платформа-промежуточная подошва придает смелый вид классическому, удобному дизайну. И не волнуйтесь, мы сохранили посадку, которую вы любите.</t>
  </si>
  <si>
    <t>71% кожа, 20% синтетика, 9% ткань; Подошва: 100% резина</t>
  </si>
  <si>
    <t>Nike Zoom Fly 5</t>
  </si>
  <si>
    <t>DM8968-101</t>
  </si>
  <si>
    <t>Мужские кроссовки Nike Zoom Fly 5 - высокотехнологичная беговая модель для достижения максимальных результатов. Верх из легкого и дышащего материала с бесшовной конструкцией обеспечивает комфортную посадку и вентиляцию во время бега. Технология Nike React в промежуточной подошве создает оптимальное сочетание мягкости и упругости для эффективного поглощения ударных нагрузок. Революционная пластина Nike ZoomX используется для дополнительного возврата энергии при каждом шаге, повышая скорость и выносливость. Подошва из прочной резины с зигзагообразным протектором гарантирует надежное сцепление на различных поверхностях. Стильный дизайн дополняет высокотехнологичную конструкцию.</t>
  </si>
  <si>
    <t>27% Синтетика, 73% Текстиль; Подошва: 100% резина.</t>
  </si>
  <si>
    <t>WMNS ZOOM FLY 5</t>
  </si>
  <si>
    <t>DM8974-502</t>
  </si>
  <si>
    <t>Кроссовки Zoom Fly 5 Women's Road Running Shoes - это идеальное сочетание стиля, технологии и производительности, специально разработанное для женщин, стремящихся к высоким результатам. Эти беговые кроссовки оснащены амортизацией ZoomX, которая обеспечивает мягкость и отзывчивость каждого шага, помогая вам бежать быстрее и дальше. Верх выполнен из легких и дышащих материалов, обеспечивающих отличную вентиляцию и комфорт во время долгих пробежек. Анатомическая форма и плотная посадка гарантируют превосходную поддержку и стабильность, снижая риск травм. Изысканный дизайн и яркие акценты придают этим кроссовкам элегантный и спортивный вид, который подчеркнет ваш активный образ жизни.</t>
  </si>
  <si>
    <t>Nike Air Max SYSTM</t>
  </si>
  <si>
    <t>DM9537-006</t>
  </si>
  <si>
    <t>Мужские кроссовки Nike Air Max SYSTM возвращает все, что вам нравится в вашей любимой атмосфере 80-х. Хорошо зарекомендовавшая себя видимая амортизирующая вставка Nike Air сочетается с гладким верхом в спортивном стиле. 
-Амортизация Max Air, изначально разработанная для эффективного бега, обеспечивает проверенный временем комфорт.
-Вдохновленный всеми вашими любимыми моделями Air Max 80-х, вы получаете традиционную эстетику с современным ощущением.
-Верх из смешанного материала обеспечивает прочность и воздухопроницаемость.
Революционная технология Air впервые была применена в обуви Nike в 1978 году. В 1987 году Air Max 1 дебютировала с видимой технологией Air в области пятки, что дало поклонникам нечто большее, чем просто ощущение амортизации Air — внезапно они смогли ее увидеть. С тех пор обувь Air Max нового поколения стала хитом среди спортсменов и коллекционеров благодаря ярким цветовым сочетаниям и надежной легкой амортизации.</t>
  </si>
  <si>
    <t>38% кожа, 30% синтетический текстиль, 32% текстиль; Подошва: 100% резина</t>
  </si>
  <si>
    <t>W NIKE CORTEZ</t>
  </si>
  <si>
    <t>DN1791-108</t>
  </si>
  <si>
    <t>Кроссовки Nike Cortez Classic Leather сочетают в себе классический дизайн и современные технологии для комфорта. Созданные в 1972 году как первые беговые кроссовки Nike, они стали иконой уличного стиля. Верх из гладкой натуральной кожи обеспечивает премиальный вид, а минималистичный силуэт с характерным логотипом Swoosh создает стильный акцент. Подошва выполнена из легкого пеноматериала EVA, что гарантирует мягкость и амортизацию при каждом шаге. Зубчатый узор на резиновой подметке обеспечивает надежное сцепление, что делает модель подходящей не только для повседневного ношения, но и для активного движения.
Nike Cortez Classic Leather легко комбинируются с разными стилями, от спортивного до casual. Благодаря их прочным материалам и культовому дизайну, эти кроссовки стали неотъемлемой частью моды и культуры на протяжении десятилетий.</t>
  </si>
  <si>
    <t>DN3577-002</t>
  </si>
  <si>
    <t>Встречайте высокие кеды для мужчин Nike Court Vision Mid. Классический ремикс из баскетбола 80-х и динамичной современной игры, содержащий не менее 20 % переработанных материалов по весу. Заменили кожу переработанными и синтетическими материалами, что сохраняет душу оригинального стиля. Четкий верх кроссовок и прошитые накладки остаются верными своему происхождению. Плюшевый воротник добавляет гладкости и удобства.
Изготовлено как минимум из 20 % переработанного материала по весу.
В дизайне использованы синтетические материалы, напоминающие баскетбольные кроссовки середины 1980-х годов.
Мягкий воротник выглядит гладко и приятен на ощупь, а перфорация на носке и по бокам обеспечивает комфорт и воздухопроницаемость.</t>
  </si>
  <si>
    <t>искусственная кожа; подошва резина</t>
  </si>
  <si>
    <t>DN3577-003</t>
  </si>
  <si>
    <t>100% синт.кожа подкладка: текстиль подошва: резина</t>
  </si>
  <si>
    <t>Nike JORDAN WHY NOT .6 (Jordan)</t>
  </si>
  <si>
    <t>DO7189-002</t>
  </si>
  <si>
    <t>Шестая фирменная молель обуви Рассела Уэстбрука - кроссовки Nike JORDAN WHY NOT .6 - посвящена скорости. Чтобы вы могли показать себя с лучшей стороны, резиновую подошву обернули почти до самой межподошвы. Это позволит вам не поскользнуться при переходе от 0 до 100. Безопасность усиливается внутренним вкладышем, который удерживает ногу на месте при движении по полю. Все это скреплено внешним конвертом и закрывается воротником-молнией, который отвечает на символический вопрос Рассела: «Почему бы и нет?»
Большая вставка Zoom Air в передней части стопы обеспечивает исключительную отдачу энергии для создания взрывного прироста скорости.
Верх из синтетической кожи и вентилируемая ткань рипстоп обеспечивают прочную конструкцию, которая не замедлит движение.
На воротнике-молнии, закрывающем корпус обуви, имеется специальная надпись с насечками: «Почему бы и нет? »
Пластина в средней части стопы по всей поверхности обуви для дополнительной устойчивости.
Подошва с рисунком «елочка» для превосходного сцепления.
Логотипы Jordan и RW на язычках.</t>
  </si>
  <si>
    <t>3% синтетика, 97% текстиль; подошва: 100% резина</t>
  </si>
  <si>
    <t>NIKE METCON 8</t>
  </si>
  <si>
    <t>DO9328-301</t>
  </si>
  <si>
    <t>Вы гонитесь за временем, бросая вызов друг другу и подбадривая, стремясь к достижению целей и прогрессу. Наша популярная модель для тренировок отличается более легким и дышащим верхом, чем предыдущая версия, что дополняет наши стандарты прочности и комфорта, позволяя вам с легкостью выполнять кардиотренировки, мощно поднимать тяжести и доминировать на тренировках. Благодаря плавному и отзывчивому ходу, пена Nike React создает комфортную, амортизирующую основу, которая кажется легкой и упругой, когда вы набираете обороты во время кардио-тренировок и спринтов. Цепкая резина обхватывает свод стопы во время интенсивных подъемов по канату. Резиновый протектор обеспечивает сцепление и помогает оставаться на ногах при переходе с пола тренировочного зала на асфальт. Широкая плоская пятка становится еще более устойчивой благодаря внутренней пластине, которая распределяет вес от края к краю. Кроме того, она обладает гибкостью, что делает ее удобной для кардиотренировок и спринта. Легкая сетка с текстурированными вставками в местах наибольшего износа помогает сохранять прохладу стопы, не жертвуя при этом прочностью.
Застежка-липучка фиксирует шнурки, предотвращая их смещение.
Крепление для стойки на руках в области пятки помогает минимизировать сопротивление при выполнении упражнений у стены.
Канавки на подошве позволяют передней части стопы сгибаться естественным образом.</t>
  </si>
  <si>
    <t>ACG AIR MADA</t>
  </si>
  <si>
    <t>DO9332-300</t>
  </si>
  <si>
    <t>Кроссовки Nike ACG AIR MADA. Гоняйте вверх, вниз, по кругу и вперед на этих неукротимых автомобилях, впервые выпущенных в дикую природу в 1994 году. Выкованные из прочных материалов, таких как прочная кожа, липкий резиновый носок и неопреновые подкладки, ваше приключение - им под силу. Прочная подошва и ретро-цвета (перекликающиеся с ACG 90-х) сочетают в себе часть городского стиля и часть классического стиля на открытом воздухе. Круглые шнурки легко захватываются руками в перчатках, а язычки имеют точку пристегивания, чтобы прикрепить кроссовки к рюкзаку.</t>
  </si>
  <si>
    <t>Jordan 2 Retro SE Nina Chanel Abney (Jordan)</t>
  </si>
  <si>
    <t>DQ0558-160</t>
  </si>
  <si>
    <t>Неопределимый стиль Нины Шанель Эбни выводит Air Jordan 2 на новый смелый путь. Сохраняя изящный внешний вид иконы 86-го, эта версия использует художественную чувствительность Эбни, чтобы сделать мощное заявление. Богатое сочетание текстур верха подчеркивается искусной отделкой, новым рисунком перфорации и яркими акцентами цвета Gym Red. И взгляните на огромную бирку: поп-сюрреалистический взгляд Эбни на двухкомандного MJ, вырывающегося из-под защитников. Ее иллюстрации, полные угловатых фигур и ярких цветов, оживают в богато украшенной серебряной раме. На этом внимание к деталям не заканчивается: сама коробка для обуви покрыта произведениями искусства Эбни, что вызывает предвкушение того, что находится внутри, и служит еще одним напоминанием о том, что творчество невозможно сдерживать.</t>
  </si>
  <si>
    <t>55% кожа, 45% синтетика, подошва резина</t>
  </si>
  <si>
    <t>Jordan 2 Retro Low SE Nina Chanel Abney White Malachite (Jordan)</t>
  </si>
  <si>
    <t>DQ0560-160</t>
  </si>
  <si>
    <t>Неопределимый стиль Нины Шанель Эбни выводит Air Jordan 2 на новый смелый путь. Сохраняя изящный внешний вид иконы 86-го, эта версия использует художественную чувствительность Эбни, чтобы сделать мощное заявление. Богатое сочетание текстур верха подчеркивается искусной отделкой, новым рисунком перфорации и всплесками малахита. И взгляните на огромную бирку: поп-сюрреалистический взгляд Эбни на двухкомандного MJ, вырывающегося из-под защитников. Ее иллюстрации, полные угловатых фигур и ярких цветов, оживают в богато украшенной серебряной раме. На этом внимание к деталям не заканчивается: сама коробка для обуви покрыта произведениями искусства Эбни, что вызывает предвкушение того, что находится внутри, и служит еще одним напоминанием о том, что творчество невозможно сдерживать.</t>
  </si>
  <si>
    <t>DQ7658-101</t>
  </si>
  <si>
    <t>Мужские кроссовки Air Force 1 '07 LV8 Low от американского бренда Nike. Низкая версия культового силуэта марки, впервые выпущенного 40 лет назад, в расцветке «Sail/Malachite». Пара выполнена из гладкой кожи, оснащена промежуточной подошвой с фирменной амортизацией Air. Дополнена Swoosh в оттенке Malachite на боковой панели, тканым ярлыком на язычке и вышитым логотипом бренда на заднике. Перфорация, классическая система шнуровки, плоские шнурки. Современная классика для вашей коллекции.</t>
  </si>
  <si>
    <t>DQ7659-101</t>
  </si>
  <si>
    <t>Зимний дизайн в сочетании со стилем AF1.Оригинальный дизайн баскетбольного мяча сохранился и по сей день.Мужская спортивная обувь Nike Air Force 1'07 LV8, с которой вы наиболее знакомы, сочетает в себе комфорт и стиль, необходимый для игры вне корта, и представляет собой мягкую зимнюю версию: ностальгическая конструкция обуви 1980-х годов, привлекающие внимание детали и аутентичный баскетбольный стиль.</t>
  </si>
  <si>
    <t>BLAZER MID PRO CLUB</t>
  </si>
  <si>
    <t>DQ7673-100</t>
  </si>
  <si>
    <t>Кроссовки Nike BLAZER MID PRO CLUB - элегантные кроссовки высокого качества. Изготовлены из прочного материала и имеют стильный дизайн. Они отлично подходят как для спортивных тренировок, так и для повседневной носки. Кроссовки обладают удобной подошвой, которая обеспечивает отличное сцепление с поверхностью. Они также имеют удобную внутреннюю подкладку, которая обеспечивает комфорт и поддержку. Кроме того, они имеют красивый дизайн и логотип Nike, что делает их не только функциональными, но и стильными.</t>
  </si>
  <si>
    <t>57 % Кожа, 43 % Текстиль; Подошва: 100% резина.</t>
  </si>
  <si>
    <t>AIR JORDAN 1 MID</t>
  </si>
  <si>
    <t>DQ8426-102</t>
  </si>
  <si>
    <t>Мужские кроссовки Jordan Air 1 Mid - стильные и удобные кроссовки от известного бренда Jordan. Имеют классический дизайн и высокое качество материалов. Подходят как для повседневной носки, так и для занятий спортом. Амортизация и поддержка стопы обеспечивают комфорт при ходьбе и беге.</t>
  </si>
  <si>
    <t>Nike Court Vision Mid Winter</t>
  </si>
  <si>
    <t>DR7882-002</t>
  </si>
  <si>
    <t>Мужские высокие кеды Nike Court Vision Mid Winter —альтернатива привычной осенней или зимней обуви, зачастую тяжелой и неудобной. Nike фокусируется на легкой конструкции и высочайшем комфорте. 
Более длинный ботинок поддерживает голеностоп, при этом не мешает привычной свободе передвижения. Особенно это актуально холодную пору. Кеды позволяют в полной мере насладиться занятиями спортом или отдыхом. 
Натуральная кожа, качественные синтетические ткани не препятствуют воздухопроницаемости, а специальное утепление внутри сохраняет тепло, но не дает скапливаться влаге. 
Прочная, но гибкая подошва прочно сцепляется с любой поверхностью и дополнительно повышает устойчивость стопы и лодыжки.
Эти кеды, вдохновленные 80-ми годами, позволят привнести ретро-стиль в зимнее время. Классические цвета, большие ушки и воротник с дополнительной подкладкой придают кедам премиальный вид.</t>
  </si>
  <si>
    <t>FLEX EXPERIENCE RN 12</t>
  </si>
  <si>
    <t>DV0740-002</t>
  </si>
  <si>
    <t>Стильные кроссовки для мужчин. Подошва из мягкой пены смягчает шаг и обеспечивает комфортный бег. Легкий трикотаж обеспечивает дышащую поддержку вашей ноге, а минималистичный дизайн подойдет практически везде, где вы носите обувь. Усиленная пятка и подошва обеспечивают поддержку и долговечность. Резиновая подошва обеспечивает надежное сцепление с различными поверхностями. Зазоры между протектором позволяют ноге естественным образом сгибаться. Для вашего удобства в области пятки пришита петелька, которая облегчает надевание обуви.</t>
  </si>
  <si>
    <t>13% Синтетика, 87% Текстиль; Подошва: 100% Пластик.</t>
  </si>
  <si>
    <t>AIR FORCE 1 '07 C/O</t>
  </si>
  <si>
    <t>DV0788-001</t>
  </si>
  <si>
    <t>Легенда продолжает жить в этих культовых баскетбольных кроссовках. Сочетая в себе комфорт кроссовок, предназначенных для паркетных полов, и стиль повседневной обуви, они переосмысливают свои самые знаковые элементы: дизайн в стиле 80-х, смелые детали и стиль «100% баскетбол».
Преимущества
От прочных швов до безупречной кожи — эти кроссовки воплощают вневременной, 100% баскетбольный стиль.
Амортизация Nike Air, изначально разработанная для соревнований по баскетболу, обеспечивает длительный комфорт.
Резиновая подошва с поворотными кругами для сцепления и долговечности.
Мягкий низкий воротник создает аккуратный и удобный вид.
Цвет модели: Черный/Черный/Белый
Товар: ДВ0788-001
ВВС 1
Первоначально выпущенные в 1982 году как незаменимые кроссовки для баскетбола, кроссовки Air Force 1 стали популярными в 90-х годах. Чистый внешний вид AF1 и их белый верх в тон быстро стали классикой не только на баскетбольных площадках, но и в сообществе уличной одежды. Принятые культурой хип-хопа, доступные в специальных выпусках и ограниченных цветах, Air Force 1 распространили свой культовый стиль по всему миру. А благодаря более чем 2000 различным версиям его влияние на моду, музыку и культуру кроссовок неоспоримо.</t>
  </si>
  <si>
    <t>NIKE AIR FORCE 1 low 7</t>
  </si>
  <si>
    <t>DV0788-101</t>
  </si>
  <si>
    <t>Легенда продолжает жить в этих культовых баскетбольных кроссовках. Сочетая в себе комфорт кроссовок, предназначенных для паркетных полов, и стиль повседневной обуви, они переосмысливают свои самые знаковые элементы: дизайн в стиле 8-х, смелые детали и стиль «1% баскетбол».
Преимущества:
От прочных швов до безупречной кожи — эти кроссовки воплощают вневременной, 1% баскетбольный стиль.
Амортизация Nike Air, изначально разработанная для соревнований по баскетболу, обеспечивает длительный комфорт.
Резиновая подошва с поворотными кругами для сцепления и долговечности.
Мягкий низкий воротник создает аккуратный и удобный вид.
Первоначально выпущенные в 1982 году как незаменимые кроссовки для баскетбола, кроссовки Air Force 1 стали популярными в 9-х годах. Чистый внешний вид AF1 и их белый верх в тон быстро стали классикой не только на баскетбольных площадках, но и в сообществе уличной одежды. Принятые культурой хип-хопа, доступные в специальных выпусках и ограниченных цветах, Air Force 1 распространили свой культовый стиль по всему миру. А благодаря более чем 2 различным версиям его влияние на моду, музыку и культуру кроссовок неоспоримо.</t>
  </si>
  <si>
    <t>верх: кожа,текстиль; подкл:текстиль; подошва:резина</t>
  </si>
  <si>
    <t>DV0788-102</t>
  </si>
  <si>
    <t>белый/серый</t>
  </si>
  <si>
    <t>Кожа, синтетика; текстиль; резина</t>
  </si>
  <si>
    <t>Dunk Low Retro</t>
  </si>
  <si>
    <t>DV0833-100</t>
  </si>
  <si>
    <t>Кроссовки Nike Dunk Low Retro — это культовая классика, возвращающаяся с новым уровнем стиля и комфорта. Сочетая наследие баскетбольной культуры 1980-х годов и современные материалы, эти кроссовки предлагают прочный и стильный верх из высококачественной кожи. Низкий профиль и мягкая подкладка обеспечивают превосходную посадку и удобство в носке. Резиновая подошва с классическим узором «елочка» гарантирует отличное сцепление и долговечность. Идеально подходят как для спортивных мероприятий, так и для повседневного образа.</t>
  </si>
  <si>
    <t>желтый/белый</t>
  </si>
  <si>
    <t>DV0833-101</t>
  </si>
  <si>
    <t>мятный/белый</t>
  </si>
  <si>
    <t>AIR KUKINI SE</t>
  </si>
  <si>
    <t>DV1894-001</t>
  </si>
  <si>
    <t>Кроссовки Nike Air Kukini Вдохновленный его связью с триатлоном, его эластичная ткань, похожая на неопрен, дополнена топографическим принтом по всей поверхности. Цвета, характерные для активного отдыха, такие как Summit White и Treeline Green, добавляют авантюрности, а перепончатая поддерживающая система придает ощущение спортивности. Амортизация Visible Air, изначально разработанная для занятий спортом, дополняет этот парадокс, раздвигающий границы.</t>
  </si>
  <si>
    <t>100% текстиль; подошва: 100%резина</t>
  </si>
  <si>
    <t>M NIKE ZOOM COURT NXT HC</t>
  </si>
  <si>
    <t>DV3276-100</t>
  </si>
  <si>
    <t>Получите максимум от каждого шага в кроссовках NikeCourt Air Zoom NXT. Используя идеи лучших спортсменов, в модель добавлена большая вставка Zoom Air для дополнительного отскока и упругости, когда вы отталкиваетесь при подаче. Сняв как можно больше веса, не жертвуя долговечностью, учтено также, чтобы эта невероятно легкая конструкция была чрезвычайно удобной. Благодаря плюшевому воротнику и более прямолинейной сетке угловатой формы и отделке вы получаете ощущение мягкости, которое вы так любите, чтобы вы могли сосредоточиться на игре в своих лучших проявлениях.
Легкая дышащая ткань обеспечивает охлаждение во время самых тяжелых матчей. Мягкий плюшевый воротник и частичный внутренний рукав помогают уменьшить скольжение пятки во время движения.
Большая вставка Zoom Air в передней части стопы изогнута и шарнирно сгибается в нескольких направлениях, поэтому она может реагировать на каждый шаг. Жесткая, но гибкая пластина добавляет устойчивости.
Данные для создания исключительно прочной минимальной подошвы позволили обеспечить сцепление без дополнительного веса.</t>
  </si>
  <si>
    <t>Sneakers NIKE W ZOOM COURT PRO HC</t>
  </si>
  <si>
    <t>DV3285-300</t>
  </si>
  <si>
    <t>Используйте всю мощь своей подачи в кроссовках NikeCourt Zoom Pro. Работая в паре с блоком Zoom Air, они имеют пластину во всю длину, которая действует как трамплин. Изгибаясь при каждом шаге, он помогает увеличить возврат энергии и повысить стабильность. Благодаря более прямолинейной сетке и отделке угловатой формы, а также мягкому воротнику этот адаптивный дизайн также помогает вашим ногам оставаться прохладными и комфортными во время самых тяжелых матчей.
Гибкая ткань помогает вашим ногам оставаться прохладными. Текстурированная резина на носке повышает износостойкость в этой области повышенного износа.
Вставка Zoom Air в передней части стопы упругая и отзывчивая. Полноразмерная пластина расположена над вставкой Zoom Air, что помогает увеличить возврат энергии с каждым шагом.
Исключительно прочная минимальная подошва, которая обеспечивает сцепление без дополнительного веса.
Предназначены для ношения на твердых покрытиях кортов.
Язычок на пятке.</t>
  </si>
  <si>
    <t>NIKE HUARACHE RUN GS</t>
  </si>
  <si>
    <t>DV3479-100</t>
  </si>
  <si>
    <t>NIKE HUARACHE RUN неповторим. Все дело в знаменитом пяточном ремешке huarache: возьмите его и вставьте ногу прямо в обувь. Удобный дизайн, напоминающий ботинки, помогает вашим ногам чувствовать себя в безопасности и поддержке во время бега, лазания и игр.
Накладки из синтетической кожи и текстильный верх создают ощущение прочности и комфорта.
Дизайн ботинок обеспечивает плотную посадку, напоминающую носок, и облегчает надевание обуви.
Мягкая пена под ногами обеспечивает легкую амортизацию.
Ремешок на пятке обеспечивает поддержку и стабильность.
Резиновая подошва с канавками обеспечивает гибкость, поэтому каждый шаг кажется естественным.
Классические шнурки.
Резиновая подошва.</t>
  </si>
  <si>
    <t>70% синтетическая кожа, 30% текстиль, подошва резина</t>
  </si>
  <si>
    <t>W AIR FORCE 1 '07 NEXT NATURE</t>
  </si>
  <si>
    <t>DV3808-110</t>
  </si>
  <si>
    <t>Женские кроссовки W Air Force 1 '07 Next Nature — это сочетание культового дизайна и современных экологичных технологий для повседневного использования. Выполненные из натуральной кожи, они обеспечивают превосходную долговечность и стильный внешний вид, который легко вписывается в любой гардероб. Текстильная подкладка гарантирует комфорт и приятное ощущение в течение всего дня. Резиновая подошва предлагает надежное сцепление и устойчивость на различных поверхностях, что делает эти кроссовки идеальными для городской среды. Классическая шнуровка позволяет индивидуально настроить обувь для оптимальной посадки. Модель W Air Force 1 '07 Next Nature объединяет в себе наследие Nike и стремление к устойчивым инновациям, что делает её не только модной, но и экологически сознательной.</t>
  </si>
  <si>
    <t>NIKE REACTX PEGASUS TRAIL 5</t>
  </si>
  <si>
    <t>DV3864-011</t>
  </si>
  <si>
    <t>Расправьте крылья и посмотрите, что дарит вам природа, преследуя проторенные тропы в кроссовках Peg Trail 5. Эти кроссовки, оснащенные сверхчувствительной промежуточной подошвой из пеноматериала ReactX, представляют собой настоящую двойную угрозу, рвущуюся на преодоление барьеров между грунтовой дорогой и бездорожьем. Подошва из пены ReactX.
Подошва Nike Trail ATC. Сетка в сочетании с открытыми отверстиями в верхней части обеспечивает воздухопроницаемость. Упругая промежуточная подошва из пеноматериала ReactX обеспечивает лёгкий возврат энергии. Она на 13% отзывчивее предыдущей технологии React. Резиновая подошва Nike Trail All-Terrain Compound (ATC) обеспечивает улучшенное сцепление на крутых склонах и в сырую погоду, а также плавный ход по дороге. Технология Flywire в сочетании со шнурками обеспечивает надежную фиксацию средней части стопы.</t>
  </si>
  <si>
    <t>Nike Winflo 10</t>
  </si>
  <si>
    <t>DV4022-003</t>
  </si>
  <si>
    <t>DV4022-103</t>
  </si>
  <si>
    <t>DV5456-002</t>
  </si>
  <si>
    <t>Созданная для долгого пути, эта «переделанная» легенда использует комбинацию прочных материалов на верхней части и подошве, чтобы добиться классического вида, выполненного совершенно по-новому. Переработанный носок и средняя часть стопы дают вашим ногам немного больше места, чтобы вы могли бегать, прыгать и играть дольше и активнее.</t>
  </si>
  <si>
    <t>4,5Y</t>
  </si>
  <si>
    <t>COURT BOROUGH LOW RECRAFT BTV</t>
  </si>
  <si>
    <t>DV5458-131</t>
  </si>
  <si>
    <t>Начните свой путь с правильной ноги с Nike Court Borough. Эти легендарные кроссовки, созданные для долгих пробежек, сочетают в себе прочные материалы верха и подошвы, создавая классический образ, а ремешок позволяет легко надевать и снимать обувь. Кроме того, обновлённый носок и средняя часть стопы обеспечивают дополнительный простор для комфортной зарядки в течение всего дня.</t>
  </si>
  <si>
    <t>4C</t>
  </si>
  <si>
    <t>W NIKE E-SERIES AD</t>
  </si>
  <si>
    <t>DV8405-100</t>
  </si>
  <si>
    <t>W NIKE E-SERIES AD — это изысканные и функциональные кроссовки, созданные для активных женщин. Изготовлены из высококачественных материалов, обеспечивающих комфорт и поддержку на протяжении всего дня. Их стильный дизайн и прочная подошва делают их идеальным выбором для повседневного ношения и тренировок.</t>
  </si>
  <si>
    <t>10% синтетика, 90% текстиль; Подошва: 100% пластик.</t>
  </si>
  <si>
    <t>Nike Air Max INTRLK Lite</t>
  </si>
  <si>
    <t>DX3705-001</t>
  </si>
  <si>
    <t>Обновленные Nike Air Max INTRLK Lite, которые сохранили все лучшие качества, при этом стали еще удобнее. Изюминку модели придает узнаваемая вафельная подошва. Система амортизации смягчает каждый шаг, поддерживает стопу и обеспечивает возврат энергии при ходьбе. Текстильный верх с сетчатыми деталями создает ощущение легкости и непревзойденного комфорта. Резиновая подошва с фирменным вафельным рисунком обеспечивает сцепление с поверхностью и долговечность обуви. Мягкий валик с глубоким вырезом выглядит элегантно и приятен на ощупь.</t>
  </si>
  <si>
    <t>29% синтетика, 71% текстиль; Подошва: 90% резина, 10% пластик.</t>
  </si>
  <si>
    <t>W NIKE AIR MAX INTRLK LITE S</t>
  </si>
  <si>
    <t>DX3705-002</t>
  </si>
  <si>
    <t>NIKE COURT ROYALE 2 NN</t>
  </si>
  <si>
    <t>DX5939-101</t>
  </si>
  <si>
    <t>Кеды Court Royale 2- это модель в уличном стиле конца 70-х годов. Верх выполнен из мягкой и гладкой кожи для комфорта. Крупный логотип Swoosh создает образ в стиле ретро. Обновленная подошва с зигзагообразным рисунком придает классическому силуэту современный вид. Детали: мягкий низкопрофильный бортик для комфорта и изящного образа, классическая строчка в стиле Nike для повышенной прочности, шнуровка, удобная стелька, графика Nike на пятке, крупный логотип Swoosh в стиле ретро.</t>
  </si>
  <si>
    <t>Air Max 95 'Leopard Tongue'</t>
  </si>
  <si>
    <t>DX8972-100</t>
  </si>
  <si>
    <t>Покажите свою свирепую сторону в кроссовках Nike Air Max 95 Leopard Tongue! В соответствии со своим названием, эта пара выделяется эффектным леопардовым принтом на язычке. Уникальная деталь дизайна выделяется благодаря верху нейтрального цвета, состоящему из дышащей белой сетки и волнистой кожи, замши и текстильных боковых вставок землистых оттенков. Носок обтянут белой шагреневой кожей.
Смелый и модный образ дополняет кремовая межподошва с удобными неоново-зелеными вставками Air. Наконец, эти Air Max 95 оснащены прочной черной подошвой. Эта обувь создана для тех, кто хочет заявить о себе!</t>
  </si>
  <si>
    <t>60% замша, 40% текстиль, подошва резина</t>
  </si>
  <si>
    <t>W AF1 SHADOW</t>
  </si>
  <si>
    <t>DZ1847-110</t>
  </si>
  <si>
    <t>Женские кроссовки W AF1 Shadow представляют собой современный взгляд на классический силуэт, добавляя уникальные элементы и многослойность к легендарному дизайну Air Force 1. Верх выполнен из сочетания натуральной и искусственной кожи, что гарантирует прочность и стильный вид. Текстильная подкладка обеспечивает комфорт и мягкость при носке. Резиновая подошва отвечает за отличное сцепление и долговечность, подходя для повседневного применения. Классическая шнуровка позволяет легко регулировать посадку для идеальной поддержки стопы. Эта модель отличается двойными элементами и продуманными деталями, которые создают эффект многослойности, добавляя объемности и оригинальности вашему образу. Кроссовки W AF1 Shadow — это идеальный выбор для тех, кто хочет подчеркнуть индивидуальность и стиль.</t>
  </si>
  <si>
    <t>DZ1847-114</t>
  </si>
  <si>
    <t>Nike Cortez TXT</t>
  </si>
  <si>
    <t>DZ2795-001</t>
  </si>
  <si>
    <t>Одно слово: традиция. От бега по наследству до модного феномена и кинозвезды, Cortez продолжает доставлять удовольствие десятилетие за десятилетием. Эта версия во многом опирается на винтажные вибрации с замшевыми акцентами и мерцающим тканым текстилем, все в черно-белой цветовой гамме. Но давайте будем реалистами — именно легендарная губчато-мягкая межподошва и детали в виде качелей делают эту пару вечной классикой.</t>
  </si>
  <si>
    <t>W NIKE CORTEZ TXT</t>
  </si>
  <si>
    <t>DZ2795-301</t>
  </si>
  <si>
    <t>DZ2795-403</t>
  </si>
  <si>
    <t>синий/желтый</t>
  </si>
  <si>
    <t>Нейлон, замша; текстиль; резина</t>
  </si>
  <si>
    <t>DZ2795-800</t>
  </si>
  <si>
    <t>верх: 70% текстиль, 30% замша; подкладка: 100% текстиль; подошва: 100% резина</t>
  </si>
  <si>
    <t>AIR MAX 95</t>
  </si>
  <si>
    <t>DZ4496-001</t>
  </si>
  <si>
    <t>Куда бы вы ни отправились, Nike Air Max 95 предлагает прочный, динамичный стиль и невероятный комфорт. Вдохновленные человеческим телом, волнистые боковые вставки придают естественность любому наряду, а видимая часть Nike Air в пятке и передней части стопы обеспечивает амортизацию, которую вы должны почувствовать.
Верх вдохновлен человеческим телом: межподошва символизирует позвоночник, градуированные панели — мышцы, а шнурки — ребра обуви.
Изначально разработанная для активного бега, видимая амортизирующая вставка Nike Air в пятке и передней части стопы дарит вашим ногам легендарный комфорт.
Верх из ткани усилен натуральной и синтетической кожей для создания классического образа Nike с хорошей вентиляцией.
Подошва из пеноматериала имеет гибкие канавки для свободы движений.
Вышитый логотип Swoosh.
Резиновая подошва.
Светоотражающие детали дизайна.
Air Max 95 состоит из нескольких слоев. Имея рифленый дизайн, это были первые кроссовки Nike, оснащенные вставкой Air в передней части стопы. Дебютировавшие с неслыханной в то время черной подошвой, эти кроссовки выглядели свежо, где бы вы ни ступали.</t>
  </si>
  <si>
    <t>серый, черный</t>
  </si>
  <si>
    <t>80% синтетическая кожа, 20% текстиль, подошва резина</t>
  </si>
  <si>
    <t>Nike Air Max 90 Futura</t>
  </si>
  <si>
    <t>DZ4704-100</t>
  </si>
  <si>
    <t>Кроссовки Nike Air Max 90 Futura Neapolitan — это изысканное сочетание классики и современных акцентов, вдохновленных нежными оттенками неаполитанского мороженого. Эта модель порадует вас утонченным дизайном и оригинальной цветовой палитрой, в которой пастельные тона сочетаются с контрастными деталями, создавая свежий и стильный образ.
Верх кроссовок выполнен из высококачественных материалов, комбинирующих кожу, замшу и текстиль, что обеспечивает долговечность и комфортную посадку. Многослойная структура добавляет глубину и визуальный интерес, подчеркнутый тонкими цветовыми акцентами. 
Ключевая особенность модели — видимая воздушная вставка Air Max в подошве, обеспечивающая превосходную амортизацию и комфорт при каждом шаге. Резиновая подошва с характерным вафельным узором гарантирует надежное сцепление и износостойкость, а пенные элементы межподошвы способствуют легкости и гибкости.
Эти кроссовки станут отличным дополнением к вашему гардеробу, предлагая уникальный стиль и высокий уровень комфорта, характерный для линейки Air Max. Идеальный выбор для тех, кто ценит оригинальность и качество в каждой детали.</t>
  </si>
  <si>
    <t>верх: нат.кожа, текстиль, иск.кожа; подкладка: текстиль; подошва: резина</t>
  </si>
  <si>
    <t>NIKE AIR JORDAN 1 RETEO HIGH OG  "BLACK AND LUCKY GREEN " (Jordan)</t>
  </si>
  <si>
    <t>DZ5485-031</t>
  </si>
  <si>
    <t>Назад и снова, с настроем. Возвращаясь к оригиналу в стиле «White Cement», этот AJ1 подчеркивает наглую харизму и нарушающую традиции браваду. Выполненный из кожи премиум-класса, с принтом со слоном и культовой цветовой гаммой, знакомой вам по AJ3, он во многом отражает одноименный баскетбольный стиль Джордана.
Наследие: С тех пор, как его победный бросок принес Северной Каролине чемпионскую славу, Майкл Джордан оказался в авангарде баскетбольного сознания. В 1985 году он вышел на корт в оригинальных Air Jordan I, одновременно нарушив правила лиги и волю своих противников и захватив воображение фанатов по всему миру.</t>
  </si>
  <si>
    <t>NIKE JORDAN 1 HIGH OG "royal reimagined"</t>
  </si>
  <si>
    <t>DZ5485-042</t>
  </si>
  <si>
    <t>черный/синий</t>
  </si>
  <si>
    <t>Верх - кожа; Подкладка - текстиль; Низ - резина</t>
  </si>
  <si>
    <t>Nike Air Alpha Force 88 SP Billie Eilish White Black</t>
  </si>
  <si>
    <t>DZ6763-102</t>
  </si>
  <si>
    <t>AAF88 x Billie Eilish доступны в двух универсальных цветовых вариантах. Эти кроссовки станут идеальным дополнением вашего образа и дополнят любой созданный вами наряд.</t>
  </si>
  <si>
    <t>70% кожа, 30% синтетика, подошва резина</t>
  </si>
  <si>
    <t>Nike Revolution 7</t>
  </si>
  <si>
    <t>FB2207-005</t>
  </si>
  <si>
    <t>FB2207-400</t>
  </si>
  <si>
    <t>Nike Air Max 90 Drift</t>
  </si>
  <si>
    <t>FB2877-101</t>
  </si>
  <si>
    <t>Кроссовки Nike Air Max 90 Drift для мужчин — это стильное сочетание классического дизайна и современных технологий. Их верх из синтетических материалов создаёт оптимальный баланс между прочностью и воздухопроницаемостью. Инновационная амортизация Air Max и усиленная подошва обеспечивают комфорт и исключительное сцепление на различных поверхностях. Nike Air Max 90 Drift подходит как для повседневного ношения, так и для активного отдыха, удовлетворяя потребности стильного и динамичного образа жизни.
- Верх из синтетических материалов предлагает высокую прочность и устойчивость к ежедневным нагрузкам, сохраняя при этом легкость и комфорт.
- Инновационная система амортизации Air Max эффективно смягчает ударные нагрузки, обеспечивая плавность и лёгкость при каждом шаге.
- Усиленная подошва гарантирует отличное сцепление, предотвращая скольжение на различных поверхностях.
- Лаконичные линии и стильный дизайн делают эту модель уникально привлекательной, выделяясь среди других.
- Дышащие материалы верха обеспечивают необходимую вентиляцию, предотвращая перегрев ног во время активной носки.</t>
  </si>
  <si>
    <t>Nike Zoom GP Challenge 1</t>
  </si>
  <si>
    <t>FB3148-101</t>
  </si>
  <si>
    <t>Созданный для лучших и тех, кто стремится быть таковым, GP Challenge 1 помогает вам подавать и замахиваться с уверенностью. Благодаря блокам Air Zoom и поперечной устойчивости он создан, чтобы высвободить вашу внутреннюю мощь и разбить все, что попадется вам на пути, когда наступит матч-пойнт. Вставка Air Zoom в передней части стопы помогает вам играть на носках и делает первый шаг более резким. Вставка Air Zoom в пятке обеспечивает поддержку. Дополнительная резина в области носка, особенно со стороны большого пальца, добавляет прочности. Высокоабразивная резина в передней части стопы обеспечивает прочность и сцепление. Мы специально разработали пятку для движений типа рокера, например, оттягивания мяча назад для подачи.</t>
  </si>
  <si>
    <t>100% синтетика</t>
  </si>
  <si>
    <t>Nike Blazer Mid '77</t>
  </si>
  <si>
    <t>FB8475-100</t>
  </si>
  <si>
    <t>Nike Blazer Mid '77 — это культовые кроссовки, сочетающие винтажный стиль с современным комфортом. Верх из прочной кожи и замши с фирменными деталями Swoosh подчеркивает их классический вид, а резиновая подметка обеспечивает отличное сцепление. Идеальны как для повседневной носки, так и для создания стильных образов.</t>
  </si>
  <si>
    <t>90% кожа, 10% синтетика; Подошва: 100% резина.</t>
  </si>
  <si>
    <t>AIR MAX DN BG</t>
  </si>
  <si>
    <t>FB8987-004</t>
  </si>
  <si>
    <t>Кроссовки Air Max Dn Bg для мальчиков — идеальный выбор для повседневного ношения, сочетая стиль и комфорт. Верхняя часть выполнена из комбинации текстиля и искусственной кожи. Это обеспечивает прочность, долговечность и хорошую вентиляцию, что особенно важно для активных детей. Внутренняя подкладка из текстиля добавляет мягкость и комфорт при ношении в течение всего дня.
Классическая шнуровка позволяет надежно фиксировать кроссовки на ноге, обеспечивая удобную посадку. Подошва из резины гарантирует отличное сцепление с поверхностью, что предотвращает скольжение и обеспечивает безопасность при движении.
Благодаря своему дизайну и практичным материалам, Air Max Dn Bg подходят для прогулок, игр и других повседневных активностей. Эти кроссовки станут надежной частью гардероба вашего ребенка, сочетая в себе стильный вид и удобство, необходимые</t>
  </si>
  <si>
    <t>6,5Y</t>
  </si>
  <si>
    <t>NIKE DUNK LOW BP</t>
  </si>
  <si>
    <t>FB9108-125</t>
  </si>
  <si>
    <t>Начните коллекцию кроссовок для вашего малыша с культовой модели. Кроссовки Nike Dunk Low, разработанные для баскетбола, но принятые скейтерами, стали основой культуры сникерхедов. Благодаря мягкой подкладке в области лодыжки и прочному резиновому сцеплению эта культовая модель 80-х станет отличным выбором как для игр, так и для других занятий. Натуральная и синтетическая кожа долговечны и создают классический вид. Воротник и язычок с перфорацией в области носка придают этим кроссовкам культовый вид, уходящий корнями в оригинальную модель Dunk. Резиновая подошва во всю длину обеспечивает надежное сцепление и имеет рисунок, аналогичный оригинальному.</t>
  </si>
  <si>
    <t>FB9108-126</t>
  </si>
  <si>
    <t>NIKE DUNK LOW (GS)</t>
  </si>
  <si>
    <t>FB9109-114</t>
  </si>
  <si>
    <t>Кроссовки Nike Dunk Low, разработанные для баскетбола, но принятые скейтбордистами, внесли свой вклад в культуру кроссовок. Теперь эта культовая модель середины 80-х легко пополнит ваш гардероб. Благодаря мягкой подкладке в области щиколотки и прочному резиновому сцеплению эти кроссовки станут отличным выбором, независимо от того, учитесь ли вы кататься на коньках или готовитесь к школе. Натуральная и синтетическая кожа долговечны и придают классический вид. Воротник и язычок с перфорацией в области носка придают этим кроссовкам культовый вид, уходящий корнями в оригинальную модель Dunk. Резиновая подошва во всю длину обеспечивает надежное сцепление и имеет рисунок протектора, аналогичный оригиналу.</t>
  </si>
  <si>
    <t>7Y</t>
  </si>
  <si>
    <t>FB9109-119</t>
  </si>
  <si>
    <t>NIKE DUNK LOW BG</t>
  </si>
  <si>
    <t>FB9109-600</t>
  </si>
  <si>
    <t>розовый/бордовый</t>
  </si>
  <si>
    <t>Jordan 6 Retro Low Golf U.S. Open (2023)</t>
  </si>
  <si>
    <t>FD0205-055</t>
  </si>
  <si>
    <t>Почувствуйте себя непобедимыми от ти-бокса до финального удара в дизайне, который является чистым MJ: скорость, класс и наполнен настоящими штрихами начала 90-х, такими как видимый воздух и полупрозрачная пластиковая подошва, выдержавшая испытание временем. Эта модель сочетает в себе стойкость первого чемпионата MJ с некоторыми из наших лучших технологий для гольфа, помогая вам заявить о себе уверенно, когда придет время приручить поле. Этот специальный дизайн прославляет Город Ангелов, где летняя аура всегда безупречна и электрична, но в то же время непринуждена, как у хозяина одного из крупнейших событий страны.
Серебряные накладки передают VIP-атмосферу Тинселтауна, а кружевные кончики, похожие на баллончики с краской, намекают на песчаные и грязные граффити, которыми покрыты особые части города. Яркие цвета поднимают настроение яркому сообществу, где каждый вносит свой уникальный вклад.
Немецкий спортивный автомобиль MJ послужил источником вдохновения для дизайна оригинальной обуви, сама суть которого передавала скорость и класс. На задней части кроссовка имеется формованная пяточная петля, которую сам Джордан потребовал еще в 1991 году, чтобы она не задевала его ахиллово сухожилие при надевании. Две дырочки на язычке напоминают об оригинальном AJ 5.
Шипы на подошве добавляют сцепления и устойчивости на трассе.
Обеспечивает водоотталкивающие свойства в любых погодных условиях.
Легкая межподошва из пеноматериала обеспечивает комфорт и устойчивость на протяжении всего раунда.
2-летняя гарантия на водонепроницаемость.
Мягкая стелька.</t>
  </si>
  <si>
    <t>белый, фиолетовый</t>
  </si>
  <si>
    <t>100% синтетика (иск.кожа), подошва резина</t>
  </si>
  <si>
    <t>Nike V2K Run</t>
  </si>
  <si>
    <t>FD0736-001</t>
  </si>
  <si>
    <t>Кроссовки женские Nike V2K Run — это сочетание стильного ретро-дизайна и современных технологий, идеально подходящее для активного образа жизни. Их лёгкий и дышащий верх из сетчатого материала с замшевыми вставками обеспечивает отличную вентиляцию и привлекательный внешний вид. Мягкая амортизация в промежуточной подошве из пеноматериала гарантирует комфорт и поддержку на протяжении всего дня, снижая нагрузку на ноги. Прочная резиновая подошва с вафельным рисунком обеспечивает отличное сцепление и долговечность, что делает эти кроссовки идеальными для прогулок, тренировок и повседневной носки.</t>
  </si>
  <si>
    <t>Nike Air Force 1 '07</t>
  </si>
  <si>
    <t>FD0793-100</t>
  </si>
  <si>
    <t>Классические, вневременные AF1. Чего еще можно желать от стандартной обуви? Может быть, вам нужна кожа премиум-класса? Или, возможно, вам нужны дополнительные детали — например, звездообразная перфорация на носке или даже звездообразное дюбре из потертого металла (как в оригинале)? Ну, мы тоже все это делали. Пожалуйста.
Преимущества:
От прочных швов до безупречной кожи и дизайна чашечной подошвы — эти кроссовки создают прочный стиль, более гладкий, чем стекло щита.
Амортизация Nike Air, изначально разработанная для спортивных обручей, обеспечивает длительный комфорт.
Низкий воротник с мягкой подкладкой выглядит гладко и приятно на ощупь.
Резиновая подошва с поворотными кольцами в традиционном стиле обеспечивает сцепление и долговечность.
Подошва из пеноматериала.
Перфорация в передней части ноги.
Дебютировавшие в 1982 году как незаменимые баскетбольные кроссовки, Air Force 1 заняли свое место в 90-х. Чистый внешний вид классического белого на белом AF1 был одобрен на баскетбольных площадках и за их пределами. Найдя свой ритм в хип-хоп культуре, выпустив ограниченные коллаборации и цветовые решения, Air Force 1 стали культовыми кроссовками во всем мире. И учитывая более чем 2000 итераций этого продукта, его влияние на моду, музыку и культуру кроссовок невозможно отрицать.</t>
  </si>
  <si>
    <t>100% кожа, подкладка текстиль, подошва резина</t>
  </si>
  <si>
    <t>Nike Dunk High</t>
  </si>
  <si>
    <t>FD0802-100</t>
  </si>
  <si>
    <t>Созданные для тех, кто не боится самовыражаться, кроссовки Nike Dunk High возвращаются в ярких градиентных цветах, которые подчеркнут ваш стиль. Кожа премиум-класса, мягкая набивка на щиколотке и неповторимый силуэт помогут вам создать на улице дизайн, вдохновленный обручами. Готовы ли вы проявить творческий подход к своему образу?
Преимущества:
Кожаный верх прочный и создает классический вид Dunk.
Мягкий высокий воротник создает комфортный образ в стиле старой школы.
Подошва из пеноматериала обеспечивает легкую и отзывчивую амортизацию.
Резиновая подошва с классическими поворотными кольцами обеспечивает долговечность, сцепление и традиционный стиль.
Перфорация в передней части ноги.
Потяните язычок на пятке.
Влияние Nike Dunk неоспоримо – от щитов до скейтбордов. Хотя они были представлены как баскетбольные кроссовки в 1985 году, их плоские и цепкие подошвы идеально подходили для забытого спортивного сообщества — фигуристов. Раскрывая субкультуру, жаждущую не только функциональности, но и творчества, Дунк выпустил десятилетия бесчисленных цветовых решений, которые продолжают захватывать души скейтеров от побережья до побережья.</t>
  </si>
  <si>
    <t>мультиколор</t>
  </si>
  <si>
    <t>70% Кожа, 30% Синтетика; 100% текстиль; 100% резина</t>
  </si>
  <si>
    <t>JORDAN 1 RETRO HIGH OG BT</t>
  </si>
  <si>
    <t>FD1413-008</t>
  </si>
  <si>
    <t>Откройте для своего ребёнка сердце кроссовочной культуры с этими уменьшенными кроссовками J. Легендарные элементы дизайна и прочные материалы сделают повседневную игру вашего маленького баскетболиста ещё увлекательнее.</t>
  </si>
  <si>
    <t>67% кожа, 33% синтетика; подошва: 100% резина</t>
  </si>
  <si>
    <t>FD2196-002</t>
  </si>
  <si>
    <t>Синтетика, текстиль, резина</t>
  </si>
  <si>
    <t>NIKE INTERACT RUN</t>
  </si>
  <si>
    <t>FD2291-406</t>
  </si>
  <si>
    <t>NIKE AIR MAX NUAXIS</t>
  </si>
  <si>
    <t>FD4329-001</t>
  </si>
  <si>
    <t>Дышащие и удобные, Air Max Nuaxis готовы к повседневной жизни. Вы можете рассчитывать на то, что они будут хорошо выглядеть и чувствовать себя хорошо. Они сочетают в себе интуитивный блок Air с элементами дизайна, вдохновленными Air Max 270, что делает их идеальной обувью, которую можно зашнуровать и пойти.</t>
  </si>
  <si>
    <t>FD4329-003</t>
  </si>
  <si>
    <t>54% текстиль, 46% синтетика</t>
  </si>
  <si>
    <t>FD4329-004</t>
  </si>
  <si>
    <t>AIR MAX 90 GTX</t>
  </si>
  <si>
    <t>FD5810-102</t>
  </si>
  <si>
    <t>Кроссовки Air Max 90 Gtx универсальны и идеально подходят для повседневного использования, объединяя в себе стиль и функциональность. Верх изготовлен из натуральной кожи и текстиля, что придаёт обуви прочность и обеспечивает отличную вентиляцию. Текстильная подкладка внутри кроссовок заботится о комфорте, создавая мягкую и приятную для ноги среду. Резиновая подошва обеспечивает превосходное сцепление с любой поверхностью, что способствует безопасности и устойчивости. Застёжка на шнурках позволяет индивидуально регулировать посадку, поддерживая удобство и надежную фиксацию на ноге. Дизайн Air Max 90 Gtx остаётся актуальным благодаря классическим линиям и современным материалам, что делает их идеальным выбором для любого гардероба. Эти кроссовки подчёркивают индивидуальность и дарят комфорт в течение всего дня, независимо от активности.</t>
  </si>
  <si>
    <t>NIKE SB ZOOM JANOSKI OG+</t>
  </si>
  <si>
    <t>FD6757-500</t>
  </si>
  <si>
    <t>Выйдя на рынок после года исследований и редизайна, Janoski продолжает путь фирменной линии скейтбординга Стефана. Специальный протектор для коньков помогает обеспечить отличное чувство доски и маневренность. Модернизированный верх обеспечивает лучшую посадку и комфорт, открывая путь к новому уровню производительности.</t>
  </si>
  <si>
    <t>FJ2028-104</t>
  </si>
  <si>
    <t>Кроссовки Nike Zoom Vomero 5 для женщин — это идеальный баланс стиля и комфорта для повседневной носки. Верх выполнен из текстиля и искусственной кожи, что обеспечивает лёгкость и прочность, а также отличную вентиляцию для комфорта даже в теплую погоду. Текстильная подкладка добавляет мягкости и повышает комфорт на протяжении всего дня. Подошва из резины гарантирует долговечность и отличное сцепление с поверхностью, обеспечивая уверенность и безопасность на каждом шагу. Классическая шнуровка позволяет легко отрегулировать посадку, обеспечивая надежную фиксацию и комфорт. Эти кроссовки сочетают в себе технологичность и утончённый дизайн, что делает их идеальным выбором для тех, кто ценит стиль и удобство. Благодаря универсальному виду, они легко вписываются в любой гардероб, добавляя спортивную нотку к вашему образу. Nike Zoom Vomero 5 — это надежный спутник на каждый день, который подчеркнет ваш вкус и обеспечит комфортные прогулки.</t>
  </si>
  <si>
    <t>Air Force 1 07</t>
  </si>
  <si>
    <t>FJ4146-100</t>
  </si>
  <si>
    <t>Низкие кроссовки Air Force 1' 07 LV8 от Nike — обновленный взгляд на культовую пару бренда. Верх модели сделан из натуральной кожи, а также дополнен перфорацией. Air Force 1 — дебютировавшая в 1982 году модель, созданная дизайнером Брюсом Килгором и вдохновленная одноимённым президентским самолётом. Пара быстро обрела статус удобной и износостойкой обуви для баскетбола, а затем стала самой популярной и продаваемой моделью Nike. В наши дни Force 1 — это практически синоним классических кроссовок вне времени и любых других границ. Верх из натуральной кожи. Технология Nike Air для амортизации. Мягкий язычок и бортик обеспечат комфортную посадку.</t>
  </si>
  <si>
    <t>NIKE COURT VISION LO CUPD</t>
  </si>
  <si>
    <t>FJ5480-100</t>
  </si>
  <si>
    <t>Вам нравится классический вид баскетбола 1980-х годов, но вы питаете слабость к современной динамичной культуре игры? Откройте для себя мужские кеды Nike Court Vision Low Next Nature. Эта обновленная модель, состоящая как минимум на 20 % из переработанных материалов, имеет четкий верх и прошитые усиления, вдохновленные оригинальной моделью. Мягкий низкий воротник создает стильный и удобный повседневный образ.
Преимущества:
Изготовлено как минимум на 20 % из переработанных материалов по весу.
Когда вы видите логотип Nike Sunburst или название Next Nature (NN), это представляет собой еще один шаг на пути к нулевым отходам и нулевому углеродному следу.
Эта модель изготовлена ​​из синтетических материалов, напоминающих баскетбольные кроссовки середины 80-х.
Мягкий низкий воротник стильный и приятный на ощупь, а перфорация на носке и по бокам обеспечивает дополнительный комфорт и воздухопроницаемость.</t>
  </si>
  <si>
    <t>W NIKE FREE METCON 6</t>
  </si>
  <si>
    <t>FJ7126-001</t>
  </si>
  <si>
    <t>Free Metcon 6 открывает вам мир возможностей тренировок. Мы добавили еще больше гибкости передней части стопы в нашу самую адаптивную модель и усилили пятку дополнительной пеной. Это означает больше свободы для динамических движений во время плиометрических и кардио-занятий, а также стабильную базу, необходимую для силовых упражнений. Free Metcon 6 открывает вам мир возможностей тренировок. Мы добавили еще больше гибкости передней части стопы в нашу самую адаптивную модель и усилили пятку дополнительной пеной. Это означает больше свободы для динамических движений во время плиометрических и кардио-занятий, а также стабильную базу, необходимую для силовых упражнений. Чем больше амортизации у вас под ногами, тем комфортнее может быть ваша тренировка. Амортизация помогает смягчить удар, когда ваши ноги касаются земли. Лазерная прорезь в пеноматериале в передней части стопы и в средней части подошвы обеспечивает гибкость и комфорт. Верх выполнен из дышащей, поддерживающей сетки с эластичными вставками там, где это необходимо, например, при выпадах, приседаниях и прыжках.</t>
  </si>
  <si>
    <t>AIR ZOOM PEGASUS 41 GS</t>
  </si>
  <si>
    <t>FN5041-404</t>
  </si>
  <si>
    <t>Не всегда важно, сколько дистанции вы помните после пробежки, сколько своих ощущений во время неё. Учитывая это, мы разработали Peg 41, чтобы ваши километры были мягкими и упругими. Лёгкий дышащий верх обеспечивает комфорт, позволяя вам сосредоточиться на темпе и технике, а не на обуви. Мы добавили в промежуточную подошву упругую пену для амортизации во время бега и обновили рисунок протектора для оптимального сцепления. Сетка верхнего слоя легкая и воздухопроницаемая, что позволяет ногам сохранять прохладу и комфорт во время бега. Мягкая и упругая пена
Мы наполнили эти кроссовки мягкой пеной, чтобы обеспечить вам ощущение мягкости и амортизации под ногами. Мгновенная и отзывчивая вставка Air Zoom в области пятки помогает вам делать рывок при переходе с одного шага на другой. Износостойкая резина повышает долговечность подошвы, а вафельный рисунок протектора улучшает сцепление.</t>
  </si>
  <si>
    <t>15% синтетика, 85% текстиль; подошва: 100% резина</t>
  </si>
  <si>
    <t>Air Alpha Force 88</t>
  </si>
  <si>
    <t>FN6245-100</t>
  </si>
  <si>
    <t>Окунитесь в стиль 80-х с Air Alpha Force. Эта модель с регулируемым ремешком отлично подойдет для любого случая. Классические цвета и минималистичный дизайн делают эти "форсы" универсальными.  Верх выполнен из кожи с перфорацией и обеспечивает вентиляцию и долговечность.
 Ремешок на средней части стопы позволяет легко регулировать посадку.
 Технология Nike Air поглощает удары, обеспечивая амортизацию при каждом шаге.
 Логотип Force добавляет ретро-стиля.</t>
  </si>
  <si>
    <t>синтетическая кожа; резина</t>
  </si>
  <si>
    <t>FQ0908-002</t>
  </si>
  <si>
    <t>FQ0908-403</t>
  </si>
  <si>
    <t>JORDAN SPIZIKE LOW</t>
  </si>
  <si>
    <t>FQ1759-102</t>
  </si>
  <si>
    <t>Модель Spizike берет элементы пяти классических моделей Jordan, объединяет их и создает культовые кроссовки. Это дань уважения Спайку Ли, который официально представил Голливуд и баскетбол в определенный культурный момент. Вы получаете великолепно выглядящую пару кроссовок с богатой историей. Чего еще можно желать? Понимаете? Верх из натуральной и синтетической кожи, а также текстиля обеспечивает дополнительную износостойкость.
Технология Nike Air поглощает удары, обеспечивая амортизацию при каждом шаге.
Прочная резиновая подошва обеспечивает износостойкость и сцепление.</t>
  </si>
  <si>
    <t>FQ1759-201</t>
  </si>
  <si>
    <t>FQ1759-401</t>
  </si>
  <si>
    <t>верх: нат.кожа; подкладка: текстиль; подошва: резина, пластик</t>
  </si>
  <si>
    <t>JORDAN SPIZIKE LOW BT</t>
  </si>
  <si>
    <t>FQ3952-008</t>
  </si>
  <si>
    <t>Spizike сочетает в себе элементы пяти классических Jordan, создавая культовые кроссовки. Это дань уважения Спайку Ли, официально представившем Голливуд и баскетбол в культурный момент. Ваш малыш получит отличную пару кроссовок с историей. Чего ещё желать? Ну и что? Мягкая пена амортизирует маленькие ножки.
Верх из натуральной и синтетической кожи обеспечивает долговечность и структуру.
Подошва из цельной резины обеспечивает надежное сцепление.
Ремешок с застежкой-липучкой поможет вам быстро зафиксировать их.</t>
  </si>
  <si>
    <t>29% кожа, 28% кожа с покрытием, 5% синтетика, 38% текстиль; Подошва: 100% резина</t>
  </si>
  <si>
    <t>NIKE REVOLUTION 7 EASYON</t>
  </si>
  <si>
    <t>FQ4112-400</t>
  </si>
  <si>
    <t>Мы снабдили Revolution 7 мягкой амортизацией и поддержкой, которые могут изменить ваш мир бега. Стильные, как всегда, удобные, когда резина встречается с дорогой, и ориентированные на производительность для вашего желаемого темпа, это эволюция любимой фанатами модели, которая предлагает мягкий, плавный ход. Мы добавили быструю и легкую систему шнуровки, которая делает надевание и снятие этих кроссовок легким делом. Система застежек-фиксаторов позволяет легко затянуть и отпустить шнурки, поэтому вы можете быстро затянуть эти кроссовки одной рукой.</t>
  </si>
  <si>
    <t>синий/белый/черный</t>
  </si>
  <si>
    <t>Nike Dunk Low Gorge Green Deep Royal</t>
  </si>
  <si>
    <t>FQ6849-141</t>
  </si>
  <si>
    <t>Nike Dunk Low, изготовленные с верхом из цельной кожи, сетчатыми язычками и внутренней подкладкой, эти кроссовки излучают качество и комфорт. Их белая основа подчеркивается накладками Gorge Green, королевскими синими галочками, каблуками и подошвой с яркими штрихами красного цвета на язычке и пятке. Стельки в университетском стиле с гордостью украшены стильной надписью «NIKE». Завершает дизайн вневременная межподошва Sail, которая добавляет классический штрих.</t>
  </si>
  <si>
    <t>белый/зеленый/синий</t>
  </si>
  <si>
    <t>W PEGASUS PLUS</t>
  </si>
  <si>
    <t>FQ7261-801</t>
  </si>
  <si>
    <t>Высокоэластичная, легкая пена обеспечивает возврат энергии на совершенно новом уровне.
Кроссовки Pegasus Plus выводят отзывчивую амортизацию на новый уровень. Сверхлегкая пена ZoomX по всей длине увеличивает передачу энергии во время бега, обеспечивая высокую отдачу энергии с каждым шагом. Эластичный верх Flyknit адаптируется к вашей стопе, обеспечивая бесшовную посадку. Верхняя часть обуви из материала Flyknit перфорирована, что делает обувь легче и более воздухопроницаемой. Высокоэффективная промежуточная подошва с пеной ZoomX обеспечивает максимальную отдачу энергии от Nike. Особенно износостойкая резина на подошве обеспечивает сцепление с поверхностью. Вес: приблизительно 205 г (женский размер обуви 39). Перепад: 10 мм.</t>
  </si>
  <si>
    <t>ZOOM FLY 5 PRM</t>
  </si>
  <si>
    <t>FQ7679-800</t>
  </si>
  <si>
    <t>Мужские кроссовки Nike Zoom Fly 5 EK обеспечивают комфорт, надежность и упругость. 
Новая пена ZoomX в межподошве выводит уже зарекомендовавшую себя и проверенную обувь на более высокий уровень производительности, которого ранее не было в Fly Zoom 4. Гибкая подошва стимулирует ваш следующий шаг и обеспечивает плавный переход. Добавьте к этому устойчивую, немного более широкую подошву в передней части стопы и пятке, и вы получите все необходимые универсальные функции в одной обуви. 
Верх выполнен из легкой сетки, обеспечивающей прекрасную вентиляцию на протяжении многих миль. Благодаря динамической системе шнуровки, которая обеспечивает отличную поддержку за счет плотного прилегания без ощущения стеснения, вы готовы улучшить свои собственные результаты!</t>
  </si>
  <si>
    <t>Текстиль, резина</t>
  </si>
  <si>
    <t>JORDAN 4 RM BT</t>
  </si>
  <si>
    <t>FQ7937-061</t>
  </si>
  <si>
    <t>Созданные для активной жизни, эти кроссовки воплощают лучшие качества AJ4, уделяя особое внимание комфорту и долговечности. Мягкий пеноматериал обеспечивает лёгкую амортизацию. Прочный и гибкий каркас обхватывает кроссовок, обеспечивая необходимую структуру. Кроме того, эластичные шнурки и язычки позволяют легко надевать кроссовки даже на неуверенных ногах. Верх из натуральной кожи обеспечивает долговечность и структуру.
Мягкая пена в средней подошве обеспечивает легкую амортизацию.
Резиновая подошва обеспечивает надежное сцепление.
Эластичные шнурки растягиваются, создавая широкое отверстие, благодаря чему обувь легко надевать и снимать.</t>
  </si>
  <si>
    <t>68% кожа, 32% текстиль; подошва: 100% резина</t>
  </si>
  <si>
    <t>AIR JORDAN 4 RM</t>
  </si>
  <si>
    <t>FQ7939-002</t>
  </si>
  <si>
    <t>Эти кроссовки переосмысливают мгновенно узнаваемые AJ4 для активной жизни. Мы сделали ставку на комфорт и прочность, сохранив при этом ваш любимый классический дизайн. Вставка Max Air в пятке смягчает каждый шаг, а элементы верха — крыло, крепление для шнурков и пятка — объединены в прочный и гибкий каркас, который обхватывает кроссовки, обеспечивая дополнительную прочность в повседневных поездках. Верх из натуральной кожи обеспечивает долговечность и структуру.
Мягкая и удобная амортизация Max Air обеспечивает оптимальный уровень поддержки.
Резиновая подошва обеспечивает сцепление.</t>
  </si>
  <si>
    <t>верх: нат.кожа, текстиль; подкладка: текстиль; подошва: пластик, резина</t>
  </si>
  <si>
    <t>FQ7939-006</t>
  </si>
  <si>
    <t>FQ7939-101</t>
  </si>
  <si>
    <t>Air Force 1 '07 Lv8</t>
  </si>
  <si>
    <t>FQ8714-200</t>
  </si>
  <si>
    <t>Кроссовки Nike Air Force 1 Low 07 LV8 Summit Gum — это современная классика, сочетающая оригинальный дизайн с современным стилем и комфортом. Верх выполнен из высококачественной кожи с элементами из синтетических материалов и замши для прочности и эффектного внешнего вида. Акценты Summit White на культовом логотипе Swoosh и заднике создают контрастные акценты. Резиновая подошва Gum Light Brown подчеркивает винтажный вид и обеспечивает надежное сцепление и долговечность. Фирменная амортизация Nike Air в межподошве гарантирует длительный комфорт и оптимальное поглощение ударов, изначально разработанная для баскетбола, но теперь идеально подходящая для повседневной носки. Низкий дизайн с мягким воротником обеспечивает комфорт и универсальность стиля, от спортивного до нарядного. Прошитая подошва отличается исключительной прочностью. В целом, эта обувь сочетает в себе спортивную функциональность со стильным, вневременным дизайном, что делает ее идеальной для повседневной носки и различных образов. Сочетание высококачественных материалов и классического вида делает Air Force 1 Low 07 LV8 незаменимыми кроссовками как для любителей кроссовок, так и для модников.</t>
  </si>
  <si>
    <t>белый/синий/серый</t>
  </si>
  <si>
    <t>Замша, кожа, резина</t>
  </si>
  <si>
    <t>NIKE COURT VISION MID NN AF</t>
  </si>
  <si>
    <t>FQ8740-480</t>
  </si>
  <si>
    <t>Вам нравится классический вид баскетбола 80-х, но вам нравится динамичная культура современной игры? Встречайте эти мужские высокие кеды Nike Court Vision Mid. Прочная синтетическая кожа и прошитые накладки сохраняют дух оригинала, а плюшевый воротник делает его гладким и удобным для вашего мира.
Синтетическая кожа добавляет прочности и структуры.
Дизайн средней высоты напоминает баскетбольные кроссовки 80-х.
Мягкий воротник выглядит гладко и обеспечивает комфорт.
Перфорация на носке и по бокам обеспечивает воздухопроницаемость.
Перфорация в передней части.
Резиновая подошва.</t>
  </si>
  <si>
    <t>Nike Killshot 2</t>
  </si>
  <si>
    <t>FQ8903-004</t>
  </si>
  <si>
    <t>Вдохновленные нашими оригинальными теннисными кроссовками, Killshot 2 освежаются мягкой замшей и гладкой кожей. Подошва из резины добавляет ретро-штрих, который так же долговечен, как и удобен. Верх из замши с кожаным логотипом Swoosh смягчается и приобретает винтажный вид со временем.
Подошва из резины придает обуви ретро-стиль и обеспечивает надежное сцепление.</t>
  </si>
  <si>
    <t>W NIKE BLAZER ROAM MID</t>
  </si>
  <si>
    <t>FQ9065-001</t>
  </si>
  <si>
    <t>Кроссовки W Nike Blazer Roam Mid для женщин — это идеальное сочетание стиля и комфорта для повседневной носки. Изготовленные полностью из синтетических материалов, они обеспечивают легкость и долговечность, а также современный и трендовый вид. Классическая система шнуровки гарантирует надежную фиксацию и подгонку по ноге, обеспечивая комфорт в течение всего дня. Эти кроссовки сочетают в себе минималистичный дизайн и практичность, позволяя легко интегрироваться в любой гардероб. Универсальный стиль делает их подходящими для различных образов, будь то прогулка по городу или встреча с друзьями. Благодаря средней высоте, модель обеспечивает дополнительную поддержку и комфорт для щиколотки. W Nike Blazer Roam Mid — это больше, чем просто обувь; они подчеркивают вашу индивидуальность и придают уверенность на каждом шагу.</t>
  </si>
  <si>
    <t>VOMERO ROAM</t>
  </si>
  <si>
    <t>FV2295-002</t>
  </si>
  <si>
    <t>Разработанная для городских условий, эта зимняя версия Vomero создана для сырой погоды. Прочные материалы и резиновый брызговик работают вместе, чтобы защитить вашу обувь от грязи и луж. Кроме того, массивная промежуточная подошва дает вам видимый прирост комфорта и стиля, где бы вы ни бродили. Слои текстиля и замши в верхней части обеспечивают прочную и удобную посадку.
Фиксатор шнурка легко регулируется и оснащен крючком для фиксации на месте.
Водоотталкивающее покрытие и резиновый грязезащитный щиток помогают защитить ноги от непогоды, оставляя их сухими.
Вставки Nike Air Zoom обеспечивают амортизацию в течение всего дня.
Подошва HART (High Abrasion Rubber Tech) использует меньше резиновой смеси, чем другие наши технологии резины XDR, без ущерба для прочности и износостойкости. Меньшее количество материала помогает сделать подошву легче и гибче.</t>
  </si>
  <si>
    <t>9% кожа, 71% синтетика, 20% текстиль; Подошва: 100% резина</t>
  </si>
  <si>
    <t>AIR FORCE 1 (GS)</t>
  </si>
  <si>
    <t>FV5948-119</t>
  </si>
  <si>
    <t>Кроссовки для мальчиков Nike Air Force 1 (GS) — это идеальное сочетание стиля и комфорта для повседневного ношения. Верх выполнен из натуральной и искусственной кожи, что обеспечивает прочность и современный внешний вид. Текстильная подкладка мягко облегает ногу, создавая комфорт на весь день. Резиновая подошва гарантирует отличное сцепление с поверхностью и стойкость к износу, что особенно важно для активных детей. Модель фиксируется на ноге с помощью шнурков, позволяя легко регулировать посадку. Эти кроссовки подходят как для школы, так и для прогулок, добавляя классический стиль и долговечность в любой образ.</t>
  </si>
  <si>
    <t>AIR FORCE 1 LE BG</t>
  </si>
  <si>
    <t>FV5951-001</t>
  </si>
  <si>
    <t>Кроссовки для мальчиков Air Force 1 LE BG — это икона стиля и комфорта, выполненная с учетом потребностей повседневного ношения. Верх из натуральной кожи придает модели элегантный вид и обеспечивает долговечность, что делает их идеальными для активного использования. Текстильная подкладка гарантирует мягкость и уют, позволяя ногам оставаться в комфорте в течение всего дня. Подошва из сочетания пластика и резины обеспечивает оптимальную амортизацию и отличное сцепление с поверхностью, защищая от ударных нагрузок и скольжения. Классическая шнуровка позволяет легко регулировать посадку для надежной фиксации. Эти кроссовки прекрасно подходят для школы или прогулок, сочетая стиль и функциональность.</t>
  </si>
  <si>
    <t>верх: нат.кожа; подкладка: текстиль; подошва: пластик, резина</t>
  </si>
  <si>
    <t>FV5951-111</t>
  </si>
  <si>
    <t>NIKE SB MALOR</t>
  </si>
  <si>
    <t>FV6064-007</t>
  </si>
  <si>
    <t>Кроссовки унисекс Nike SB Malor — это современное сочетание стиля и функциональности, созданное для повседневной носки. Верх модели выполнен из натуральной кожи и текстиля, что обеспечивает прочность и стильный внешний вид. Использование кожи добавляет износостойкости, а текстиль — легкости и воздухопроницаемости. Текстильная подкладка создает комфортные условия для стопы на протяжении всего дня. Подошва, изготовленная из пластика и резины, обеспечивает отличную амортизацию и сцепление с любой поверхностью, делая кроссовки устойчивыми и долговечными. Шнуровка позволяет надежно зафиксировать обувь на ноге, обеспечивая индивидуальную посадку. Nike SB Malor — это идеальный выбор для тех, кто ценит комфорт и стиль в каждом шаге.</t>
  </si>
  <si>
    <t>FV8111-451</t>
  </si>
  <si>
    <t>Кроссовки Nike Zoom Vomero 5 — это современные кроссовки, которые сочетают в себе наследие классических моделей начала 2000-х и инновационные технологии. Модель отличается продуманной конструкцией с использованием дышащих материалов и надежной амортизацией, что делает её идеальным выбором для ежедневных тренировок.
Верх кроссовок выполнен из сетчатого текстиля со вставками из прочного полиуретана, обеспечивающих дополнительную фиксацию стопы. Технология Zoom Air гарантирует плавность хода и комфорт при каждом шаге. Резиновая подошва с выраженным протектором обеспечивает отличное сцепление с поверхностью, а продуманная система шнуровки с дополнительными отверстиями позволяет настроить идеальную посадку по ноге.</t>
  </si>
  <si>
    <t>21% Синтетика, 79% Текстиль; Подошва: 85% Резина, 15% Пластик</t>
  </si>
  <si>
    <t>W AIR MAX PLUS</t>
  </si>
  <si>
    <t>FV8480-002</t>
  </si>
  <si>
    <t>Пусть ваше отношение будет на высоте в Air Max Plus. Клетки, похожие на пламя, добавляют тепла на улицы, а воздушная сетка помогает сохранять прохладу. Промежуточная подошва придает винтажный вид, а приглушенные цвета возвращают его к эстетике Y2K. Это дает вам настроенный опыт Nike Air, который обеспечивает превосходную устойчивость и невероятную амортизацию. Синтетический верх с воздушной сеткой обеспечивает воздухопроницаемость и долговечность. Первоначально разработанные для эффективного бега, вставки Nike Air в пятке и передней части стопы обеспечивают длительную амортизацию.Резиновая подошва обеспечивает надежное сцепление.</t>
  </si>
  <si>
    <t>20% синтетика, 80% текстиль; Подошва: 100% резина</t>
  </si>
  <si>
    <t>AIR MORE UPTEMPO LOW</t>
  </si>
  <si>
    <t>FZ3055-003</t>
  </si>
  <si>
    <t>С баскетбольным стилем высокого полета и графикой, вдохновленной граффити, Air More Uptempo наверняка привлечет внимание и на площадке, и за ее пределами. Эта версия с низким верхом сочетает в себе амортизацию Air и мягкий воротник, так что вы чувствуете себя так же хорошо, как выглядите. Верх из синтетической кожи обеспечивает долговечность, а перфорация и сетчатый язычок обеспечивают воздухопроницаемость.
Первоначально разработанные для баскетбольных матчей, вставки Max Air обеспечивают легкую амортизацию.
Эластичные ремешки на язычке сохранят ваш стиль, независимо от того, носите ли вы эти туфли со шнуровкой или без нее.</t>
  </si>
  <si>
    <t>FZ3055-101</t>
  </si>
  <si>
    <t>верх: 51% текстиль, 49% иск.кожа, подкладка: текстиль, подошва: 95% резина, 5% пластик</t>
  </si>
  <si>
    <t>FZ3600-072</t>
  </si>
  <si>
    <t>Женские кроссовки Nike Phoenix Waffle – это воплощение стиля и удобства для современного образа жизни. Вдохновленные ретро-дизайном, эти кроссовки сочетают в себе культовый вид и современные технологии Nike. Верх из легких и дышащих материалов гарантирует комфорт и оптимальную вентиляцию, а подошва с фирменным вафельным рисунком обеспечивает превосходное сцепление и устойчивость на любых поверхностях. Амортизационная стелька мягко поглощает удары, обеспечивая комфорт на протяжении всего дня. Идеальный выбор для тех, кто ценит стильную классику и современный комфорт.</t>
  </si>
  <si>
    <t>Нат.кожа/Синт.кожа/Замша; Текстиль; резина</t>
  </si>
  <si>
    <t>FZ4022-100</t>
  </si>
  <si>
    <t>Наши самые легкие кроссовки для гонок Nike Streakfly — это скорость, которая вам нужна, чтобы победить в гонке на милю, 5 км или 10 км. Низкий профиль с гладкими деталями, они как будто исчезают на ноге, помогая вам лучше контактировать с дорогой на пути к вашему личному рекорду.</t>
  </si>
  <si>
    <t>29% синтетика, 71% текстиль; Подошва: 90 % пластик, 10 % резина.</t>
  </si>
  <si>
    <t>FZ5593-400</t>
  </si>
  <si>
    <t>NIKE AIR MAX 1 ESS</t>
  </si>
  <si>
    <t>FZ5808-015</t>
  </si>
  <si>
    <t>FZ5808-102</t>
  </si>
  <si>
    <t>HF1078-004</t>
  </si>
  <si>
    <t>W NIKE AIR MAX 1 '87 SWSH</t>
  </si>
  <si>
    <t>HF1194-100</t>
  </si>
  <si>
    <t>Первая обувь с технологией Max Air по-прежнему демонстрирует десятилетия инноваций, которые делают ее столь же классической, сколь и удобной. Доказательство? Вы смотрите на нее. Текстильные материалы выводят Air Max 1 на новый уровень. Текстильный верх создает многослойный образ, рассчитанный на долгие годы.
Вставка Max Air в пятке обеспечивает легкую амортизацию.
Резиновая вафельная подошва обеспечивает надежное сцепление и создает классический стиль.</t>
  </si>
  <si>
    <t>бежевый/белый</t>
  </si>
  <si>
    <t>100% текстиль; подошва: 100% резина</t>
  </si>
  <si>
    <t>W AIR MAX 90 AMD</t>
  </si>
  <si>
    <t>HF1212-200</t>
  </si>
  <si>
    <t>Air Max 90 остаются верны своим беговым корням с культовой подошвой Waffle. Кроме того, прошитые накладки и акценты из змеиной кожи придают изюминку образу 90-х, который вы любите. Выполненные в простых для стилизации цветах, их видимая амортизация Air добавляет комфорта в вашем путешествии. Верх из кожи со вставками из змеиной кожи создает многослойный образ, который прослужит долго.
Изначально разработанные для эффективного бега, видимая амортизация Air дарит вашим ногам историю комфорта.
Резиновая вафельная подошва обеспечивает надежное сцепление и традиционный стиль.</t>
  </si>
  <si>
    <t>NIKE ZOOM VOMERO 5 SDE</t>
  </si>
  <si>
    <t>HF1553-003</t>
  </si>
  <si>
    <t>Откройте для себя новый путь в Zoom Vomero 5 — вашем любимом кроссовках для сложных, насыщенных и лёгких образов. Многослойный дизайн с текстильными, кожаными и пластиковыми акцентами создаёт одни из самых стильных кроссовок сезона.
Преимущества
Верх из натуральной и синтетической кожи создаёт многослойный образ, который прослужит долго.
Сетчатые вставки и вентиляционные отверстия на пятке обеспечивают лёгкость и воздухопроницаемость.
Активная и отзывчивая амортизация Zoom Air обеспечивает мгновенный отрыв от земли.
Боковые пластиковые вставки обеспечивают поддержку.
Резиновая подошва обеспечивает надёжное сцепление.</t>
  </si>
  <si>
    <t>HF1553-201</t>
  </si>
  <si>
    <t>бежевый/коричневый</t>
  </si>
  <si>
    <t>WMNS AIR FORCE 1 '07 SE</t>
  </si>
  <si>
    <t>HF2016-100</t>
  </si>
  <si>
    <t>Кроссовки для женщин Wmns Air Force 1 '07 SE представляют собой классическую модель, адаптированную для современного ритма жизни. Верх, выполненный из высококачественной искусственной кожи, обеспечивает стильный внешний вид и легкость в уходе, сохраняя обувь в идеальном состоянии на протяжении долгого времени. Текстильная подкладка гарантирует комфорт и воздухопроницаемость, позволяя ногам дышать в течение всего дня. Резиновая подошва обеспечивает отличное сцепление и амортизацию, защищая стопы от ударных нагрузок и делая каждый шаг максимально комфортным. Шнуровка позволяет настроить плотность посадки, обеспечивая надежную фиксацию. Эти кроссовки идеально подходят для создания модного образа в повседневной жизни, сочетая в себе стиль и практичность.</t>
  </si>
  <si>
    <t>HF2016-600</t>
  </si>
  <si>
    <t>W NIKE FREE 2025</t>
  </si>
  <si>
    <t>HF2720-002</t>
  </si>
  <si>
    <t>Кроссовки Nike Free 2025 – это воплощение инновационных технологий и высокого комфорта. Эти кроссовки оснащены материалом Flyknit, который гарантирует невероятную зонную эластичность, поддерживая вашу стопу именно там, где это необходимо. Воздухопроницаемость материала позволяет ногам дышать, обеспечивая сухость и комфорт даже при длительных нагрузках. Уникальный рисунок подошвы адаптируется к каждому вашему шагу, что обеспечивает динамичную и плавную пробежку от пятки до носка. Эти кроссовки идеально подойдут как для спортивных тренировок, так и для повседневного использования, даря ощущение легкости и свободы движений в любой ситуации.</t>
  </si>
  <si>
    <t>AIR FORCE 1 '07 LV8 EMB</t>
  </si>
  <si>
    <t>HF2898-100</t>
  </si>
  <si>
    <t>Кроссовки для женщин Air Force 1 '07 LV8 EMB — это воплощение классического стиля и современного дизайна. Верх, выполненный из сочетания натуральной и искусственной кожи, обеспечивает не только прочность и долговечность, но и придает модели изысканный вид. Текстильная подкладка оберегает комфорт и поддерживает оптимальный микроклимат внутри обуви, позволяя ногам дышать в течение всего дня. Резиновая подошва, известная своей устойчивостью и амортизацией, гарантирует отличное сцепление с любой поверхностью и обеспечивает комфорт при каждом шаге. Классическая шнуровка позволяет надежно зафиксировать обувь на ноге, обеспечивая идеальную посадку. Эти кроссовки идеально дополнят любой повседневный образ, сочетая в себе стиль и практичность.</t>
  </si>
  <si>
    <t>Nike Air Max Portal</t>
  </si>
  <si>
    <t>HF3053-013</t>
  </si>
  <si>
    <t>Air Max. Portal — это идеальное сочетание массивности и гладкости, сочетающее в себе подошву-платформу 2000-х с минималистичным верхом современных дизайнов. Мы добавили овальную промежуточную подошву с амортизацией, похожей на облако, для возвышенного образа, который вы можете носить каждый день. Они настолько удобны, что кажутся неземными. Стеганый материал приятен на ощупь и выглядит элегантно.
Толстая пенопластовая подошва с видимой амортизацией Nike Air в области пятки добавляет достаточно высоты.
Резиновая подошва обеспечивает надежное сцепление.
Такие детали дизайна, как стеганый верх и протектор, напоминают беговые модели нулевых годов.</t>
  </si>
  <si>
    <t>зеленый/черный</t>
  </si>
  <si>
    <t>NIKE DUNK LOW RETRO SE</t>
  </si>
  <si>
    <t>HF3141-200</t>
  </si>
  <si>
    <t>Кроссовки для мужчин Nike Dunk Low Retro SE — это культовая модель, сочетающая в себе ретро-стиль и современные технологии. Верх, выполненный из текстиля, обеспечивает легкость и отличную воздухопроницаемость, позволяя ногам оставаться свежими и комфортными на протяжении всего дня. Текстильная подкладка добавляет мягкости и удобства, создавая приятные ощущения при каждом шаге. Резиновая подошва славится своей долговечностью и превосходным сцеплением, что гарантирует устойчивость и защиту на различных поверхностях. Классическая застежка на шнурках позволяет легко регулировать посадку, обеспечивая надежную фиксацию стопы. Эти кроссовки идеально подходят для повседневного образа, предлагая стиль и комфорт в каждом элементе.</t>
  </si>
  <si>
    <t>AIR JORDAN 1 MID SE BG</t>
  </si>
  <si>
    <t>HF3193-102</t>
  </si>
  <si>
    <t>Кроссовки Air Jordan 1 Mid SE BG для мальчиков — это стильное и функциональное решение для ежедневного ношения. Верх, выполненный из натуральной кожи, обеспечивает не только прочность, но и элегантный вид, что делает эти кроссовки подходящими для множества поводов. Внутренняя подкладка из текстиля гарантирует комфорт и поддержку стопы на протяжении всего дня, что особенно важно для активных детей.
Подошва из резины обеспечивает отличное сцепление с поверхностью, повышая безопасность при ходьбе и беге. Классическая шнуровка позволяет легко регулировать посадку обуви, обеспечивая надежную фиксацию и комфорт. Эти кроссовки сочетают в себе традиции и современные технологии, делая их идеальным выбором для молодых модников, ценящих удобство и стиль.</t>
  </si>
  <si>
    <t>белый/черный/коричневый</t>
  </si>
  <si>
    <t>NIKE SB DUNK LOW PRO AA</t>
  </si>
  <si>
    <t>HF3704-003</t>
  </si>
  <si>
    <t>Легенда баскетбола 80-х возвращается с классическими деталями и баскетбольным оттенком. Возвращая винтажный стиль на улицы, мягкий низкий воротник позволяет с комфортом играть где угодно. Верх смягчается и приобретает винтажный вид по мере ношения.
Подошва из пеноматериала обеспечивает легкую и отзывчивую амортизацию.
Резиновая подошва с классическим поворотным кругом обеспечивает надежное сцепление и традиционный стиль.</t>
  </si>
  <si>
    <t>100% кожа</t>
  </si>
  <si>
    <t>HF5441-101</t>
  </si>
  <si>
    <t>Вы всегда можете рассчитывать на классику. Dunk Low сочетает в себе культовую цветовую блокировку с высококачественными материалами и мягкой подкладкой для непревзойденного комфорта, который прослужит долго. Возможности безграничны — как вы будете носить свои Dunks? Верх из синтетической кожи смягчается и приобретает винтажный вид со временем.
Подошва из пеноматериала обеспечивает легкую и отзывчивую амортизацию.
Резиновая подошва с классическим поворотным кругом обеспечивает надежное сцепление и подчеркивает традиционный стиль.</t>
  </si>
  <si>
    <t>HF5441-112</t>
  </si>
  <si>
    <t>HF5441-300</t>
  </si>
  <si>
    <t>HF5441-400</t>
  </si>
  <si>
    <t>AIR FORCE 1 '07 LV8 TREND</t>
  </si>
  <si>
    <t>HJ4465-001</t>
  </si>
  <si>
    <t>Кроссовки Air Force 1 '07 LV8 Trend для мужчин представляют собой идеальное сочетание классики и современных модных тенденций. Верх из натуральной и искусственной кожи не только придаёт обуви стильный и эффектный вид, но и обеспечивает прочность и лёгкость в уходе. Эта комбинация материалов создаёт изысканный внешний вид, подходящий для разнообразных стилей.
Текстильная подкладка предлагает комфорт и уют на протяжении всего дня, обеспечивая ощущение мягкости и удобства. Резиновая подошва гарантирует надёжное сцепление с поверхностью, делая каждый шаг уверенным и стабильным. Классическая шнуровка позволяет вам эффективно регулировать плотность посадки, обеспечивая оптимальную фиксацию. Эти кроссовки подойдут как для повседневного ношения, так и для особых случаев, где важны комфорт и стиль.</t>
  </si>
  <si>
    <t>HJ4465-200</t>
  </si>
  <si>
    <t>AIR FLIGHT '89 LOW</t>
  </si>
  <si>
    <t>HJ4484-001</t>
  </si>
  <si>
    <t>Мужские кроссовки NIKE AIR FLIGHT '89 LOW – это стильное сочетание ретро-дизайна и современных технологий. Эти кроссовки оснащены классической застежкой на шнуровке, обеспечивающей надежную фиксацию и удобную посадку. Верх изделия выполнен из высококачественных материалов. Особое внимание привлекает культовая амортизация Air, встроенная в подошву, которая обеспечивает легкость и комфорт при каждом шаге. Кроссовки NIKE AIR FLIGHT '89 LOW идеально подходят как для повседневной носки, так и для активного отдыха, благодаря чему вы сможете всегда оставаться в тренде. Легендарный силуэт и фирменные детали делают эту модель незаменимой в гардеробе современного мужчины, который ценит стиль и комфорт.</t>
  </si>
  <si>
    <t>HJ4484-100</t>
  </si>
  <si>
    <t>HJ5997-100</t>
  </si>
  <si>
    <t>верх: иск.кожа, текстиль, нат.кожа; подкладка: текстиль; подошва: резина</t>
  </si>
  <si>
    <t>WMNS NIKE GAMMA FORCE SN</t>
  </si>
  <si>
    <t>HJ5997-102</t>
  </si>
  <si>
    <t>W AIR MAX 90 VDAY</t>
  </si>
  <si>
    <t>HM9451-600</t>
  </si>
  <si>
    <t>Кроссовки W Air Max 90 Vday для женщин — это стильное и комфортное решение для тех, кто ценит моду и удобство в повседневной жизни. Верх из текстиля, натуральной и искусственной кожи сочетает в себе долговечность и современный дизайн, обеспечивая уверенность в каждом шаге. Эти материалы, гармонично подобранные, обеспечивают отличную вентиляцию и стильный вид. Текстильная подкладка мягко обволакивает стопу, создавая уют и комфорт на протяжении всего дня. Резиновая подошва гарантирует превосходное сцепление с любой поверхностью, что идеально подходит для городских условий. Классическая шнуровка обеспечивает индивидуальную регулировку посадки, позволяя добиться оптимальной фиксации и поддержки. Эти кроссовки идеально подойдут для ежедневного использования, добавляя нотку изящности и комфорта в каждый ваш образ.</t>
  </si>
  <si>
    <t>красный/белый/серый</t>
  </si>
  <si>
    <t>AIR FORCE 1 ’07 LV8 ESS+</t>
  </si>
  <si>
    <t>HM9483-100</t>
  </si>
  <si>
    <t>Кроссовки Air Force 1 '07 LV8 Ess+ для мужчин представляют собой превосходное сочетание классического дизайна и современного стиля, обеспечивая комфорт и элегантность в повседневной носке. Верх из натуральной кожи обеспечивает прочность и долговечность, а также придаёт обуви изысканный вид, делая её подходящей как для повседневных, так и для более формальных образов. Текстильная подкладка мягко обволакивает стопу, гарантирующая комфорт и удобство в течение всего дня. Резиновая подошва обеспечивает отличное сцепление с различными поверхностями, добавляя уверенности в каждом шаге. Классическая шнуровка позволяет легко регулировать посадку, обеспечивая надёжную фиксацию. Эти кроссовки подойдут для тех, кто ценит качество и стиль в каждой детали, создавая идеальный баланс между функциональностью и модой.</t>
  </si>
  <si>
    <t>NIKE COURT VISION LO NN P</t>
  </si>
  <si>
    <t>HM9862-400</t>
  </si>
  <si>
    <t>Любите классический вид баскетбола 80-х, но вам по душе стремительная культура сегодняшней игры? Встречайте Court Vision Low. Он сохраняет душу оригинала благодаря хрустящей синтетической коже и прошитым накладкам, а плюшевый воротник делает его гладким и удобным для вашего мира. Верх из синтетической кожи смягчается и приобретает винтажный вид со временем.
Перфорация на носке и по бокам обеспечивает воздухопроницаемость.
Резиновая подошва обеспечивает надежное сцепление.
Мягкий, низкий воротник выглядит элегантно и приятен на ощупь.</t>
  </si>
  <si>
    <t>синий/белый</t>
  </si>
  <si>
    <t>W NIKE ZOOM VOMERO 5 SDE</t>
  </si>
  <si>
    <t>HQ0458-001</t>
  </si>
  <si>
    <t>Кроссовки W Zoom Vomero 5 Sde выпущены специально для женщин и идеально подходят для активного образа жизни благодаря своим передовым технологиям и универсальному дизайну. Двойные вставки Zoom Air, расположенные в передней и задней частях стопы, в сочетании с пеноматериалом подошвы, обеспечивают исключительную амортизацию и мгновенный отклик при движении. Для поддержания стабильности стопы предусмотрены пластиковая "клетка" на боковых панелях и вентилируемая вставка на пятке. Эти кроссовки оснащены светоотражающими элементами, что делает их заметными в условиях недостаточной освещенности. Сетчатые панели и специальные отверстия на пятке улучшают вентиляцию, поддерживая комфортный микроклимат.</t>
  </si>
  <si>
    <t>JORDAN 1 MID SE FEM GT</t>
  </si>
  <si>
    <t>HQ2000-400</t>
  </si>
  <si>
    <t>Эти кроссовки Jordans специальной серии поражают своим блеском. Мягкая замша и прочный деним сочетаются с яркими розовыми акцентами и пайетками в виде логотипа Swoosh — это весёлый образ, который ваш малыш сможет носить каждый день. Натуральная и синтетическая кожа в сочетании с джинсовой тканью обеспечивают долговечность и поддержку.
Мягкая пена под ногами обеспечивает амортизацию маленьких ножек.
Резиновая подошва обеспечивает детям надежное сцепление.</t>
  </si>
  <si>
    <t>серый/синий</t>
  </si>
  <si>
    <t>61% кожа, 39% текстиль; подошва: 100% резина</t>
  </si>
  <si>
    <t>JORDAN 1 LOW ALT SE FEM GT</t>
  </si>
  <si>
    <t>HQ2002-400</t>
  </si>
  <si>
    <t>Эти кроссовки Jordans специальной серии посвящены нашей любимой еде, которую можно держать в руках: пицце! Гладкая и прочная кожа помогает им выдерживать любые нагрузки, а смелый дизайн вдохновлен ломтиком сыра, капающим соусом. Кроме того, мы сделали их удобными для надевания благодаря шнуровке, которая раскрывается, как книга. Кто голоден? Застежка-липучка позволяет открывать шнуровку как книгу, чтобы их было легко надевать на маленькие извивающиеся ножки.
Верх из натуральной и синтетической кожи обеспечивает долговечность и поддержку.
Мягкая пена под ногами обеспечивает легкую амортизацию.
Подошва из пеноматериала обеспечивает маленьким ножкам необходимое сцепление во время игры.</t>
  </si>
  <si>
    <t>41% кожа, 59% текстиль; подошва: 100% пластик</t>
  </si>
  <si>
    <t>JORDAN MAX AURA 7</t>
  </si>
  <si>
    <t>HQ2091-106</t>
  </si>
  <si>
    <t>Max Aura 7 — это современный микс, созданный для повседневной носки, который объединяет две иконы стиля. Волнистые линии в области шнурков отсылают к модели AJ10, а боковые выступы и блестящие вставки из лакированной кожи — к AJ11. Это переосмысление наследия Jordan. Натуральная кожа в сочетании с прочным текстилем обеспечивает долговечность и структуру верха.
Мягкая и удобная амортизация Max Air обеспечивает оптимальный уровень поддержки.
Подошва из пеноматериала обеспечивает легкую амортизацию.
Резиновая подошва обеспечивает надежное сцепление.</t>
  </si>
  <si>
    <t>W AIR MAX DN</t>
  </si>
  <si>
    <t>HQ4050-400</t>
  </si>
  <si>
    <t>Кроссовки W Air Max DN для женщин — это стильное и универсальное решение для повседневной носки, объединяющее в себе современный дизайн и признанное качество. Верх, выполненный из текстиля и искусственной кожи, предлагает идеальное сочетание лёгкости и прочности. Эти материалы обеспечивают отличную вентиляцию, позволяя ногам дышать, и при этом придают обуви изящный внешний вид, подходящий для различных стилей и событий. Внутренняя текстильная подкладка мягко адаптируется к форме стопы, создавая максимальный комфорт в течение всего дня. Резиновая подошва гарантирует превосходное сцепление с любой поверхностью, обеспечивая устойчивость и уверенность в каждом шаге. Классическая шнуровка позволяет легко и точно регулировать посадку, обеспечивая надёжную фиксацию стопы. Эти кроссовки являются идеальным выбором для активных женщин, которые ценят стиль и комфорт в повседневной жизни.</t>
  </si>
  <si>
    <t>NIKE TERRA MANTA</t>
  </si>
  <si>
    <t>HQ4502-104</t>
  </si>
  <si>
    <t>Модель Terra Manta предлагает свежий взгляд на сдержанный дизайн, сохраняя при этом любимый нами ретро-стиль. Верх из текстиля и синтетической кожи отдает дань уважения классическим моделям, а подошва имеет высокопрочную, гибкую конструкцию с отличным сцеплением. Верх из текстиля с накладками из искусственной кожи обеспечивает воздухопроницаемость и комфорт.
Резиновая подошва имеет прошитую чашеобразную форму и протектор, напоминающий подошву ботинка, что обеспечивает прочность и высокое сцепление. Мягкий воротник/
Промежуточная подошва из пеноматериала/</t>
  </si>
  <si>
    <t>W AIR MAX DN SE OPP2</t>
  </si>
  <si>
    <t>HV4436-133</t>
  </si>
  <si>
    <t>Кроссовки W Air Max Dn Se Opp2 для женщин — стильный выбор для повседневного образа, сочетающий современный дизайн и исключительный комфорт. Верх из текстиля и искусственной кожи обеспечивает оптимальную вентиляцию и долговечность, а его современный вид добавит модный акцент в ваш гардероб. Текстильная подкладка внутри кроссовок предлагает мягкость и комфорт при каждом шаге, что делает их идеальными для длительного ношения. Классическая шнуровка гарантирует надежную фиксацию и позволяет настраивать посадку под индивидуальные предпочтения. Резиновая подошва обеспечивает надежное сцепление с разнообразными поверхностями и придает устойчивость. Эти кроссовки позволят вам чувствовать себя уверенно и удобно в любой ситуации.</t>
  </si>
  <si>
    <t>HV4861-600</t>
  </si>
  <si>
    <t>Кроссовки W Air Max Dn для женщин объединяют в себе стильный дизайн и комфорт, идеально подходящие для повседневного использования. Верх этой модели выполнен из комбинации текстиля и искусственной кожи, что обеспечивает хорошую вентиляцию и износостойкость, добавляя современный акцент в ваш повседневный образ. Внутренняя текстильная подкладка делает ношение максимально комфортным, обеспечивая мягкость и удобство при каждом шаге. Классическая шнуровка позволяет надежно зафиксировать кроссовки на ноге и легко регулировать посадку. Прочная резиновая подошва гарантирует отличное сцепление с любой поверхностью, сохраняя устойчивость и комфорт. Эти кроссовки идеально подойдут для активных женщин, которые ценят сочетание моды и функциональности в своей обуви.</t>
  </si>
  <si>
    <t>AIR JORDAN 1 MID SE NA5</t>
  </si>
  <si>
    <t>HV5177-010</t>
  </si>
  <si>
    <t>Кроссовки Air Jordan 1 Mid SE Na5 для мужчин — это культовая модель, сочетающая в себе классический стиль и современные элементы. Верх выполнен из комбинации натуральной и искусственной кожи, что обеспечивает долговечность и выразительный внешний вид. Такое сочетание материалов дарит обуви премиальный облик и способствует отличной поддержке стопы. Текстильная подкладка внутри добавляет комфорта, обеспечивая мягкость и удобную посадку на весь день. Классическая шнуровка гарантирует надежную фиксацию, позволяя адаптировать посадку к индивидуальным предпочтениям. Подошва из резины обеспечивает отличное сцепление и стабильность на различных поверхностях. Эти кроссовки идеально подходят для тех, кто ценит стильную классику в повседневной жизни.</t>
  </si>
  <si>
    <t>AIR JORDAN 1 MID BG NA5</t>
  </si>
  <si>
    <t>HV5180-010</t>
  </si>
  <si>
    <t>Кроссовки Air Jordan 1 Mid BG Na5 для мальчиков — это культовое сочетание стиля и комфорта, идеально подходящее для повседневного использования. Верх модели выполнен из высококачественной натуральной и искусственной кожи, что обеспечивает прочность и современный внешний вид. Такая компоновка материалов гарантирует отличную поддержку стопы и устойчивость. Внутренняя текстильная подкладка добавляет комфорта, обеспечивая мягкость и удобную посадку на весь день. Классическая шнуровка позволяет надежно зафиксировать кроссовки на ноге, обеспечивая индивидуальную подгонку. Прочная резиновая подошва обеспечивает отличное сцепление и устойчивость, что идеально подходит для активных детей. Эти кроссовки придают уверенность и стиль в любых ситуациях.</t>
  </si>
  <si>
    <t>4Y</t>
  </si>
  <si>
    <t>AIR JORDAN 4 RM PRM</t>
  </si>
  <si>
    <t>HV5184-010</t>
  </si>
  <si>
    <t>Кроссовки Air Jordan 4 RM Premium – это совершенство стиля и комфорта, идеально подходящее для повседневного использования. Верх сочетает натуральную и искусственную кожу с текстильными вставками, обеспечивая прочность и оригинальный внешний вид. Текстильная подкладка гарантирует комфорт и воздухопроницаемость в течение всего дня. Резиновая подошва отвечает за отличное сцепление и долговечность, позволяя уверенно шагать по любой поверхности. Классическая система шнуровки обеспечивает надежную фиксацию и персонализированную посадку, подстраиваясь под индивидуальные особенности стопы. Эти кроссовки – идеальный выбор для современных мужчин, ценящих стиль, качество и функциональность в каждой детали.</t>
  </si>
  <si>
    <t>NIKE C1TY CN</t>
  </si>
  <si>
    <t>HV5981-120</t>
  </si>
  <si>
    <t>Nike C1TY разработаны, чтобы преодолеть все, что город вам подкидывает. Сетчатый верх помогает сохранять воздухопроницаемость обуви, а усиленные боковины и носок защищают ваши ноги от непогоды. Эти кроссовки придают уличному стилю совершенно новый смысл. Воздухопроницаемый верх с усиленной резиновой боковиной и прочным носком, а также замша и сетка помогают сохранять прохладу в любых условиях. Конструкция Cupsole и эластичная пена работают вместе, обеспечивая круглосуточный комфорт и поддержку. Подошва с вафельным рисунком двойной жесткости и резиновыми выступами обеспечивает превосходное сцепление на любых городских поверхностях.</t>
  </si>
  <si>
    <t>W NIKE AIR MAX PORTAL</t>
  </si>
  <si>
    <t>HV6354-001</t>
  </si>
  <si>
    <t>Перенесите свой стиль с новыми Air Max. Portal — это идеальное сочетание массивности и гладкости, сочетающее в себе подошву-платформу 2000-х с минималистичным верхом современных дизайнов. Мы добавили овальную подошву с амортизацией, похожей на облако, для возвышенного образа, который вы можете носить каждый день. Они настолько удобны, что кажутся неземными.</t>
  </si>
  <si>
    <t>розовый/черный</t>
  </si>
  <si>
    <t>синтетика; текстиль; резина</t>
  </si>
  <si>
    <t>HV6422-200</t>
  </si>
  <si>
    <t>Кеды Air Jordan 1 Mid от Nike представляют собой идеальную комбинацию стиля и комфорта для повседневного гардероба мужчин. Верх выполнен из натуральной и искусственной кожи, что обеспечивает долговечность и стильный внешний вид. Текстильная подкладка добавляет мягкости и комфорт при носке. Подошва из резины обеспечивает надежное сцепление с различными поверхностями и долговечность, что делает кеды отличным выбором для повседневного использования. Классическая застежка на шнурках гарантирует плотную посадку и позволяет регулировать степень фиксации. Этот культовый дизайн, вдохновленный баскетбольным наследием, значительно улучшит любой образ, предлагая универсальность и непревзойденный стиль.</t>
  </si>
  <si>
    <t>WMNS AIR JORDAN 1 LOW CE</t>
  </si>
  <si>
    <t>HV6530-100</t>
  </si>
  <si>
    <t>Кроссовки Wmns Air Jordan 1 Low CE сочетают в себе классический стиль и современный комфорт, создавая идеальное решение для повседневного гардероба. Верх из натуральной кожи обеспечивает прочность и элегантный внешний вид, который легко вписывается в разнообразные образы. Текстильная подкладка добавляет комфорта и обеспечивает воздухопроницаемость, позволяя ногам чувствовать свежесть в течение всего дня. Резиновая подошва гарантирует отличное сцепление с поверхностью и устойчивость, делая каждый шаг уверенным. Классическая система шнуровки позволяет точно регулировать посадку, обеспечивая индивидуальный комфорт. Эти кроссовки — отличный выбор для женщин, которые ценят сочетание моды и функциональности.</t>
  </si>
  <si>
    <t>WMNS AIR JORDAN 4 RM ESTR</t>
  </si>
  <si>
    <t>IB4466-025</t>
  </si>
  <si>
    <t>Кеды Wmns Air Jordan 4 Rm Estr от Nike созданы для женщин, которые ценят стиль и комфорт в повседневной жизни. Верх этих кед выполнен из комбинации натуральной и искусственной кожи, а также текстиля, что обеспечивает прочность и современный вид. Текстильная подкладка гарантирует комфорт и мягкость на протяжении всего дня. Резиновая подошва позволяет уверенно чувствовать себя на любом покрытии благодаря отличному сцеплению и долговечности. Классическая шнуровка обеспечивает надежную фиксацию и позволяет легко адаптировать посадку под индивидуальные предпочтения. Этот стильный вариант кед выделяется своим уникальным дизайном и привносит спортивную элегантность в любой повседневный образ.</t>
  </si>
  <si>
    <t>IB4471-030</t>
  </si>
  <si>
    <t>Благодаря своему плавному силуэту, классическому спортивному стилю и, конечно же, видимой амортизации Air, кроссовки Nike Air Max SC идеально дополнят любой образ. Богатое сочетание материалов добавляет глубину, делая их прочными и лёгкими кроссовками для повседневной носки.
Преимущества
Натуральная и синтетическая кожа в сочетании с сеткой создают прочную конструкцию, которая дышит и обеспечивает комфорт в течение всего дня.
Изначально разработанная для бега, вставка Max Air обеспечивает лёгкую амортизацию на каждом шагу.
Пеноматериал промежуточной подошвы обеспечивает длительную амортизацию.
Резиновая подошва обеспечивает сцепление и долговечность.</t>
  </si>
  <si>
    <t>48% кожа, 13% синтетика, 39% текстиль; подошва: 58% пластик, 42% резина</t>
  </si>
  <si>
    <t>W NIKE ZOOM VOMERO 5 M</t>
  </si>
  <si>
    <t>IB7253-500</t>
  </si>
  <si>
    <t>Кроссовки Nike W Zoom Vomero 5 M предназначены для женщин, которые ищут стильную и комфортную обувь для повседневного использования. Верх этих кроссовок выполнен из текстиля и искусственной кожи, что обеспечивает отличную воздухопроницаемость и современный вид. Текстильная подкладка добавляет комфорт и мягкость при носке. Резиновая подошва обеспечивает надежное сцепление с различными поверхностями, гарантируя безопасность и устойчивость при ходьбе. Классическая застежка на шнурках позволяет регулировать плотность посадки, обеспечивая индивидуальный комфорт. Эти кроссовки идеально подходят для активных женщин, сочетая в себе передовые технологии и элегантный дизайн, который замечательно дополнит любой повседневный образ.</t>
  </si>
  <si>
    <t>IB8879-211</t>
  </si>
  <si>
    <t>Кроссовки W Nike Cortez — это воплощение классического стиля и непревзойденного комфорта, идеальные для повседневной носки. Верх выполнен из сочетания текстиля и натуральной кожи, что обеспечивает прочность и стильный вид, подходящий для любых ситуаций. Текстильная подкладка обеспечивает мягкость и комфорт, создавая приятные ощущения при каждом шаге. Резиновая подошва не только надежна и износостойка, но и обеспечивает отличное сцепление с поверхностью, что делает обувь универсальной для различных условий. Классическая шнуровка гарантирует индивидуальную подгонку и надежную фиксацию. Эти кроссовки — идеальный выбор для женщин, ценящих комфорт и элегантный дизайн в своей обуви.</t>
  </si>
  <si>
    <t>WMNS AIR FORCE 1 '07 LXCN CN</t>
  </si>
  <si>
    <t>IF1686-161</t>
  </si>
  <si>
    <t>Кроссовки Wmns Air Force 1 '07 LXCN CN представляют собой гармоничное сочетание классики и элегантности, которое подарит вашему повседневному стилю свежий и модный акцент. Их верхняя часть выполнена из высококачественной натуральной кожи, что обеспечивает прочность и долговечность, а также придаёт обуви стильный и изысканный вид. Текстильная подкладка обеспечивает мягкость и комфорт внутри, поддерживая оптимальный микроклимат для ваших ног в течение всего дня. Резиновая подошва этих кроссовок гарантирует превосходное сцепление и устойчивость, что делает их идеальными для любого типа покрытия. Классическая шнуровка позволяет легко адаптировать посадку по вашему индивидуальному желанию. Эти кроссовки — отличный выбор для женщин, которые ценят сочетание удобства и утончённого стиля в каждой детали.</t>
  </si>
  <si>
    <t>NIKE P-6000</t>
  </si>
  <si>
    <t>IF6208-001</t>
  </si>
  <si>
    <t>Кроссовки Nike P-6000, сочетающие в себе элементы прошлых моделей Pegasus, выводят беговой стиль начала 2000-х на современный уровень. Сочетание спортивных линий, дышащего текстиля и приподнятой амортизирующей пены — идеальное сочетание эффектного внешнего вида и невероятного комфорта. Дизайн в стиле ретро вдохновлен моделями Nike Pegasus 25 и Nike Pegasus 2006.
Накладки из текстиля, кожи и синтетического материала обеспечивают структуру и комфортную поддержку.
Промежуточная подошва из пеноматериала обеспечивает приподнятую, как в спортивном стиле, стойку и мягкую амортизацию.
Резиновая подошва обеспечивает надежное сцепление.</t>
  </si>
  <si>
    <t>верх: текстиль, нат. замша, иск.кожа; подкладка: текстиль; подошва: резина</t>
  </si>
  <si>
    <t>AIR MAX 90 EASYON (PS)</t>
  </si>
  <si>
    <t>IH1417-028</t>
  </si>
  <si>
    <t>Вид шнурков без необходимости их завязывать? Теперь это просто! Мы сделали эту икону стиля 90-х лёгкой в ​​надевании — верхняя петля для шнурков крепится к ремешку с липучкой, что позволяет детям быстро застегнуть кроссовки и продолжить свой день. Наши полезные функции Nike EasyOn позволяют детям делать все самостоятельно, чтобы они могли сосредоточиться на самом важном: игре.
Эластичные шнурки и ремешок с липучкой позволяют легко расстегнуть их, надеть и быстро зафиксировать.
Первоначально разработанные для бега, видимая вставка Max Air обеспечивает амортизацию маленьких ножек.
Резиновая вафельная подошва обеспечивает надежное сцепление и традиционный стиль.
Эластичные канавки на подошве делают каждый шаг естественным.</t>
  </si>
  <si>
    <t>IH1417-133</t>
  </si>
  <si>
    <t>NIKE AIR FORCE 1 '07 LV8 JD</t>
  </si>
  <si>
    <t>IH4452-100</t>
  </si>
  <si>
    <t>Кеды Nike Air Force 1 — это вневременная, удобная и долговечная обувь, впечатляющая своим классическим дизайном 80-х годов. Верхняя часть выполнена с прошитыми накладками, что придает обуви классический стиль, прочность и поддержку. Амортизация Nike Air, изначально разработанная для баскетбола, обеспечивает легкость и комфорт, делая обувь удобной как на площадке, так и в повседневной жизни. Низкий силуэт обеспечивает лаконичный и обтекаемый вид. Полностью прошитая резиновая подошва особенно прочна и долговечна, что способствует длительному сроку службы обуви. В целом, Nike Air Force 1 предлагает идеальное сочетание стиля и функциональности, идеально подходящее как для занятий спортом, так и для модных образов.</t>
  </si>
  <si>
    <t>80% кожа, 18% синтетика, 2% текстиль; подошва: 100% резина</t>
  </si>
  <si>
    <t>FORCE 1 LOW EASYON LV8 1 (TD)</t>
  </si>
  <si>
    <t>IH4497-100</t>
  </si>
  <si>
    <t>Выйдите из дома быстро, не мучаясь со шнурками. Шнуровка на этих кроссовках открывается, как книга, позволяя маленьким ножкам легко влезть в них. Ремешок с липучкой позволяет быстро зафиксировать их.</t>
  </si>
  <si>
    <t>77% кожа, 23% синтетика; подошва: 100% пластик</t>
  </si>
  <si>
    <t>AIR JORDAN 4 RM PSG</t>
  </si>
  <si>
    <t>IH7453-001</t>
  </si>
  <si>
    <t>Кеды Nike Jordan Air Jordan 4 RM PSG — это уникальное сочетание легендарного баскетбольного наследия и изысканного парижского стиля. Созданные в сотрудничестве с футбольным клубом Пари Сен-Жермен, эти кеды отличаются эксклюзивным дизайном и премиальными материалами. Верх выполнен из высококачественной кожи и текстиля, что обеспечивает отличную поддержку и комфорт. Инновационная подошва с воздушной амортизацией Air-Sole гарантирует мягкость и легкость каждого шага. Характерные для серии Air Jordan 4 детали, такие как сетчатые панели и фирменные элементы, гармонично сочетаются с стильными акцентами от PSG, создавая образец спортивной элегантности. Эти кеды — идеальный выбор для ценителей высокого стиля, сочетания спортивной истории и модных решений.</t>
  </si>
  <si>
    <t>58% кожа, 42% текстиль; подошва: 100% резина</t>
  </si>
  <si>
    <t>W NIKE TERRA MANTA SUEDE</t>
  </si>
  <si>
    <t>IM6484-002</t>
  </si>
  <si>
    <t>Модель Terra Manta предлагает свежий взгляд на сдержанный дизайн, сохраняя при этом любимый вами ретро-стиль. Верх из тканого материала с замшевыми накладками отдает дань уважения классике прошлого. Подошва имеет высокопрочную, гибкую конструкцию с отличным сцеплением. Верхняя часть выполнена из тканого материала с замшевыми вставками, что обеспечивает воздухопроницаемость и комфорт.
Резиновая подошва с прострочкой на чашеобразной части и имитацией выступающих шипов для обеспечения износостойкости и высокого сцепления.</t>
  </si>
  <si>
    <t>NIKE FADE PHONE CASE 5 PINK FOIL</t>
  </si>
  <si>
    <t>N.IA.76.665.NS</t>
  </si>
  <si>
    <t>Чехол для телефона</t>
  </si>
  <si>
    <t>Прочие аксессуары</t>
  </si>
  <si>
    <t>Чехол для телефона iPhone 5 и 5s из прочного пластика. Текстовый принт, отверстия для камеры, зарядки, наушников, звука.</t>
  </si>
  <si>
    <t>100% поликарбонат</t>
  </si>
  <si>
    <t>onesize</t>
  </si>
  <si>
    <t>_</t>
  </si>
  <si>
    <t>NIKE GRAPHIC SOFT CASE  VOLT</t>
  </si>
  <si>
    <t>N.IA.19.710.OS</t>
  </si>
  <si>
    <t>Гибкий и легкий чехол поможет защитить Ваш iPhone от царапин. Функциональные отверстия для доступа к элементам управления, портам и камере. Изделие декорировано Фирменным логотипом Nike.
Силикон 100%</t>
  </si>
  <si>
    <t>100% силикон</t>
  </si>
  <si>
    <t>NIKE SWOOSH HARD PHONE CASE 5 DIGITAL PINK</t>
  </si>
  <si>
    <t>N.IA.38.666.NS</t>
  </si>
  <si>
    <t>Чехол для телефона Nike Swoosh Hard ударопрочный пластиковый чехол с мягким и надежным покрытием обеспечивает защиту от царапин. Имеются отверстия для всех кнопок контроля и камеры. Яркий узнаваемый принт со Swoosh-лого.</t>
  </si>
  <si>
    <t>NIKE CLASSIC PHONE CASE 5 BLACK</t>
  </si>
  <si>
    <t>N.IA.49.066.NS</t>
  </si>
  <si>
    <t>Чехол для телефона IPhone 5 Nike.
100% силикон
Легкий, мягкий и гибкий материал</t>
  </si>
  <si>
    <t>NIKE CAMO HARD PHONE CASE 5 BLACK</t>
  </si>
  <si>
    <t>N.IA.51.037.NS</t>
  </si>
  <si>
    <t>Чехол для телефона Nike Camo Hard. Ударостойкий материал с гладкой поверхностью. Доступ ко всем элементам управления, камере и портам. Принт логотипа Swoosh.</t>
  </si>
  <si>
    <t>NIKE LEAN ARM BAND GHOST GREEN</t>
  </si>
  <si>
    <t>N.000.1324.342.OS</t>
  </si>
  <si>
    <t>Совместим практически со всеми смартфонами. Подходит для устройств с сенсорным экраном с диагональю до 6 дюймов. 
Размеры прозрачного окна: 14 x 7 см.
Карман для устройства оснащен удобным входом. 
Удобная застежка на липучке обеспечивает прочную посадку на руке. 
Прозрачная защитная пленка не дает царапаться экрану устройства и сохраняет сенсорные свойства. 
Светоотражающий логотип улучшает видимость при слабом освещении.
Состав: 38% неопрен, 25% полиэстер,13% нейлон,13% сплав алюминия, 11% термопластик полиуретан</t>
  </si>
  <si>
    <t>38% неопрен, 25% полиэстер,13% нейлон,13% сплав алюминия, 11% термопластик полиуретан</t>
  </si>
  <si>
    <t>OneSize</t>
  </si>
  <si>
    <t>NIKE PRINTED 360 GRAPHIC LEAN ARM BAND BLACK/SILVER/BLACK OSFM</t>
  </si>
  <si>
    <t>N.100.0109.047.OS</t>
  </si>
  <si>
    <t>Чехол для телефона NIKE PRINTED 360 GRAPHIC LEAN ARM BAND BLACK/SILVER/BLACK
- С технологией DRI-FIT
- Доступ к сенсорному экрану через защитное прозрачное окошко
- Подходит для большинства смартфонов
- Регулируемый ремешок на руке для индивидуальной подгонки
- Надежная застежка на липучке на кармане
- Светоотражающая отделка</t>
  </si>
  <si>
    <t>38% неопрен, 25% полиэстер, 13% нейлон, 13% алюминиевый сплав, 11% термопластичный полиуретан</t>
  </si>
  <si>
    <t>NIKE WRIST WEIGHTS 1 LB/.45 KG EACH BLACK/WHITE OSFM</t>
  </si>
  <si>
    <t>N.100.0817.010.OS</t>
  </si>
  <si>
    <t>Утяжелители</t>
  </si>
  <si>
    <t>Прочий инвентарь</t>
  </si>
  <si>
    <t>Регулируемая застежка с безопасным закрытием на крючке. эргономичный дизайн обеспечивает комфортное прилегаения, не создавая неудобств. Материал подхладки помогает выводить влагу, оставляя кожу сухой. В комплекте 2 штуки по 0,45 кг.</t>
  </si>
  <si>
    <t>91% железо, 7% термопластик, 2% полиэстер</t>
  </si>
  <si>
    <t>NIKE MASTERY YOGA MAT 5 MM</t>
  </si>
  <si>
    <t>N.100.1621.001.OS</t>
  </si>
  <si>
    <t>Мат для йоги</t>
  </si>
  <si>
    <t>Натуральный каучук обеспечивает превосходное сцепление и приятное ощущение на ощупь.
Удобен в транспортировке благодаря легкому весу.
Конструкция предотвращающая удерживание неприятного запаха.
Обычный: 5 мм / 66 см X 180 см; 1,43 кг
Состав: Обычный: Верх: 30% натуральный каучук / 40% минерал /20% переработанный ПВБ / 10% синтетический каучук.
Низ: 75% ТПЭ + 25% переработанный ТПЭ</t>
  </si>
  <si>
    <t>80% тпэ, 20% резина</t>
  </si>
  <si>
    <t>NIKE MASTERY YOGA MAT 5 MM LONG</t>
  </si>
  <si>
    <t>N.100.2472.001.OS</t>
  </si>
  <si>
    <t>• Натуральный каучук обеспечивает превосходное сцепление и приятное ощущение на ощупь.
• Удобен в транспортировке благодаря легкому весу.
• Конструкция предотвращающая удерживание неприятного запаха.
• Обычный: 5 мм / 66 см X 180 см; 1,43 кг
• Удлиненный: 5 мм / 68 см X 200 см; 1,59 кг
Состав: Обычный: Верх: 30% натуральный каучук / 40% минерал /
20% переработанный ПВБ / 10% синтетический каучук,
Низ: 75% ТПЭ + 25% переработанный ТПЭ</t>
  </si>
  <si>
    <t>Onesize</t>
  </si>
  <si>
    <t>M J ESS STMT SS TOP</t>
  </si>
  <si>
    <t>HF9363-010</t>
  </si>
  <si>
    <t>Рубашка</t>
  </si>
  <si>
    <t>Рубашки</t>
  </si>
  <si>
    <t>Никто не делает рубашки на пуговицах так, как Джордан. Детали дизайна наследия оживают благодаря легкой жаккардовой ткани, придавая вам неповторимый образ, как бы вы его ни стилизовали.</t>
  </si>
  <si>
    <t>W NSW FUTURA 365 MINI BKPK</t>
  </si>
  <si>
    <t>CW9301-010</t>
  </si>
  <si>
    <t>Рюкзак</t>
  </si>
  <si>
    <t>Сумки и рюкзаки</t>
  </si>
  <si>
    <t>Рюкзаки</t>
  </si>
  <si>
    <t>Женский мини-рюкзак Nike NSW Futura 365 — это компактная и стильная модель, созданная из 100% переработанного полиэстера. Благодаря продуманной функциональной организации и модному дизайну, этот рюкзак идеально подходит для ежедневного использования. Лёгкий и прочный, он помогает организовать ваши вещи стильно и удобно. Компактные размеры 25 х 20 х 10 см делают его идеальным вариантом для городских приключений и уютной повседневной носки.
- Изготовлен из материала, содержащего не менее 55% переработанного полиэстера, что делает этот аксессуар экологически ответственным выбором.
- Тканевая ручка и регулируемые плечевые лямки обеспечивают комфорт и легкость в ношении, адаптируясь под ваши нужды.
- Внешние карманы быстрого доступа позволяют удобно хранить необходимые мелочи, такие как ключи и телефон.
- Передний карман на молнии с подкладкой из фетра защищает электронные устройства и деликатные предметы от царапин.
- С застежками с логотипом Swoosh, рюкзак добавляет стильные акценты к вашему повседневному образу.</t>
  </si>
  <si>
    <t>1SIZE</t>
  </si>
  <si>
    <t>MISC</t>
  </si>
  <si>
    <t>Nike Heritage</t>
  </si>
  <si>
    <t>DC4244-010</t>
  </si>
  <si>
    <t>Сложи все необходимое в рюкзак Nike Heritage и отправляйся на тренировку. Вместительное основное отделение с карманом для ноутбука диагональю до 15 дюймов позволяет всегда иметь его под рукой. В 2 карманах на молнии для аксессуаров легко разместится ваше снаряжение.
Особенности модели: Два кармана на молнии с быстрым доступом позволяют удобно организовать экипировку.
Эта модель выполнена из ткани, в составе которой содержится не менее 65% переработанного полиэстера.
Дополнительные карманы на молнии надежно сохранят ключи, кошелек и телефон.
Плотный полиэстер с переплетением для поддержки. Мягкие плечевые лямки и задняя вставка для удобной переноски. Удобная ручка.
Размеры: 43 х 30 х 15 см. Вместимость: 25 л.
Удаление пятен вручную.</t>
  </si>
  <si>
    <t>NK HERITAGE BKPK</t>
  </si>
  <si>
    <t>DC4244-297</t>
  </si>
  <si>
    <t>NK ELMNTL BKPK - LBR</t>
  </si>
  <si>
    <t>DD0562-253</t>
  </si>
  <si>
    <t>Рюкзак Nike поможет вам во всем: от тренировок до работы. В большом отделении на молнии можно разместить обувь или дополнительный комплект одежды для спортзала, а также книги и ноутбук для учебы. Два внешних кармана помогут организовать и надежно хранить мелкие предметы первой необходимости.
Детали:
Состав: 100% полиэстер
Основное отделение на двойной молнии обеспечивает просторное и безопасное хранение
Несколько легкодоступных карманов на молнии
Мягкие лямки и задняя панель обеспечивают поддержку</t>
  </si>
  <si>
    <t>NK AIR GRX BKPK</t>
  </si>
  <si>
    <t>DV6246-010</t>
  </si>
  <si>
    <t>Держите свои вещи под контролем с рюкзаком Nike Air, вдохновленным культовым дизайном Air Max 95. Этот рюкзак отличается удобной организацией, включая специальное отделение для ноутбука и карман для бутылки с водой, что делает его идеальным спутником на каждый день. Мягкие регулируемые лямки обеспечивают комфорт, будь то пробежка или встреча с друзьями. Рюкзак имеет уникальный дизайн, вдохновленный культовыми кроссовками Nike Air Max 95. Мягкая задняя панель выполненная из сетчатого материала обеспечивает хорошую вентиляцию и комфорт при ношении. Рюкзак имеет достаточно места для хранения всех необходимых вещей. Размеры: 48,5 см x 33 см x 18 см</t>
  </si>
  <si>
    <t>NK AURA BKPK</t>
  </si>
  <si>
    <t>HF7007-699</t>
  </si>
  <si>
    <t>Держите все необходимое под рукой, а свой стиль — на высоте. Вместимость 24 литра делает эту сумку идеальной для переноски практически всего, что вам нужно в течение дня. Передний карман на молнии идеально подходит для небольших предметов первой необходимости, а внутренний накладной карман подходит для большинства ноутбуков. Размеры: 30 см Ш x 43 см В x 15 см Г (приблизительно).</t>
  </si>
  <si>
    <t>розовый/серый</t>
  </si>
  <si>
    <t>Nike Victori</t>
  </si>
  <si>
    <t>CN9675-100</t>
  </si>
  <si>
    <t>Шлепанцы</t>
  </si>
  <si>
    <t>Сандалии и шлепанцы</t>
  </si>
  <si>
    <t>Nike Victori One Men's Slide. ЛЕГЕНДАРНЫЙ КОМФОРТ, НОВАЯ ВЕРСИЯ. Шлепанцы Nike Victori — это доведенная до совершенства незаменимая классическая модель, которая подходит для любой ситуации. Легкая конструкция с новым более мягким пеноматериалом обеспечивает комфорт, а контурный рисунок гарантирует сцепление и помогает зафиксировать стопу. Широкий и мягкий ремешок дарит комфорт и создает стильный образ. Новый более мягкий пеноматериал и механическая амортизация гарантируют непревзойденный длительный комфорт. Контурная стелька бережно обхватывает и поддерживает стопу, а рисунок обеспечивает сцепление и помогает ее зафиксировать. Завернутый верхний край ремешка повышает степень комфорта, а утолщенная вставка дарит ощущение мягкости. Более широкий ремешок создает дополнительное пространство и подходит для большего количества размеров. Подошва с новым рисунком обеспечивает дополнительное сцепление с поверхностью. 
 Яркие логотипы NIKE и Swoosh на ремешке демонстрируют твой любимый бренд.</t>
  </si>
  <si>
    <t>100% синтетика; Подошва: 100% пластик</t>
  </si>
  <si>
    <t>Nike Victori One</t>
  </si>
  <si>
    <t>CZ7836-001</t>
  </si>
  <si>
    <t>Nike Victori One Women's Shower Slide. НОВЫЙ УРОВЕНЬ КОМФОРТА ДЛЯ БЕЗЗАБОТНЫХ ДНЕЙ. Шлепанцы Nike Victori One — это доведенная до совершенства незаменимая классическая модель, которая подходит для любой ситуации. Легкая конструкция с новым более мягким пеноматериалом обеспечивает комфорт. Контурная стелька с рисунком для сцепления помогает зафиксировать стопу, а широкий и мягкий ремешок дарит комфорт и создает стильный образ. Новый, более мягкий пеноматериал и механическая амортизация гарантируют невероятную упругость и длительный комфорт. Контурная стелька бережно обхватывает и поддерживает стопу, а рисунок обеспечивает сцепление и помогает ее зафиксировать. Завернутый верхний край ремешка повышает степень комфорта, а утолщенная вставка дарит ощущение мягкости. Обновленный ремешок создает дополнительное пространство и подходит для большего количества размеров. Подошва с новым рисунком обеспечивает дополнительное сцепление с поверхностью, а перфорация усиливает вентиляцию и отводит воду при использовании в душе. 
 Перфорированный логотип Swoosh на ремешке усиливает вентиляцию.</t>
  </si>
  <si>
    <t>верх: 100% пластик, подкладка: отсутствует, подошва: пластик</t>
  </si>
  <si>
    <t>CN9677-005</t>
  </si>
  <si>
    <t>Nike Victori One Women's Slide. ЛЕГЕНДАРНЫЙ КОМФОРТ В НОВОМ ИСПОЛНЕНИИ. Nike Victori One — это новая версия классической модели, идеально подходящая для пляжа, сада и трибун. Легкая и удобная модель выполнена из нового пеноматериала, а подошва стала более мягкой и упругой. Контурный рисунок надежно фиксирует ногу. Новый, более мягкий пеноматериал и система механической амортизации обеспечивают непревзойденную упругость и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Новый дизайн ремешка позволяет увеличить пространство для стопы. Подметка с новым рисунком для дополнительного сцепления. 
 Эффектные логотипы NIKE и Swoosh на ремешке в фирменном стиле.</t>
  </si>
  <si>
    <t>CN9677-004</t>
  </si>
  <si>
    <t>100% полимерный материал</t>
  </si>
  <si>
    <t>CZ5478-401</t>
  </si>
  <si>
    <t>Плавание</t>
  </si>
  <si>
    <t>Nike Victori One Men's Shower Slide. АБСОЛЮТНЫЙ КОМФОРТ. Сложная игра. Много усилий. Максимальная отдача. Осталось одно — добраться до душа. Не волнуйся, у нас есть для тебя Nike Victori One. Конструкция из цельного пеноматериала дарит ощущение мягкости и комфорта, а специальный рисунок подошвы обеспечивает сцепление с влажным полом. Они быстро сохнут, так что когда ты отправишься на вечеринку, никто не заподозрит, что ты только что из душа. Конструкция из цельного пеноматериала дарит ощущение мягкости и комфорта, а также легко очищается. Специальный рисунок подошвы обеспечивает сцепление с влажным полом. Перфорация на подошве улучшает вентиляцию, отводит воду и способствует быстрому высыханию. 
 Рельефный логотип Swoosh на язычке.</t>
  </si>
  <si>
    <t>CZ7836-100</t>
  </si>
  <si>
    <t>W NIKE CALM SLIDE</t>
  </si>
  <si>
    <t>DX4816-001</t>
  </si>
  <si>
    <t>W NIKE CALM SLIDE - это стильные и удобные женские сланцы от бренда Nike, созданные для летнего отдыха и повседневного использования. Изготовлены из качественных материалов с мягкой и комфортной стелькой, они обеспечивают приятное прилегание и поддержку стопе. Стильный дизайн сланцев W NIKE CALM SLIDE с логотипом Nike на верхней части делает их отличным выбором для пляжа, бассейна или домашнего отдыха. Удобная подошва с амортизацией обеспечивает комфорт при ходьбе и снижает усталость ног.</t>
  </si>
  <si>
    <t>верх: пластик; подкладка: отсутствует; подошва: пластик</t>
  </si>
  <si>
    <t>CZ5478-100</t>
  </si>
  <si>
    <t>АБСОЛЮТНЫЙ КОМФОРТ. Ты играешь на пределе возможностей. Ты потеешь. Выкладываешься по полной. И после тебе нужно принять душ. У нас есть для тебя кое-что в коллекции Nike Victori One. Цельная подошва из пеноматериала обеспечивает мягкость и комфорт, а рисунок протектора улучшает сцепление с мокрыми поверхностями. Кроме того, шлепанцы быстро высыхают, поэтому никто не поймет, что ты только из душа, когда отправишься на вечеринку. Цельная подошва из пеноматериала обеспечивает мягкость и комфорт, а также легко очищается. Рисунок протектора на подошве улучшает сцепление с мокрыми поверхностями. Перфорация в подошве усиливает вентиляцию, пропускает воду и ускоряет высыхание.</t>
  </si>
  <si>
    <t>NIKE VICTORI ONE SLIDE</t>
  </si>
  <si>
    <t>CN9675-400</t>
  </si>
  <si>
    <t>Nike Victori One — это новая версия классической модели, идеально подходящая для пляжа и трибун. Легкая и удобная модель выполнена из пеноматериала, а подошва стала более мягкой и упругой. Контурный рисунок позволяет надежно зафиксировать ногу, а новый мягкий ремешок не натирает и выглядит стильно. Новый, более мягкий пеноматериал и система механической амортизации обеспечивают непревзойденную упругость и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Новый дизайн ремешка позволяет увеличить пространство для стопы. Подметка с новым рисунком для дополнительного сцепления.</t>
  </si>
  <si>
    <t>Резина</t>
  </si>
  <si>
    <t>CN9677-002</t>
  </si>
  <si>
    <t>ЛЕГЕНДАРНЫЙ КОМФОРТ В НОВОМ ИСПОЛНЕНИИ. Nike Victori One — это новая версия классической модели, идеально подходящая для пляжа, сада и трибун. Легкая и удобная модель выполнена из нового пеноматериала, а подошва стала более мягкой и упругой. Контурный рисунок надежно фиксирует ногу. Новый, более мягкий пеноматериал и система механической амортизации обеспечивают непревзойденную упругость и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Новый дизайн ремешка позволяет увеличить пространство для стопы. Подметка с новым рисунком для дополнительного сцепления.</t>
  </si>
  <si>
    <t>W NIKE CALM SLIDE PRINT</t>
  </si>
  <si>
    <t>HF2719-200</t>
  </si>
  <si>
    <t>Сланцы</t>
  </si>
  <si>
    <t>Наслаждайтесь спокойным и комфортным опытом — куда бы ни завел вас ваш выходной. Сделанные из мягкой, но поддерживающей пены, эти шлепанцы с минималистичным дизайном легко носить с носками или без них. А текстурированная стелька поможет вам зафиксировать ноги на месте. Эта версия имеет едва заметную мерцающую отделку, чтобы улучшить ваш образ. Контурная конструкция выполнена из цельного куска пены, что обеспечивает гладкость и бесшовность.
Текстурированная стелька обеспечивает сцепление и помогает удерживать ноги на месте.
Внешняя оболочка изготовлена ​​из водостойкой пены, которую легко чистить.
Резиновая подошва обеспечивает превосходное сцепление даже на скользких поверхностях.</t>
  </si>
  <si>
    <t>верх: 100% пластик; подкладка: текстиль,подошва: резина</t>
  </si>
  <si>
    <t>NIKE CALM SLIDE</t>
  </si>
  <si>
    <t>FD4116-201</t>
  </si>
  <si>
    <t>Шлепанцы Nike Calm идеально подходят для отдыха и повседневного использования. Они выполнены из мягкого и прочного материала, обеспечивающего комфорт на весь день. Эргономичный дизайн с текстурированной стелькой способствует правильной поддержке стопы, а рельефная подошва дает надежное сцепление с поверхностью. Эти стильные шлепанцы станут отличным дополнением к любому гардеробу, прекрасно сочетаясь как с пляжной одеждой, так и с повседневными нарядами.</t>
  </si>
  <si>
    <t>CN9675-401</t>
  </si>
  <si>
    <t>DX4816-600</t>
  </si>
  <si>
    <t>Шлепанцы W CALM SLIDE. W CALM SLIDE - это стильные и удобные женские шлепанцы от бренда Nike, созданные для летнего отдыха и повседневного использования. Изготовлены из качественных материалов с мягкой и комфортной стелькой, они обеспечивают приятное прилегание и поддержку стопе. Стильный дизайн сланцев W CALM SLIDE с логотипом Nike на верхней части делает их отличным выбором для пляжа, бассейна или домашнего отдыха. Удобная подошва с амортизацией обеспечивает комфорт при ходьбе и снижает усталость ног. Состав: Резина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</si>
  <si>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резина</t>
  </si>
  <si>
    <t>CN9675-006</t>
  </si>
  <si>
    <t>ЛЕГЕНДАРНЫЙ КОМФОРТ В НОВОМ ИСПОЛНЕНИИ. Nike Victori One — это новая версия классической модели, идеально подходящая для пляжа и трибун. Легкая и удобная модель выполнена из пеноматериала, а подошва стала более мягкой и упругой. Контурный рисунок позволяет надежно зафиксировать ногу, а новый мягкий ремешок не натирает и выглядит стильно. Новый, более мягкий пеноматериал и система механической амортизации обеспечивают непревзойденную упругость и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Новый дизайн ремешка позволяет увеличить пространство для стопы. Подметка с новым рисунком для дополнительного сцепления.</t>
  </si>
  <si>
    <t>FD4116-001</t>
  </si>
  <si>
    <t>верх: пластик; подошва: пластик</t>
  </si>
  <si>
    <t>CN9675-002</t>
  </si>
  <si>
    <t>верх: иск.кожа; подкладка: отсутствует; подошва: пластик</t>
  </si>
  <si>
    <t>CZ5478-400</t>
  </si>
  <si>
    <t>АБСОЛЮТНЫЙ КОМФОРТ. Сложная игра. Много усилий. Максимальная отдача. Осталось одно — добраться до душа. Не волнуйся, у нас есть для тебя Nike Victori One. Конструкция из цельного пеноматериала дарит ощущение мягкости и комфорта, а специальный рисунок подошвы обеспечивает сцепление с влажным полом. Они быстро сохнут, так что когда ты отправишься на вечеринку, никто не заподозрит, что ты только что из душа. Конструкция из цельного пеноматериала дарит ощущение мягкости и комфорта, а также легко очищается. Специальный рисунок подошвы обеспечивает сцепление с влажным полом. Перфорация на подошве улучшает вентиляцию, отводит воду и способствует быстрому высыханию. Рельефный логотип Swoosh на язычке.</t>
  </si>
  <si>
    <t>CN9675-305</t>
  </si>
  <si>
    <t>Тапочки</t>
  </si>
  <si>
    <t>CN9678-200</t>
  </si>
  <si>
    <t>ЛЕГЕНДАРНЫЙ КОМФОРТ В НОВОМ ИСПОЛНЕНИИ. Nike Victori One — это новая версия классической модели, идеально подходящая для пляжа и трибун. Легкая и удобная модель из нового, более мягкого пеноматериала стала еще комфортнее, а контурная стелька с рельефным рисунком надежно фиксирует ногу. Широкий мягкий ремешок не натирает кожу и выглядит стильно. Новый, более мягкий пеноматериал и система механической амортизации обеспечивают непревзойденный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Широкий ремешок позволяет увеличить пространство для стопы. Подошва с новым рисунком для дополнительного сцепления.</t>
  </si>
  <si>
    <t>CN9677-100</t>
  </si>
  <si>
    <t>CN9675-005</t>
  </si>
  <si>
    <t>Шлепанцы Nike Victori One будут сопровождать вас на всех летних прогулках — от пляжа до трибун. Мы модернизировали его, добавив тонкие, но важные детали, такие как более широкий ремешок и более мягкий пеноматериал. Результат: носить еще приятнее. Попробуйте и позвольте себе соблазниться исключительным комфортом.
Мягкая пена для идеальной отзывчивости и амортизации.
Текстурированный рисунок на контурной стельке надежно удерживает ногу на месте.
Закругленные края мягкого ремешка для мягкости и комфорта.
Более широкий ремень для большего размера обуви.
Рисунок подошвы разработан для сцепления с разными поверхностями.</t>
  </si>
  <si>
    <t>CN9675-003</t>
  </si>
  <si>
    <t>CN9675-017</t>
  </si>
  <si>
    <t>CN9675-600</t>
  </si>
  <si>
    <t>100.0% Синтетика Подошва:100% -Пластик</t>
  </si>
  <si>
    <t>W NIKE VICTORI ONE SLIDE</t>
  </si>
  <si>
    <t>CN9677-008</t>
  </si>
  <si>
    <t>CN9677-502</t>
  </si>
  <si>
    <t>CN9677-600</t>
  </si>
  <si>
    <t>CN9678-006</t>
  </si>
  <si>
    <t>CN9678-010</t>
  </si>
  <si>
    <t>CN9678-601</t>
  </si>
  <si>
    <t>Nike Victori One Men's Printed Slide. ЛЕГЕНДАРНЫЙ КОМФОРТ В НОВОМ ИСПОЛНЕНИИ. Nike Victori One — это новая версия классической модели, идеально подходящая для пляжа и трибун. Легкая и удобная модель из нового, более мягкого пеноматериала стала еще комфортнее, а контурная стелька с рельефным рисунком надежно фиксирует ногу. Широкий мягкий ремешок не натирает кожу и выглядит стильно. Новый, более мягкий пеноматериал и система механической амортизации обеспечивают непревзойденный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Широкий ремешок позволяет увеличить пространство для стопы. Подошва с новым рисунком для дополнительного сцепления. 
 Эффектные логотипы NIKE и Swoosh на ремешке в фирменном стиле.</t>
  </si>
  <si>
    <t>NIKE VICTORI ONE SHOWER SLIDE</t>
  </si>
  <si>
    <t>CZ5478-001</t>
  </si>
  <si>
    <t>CZ7836-600</t>
  </si>
  <si>
    <t>Nike Offcourt Duo</t>
  </si>
  <si>
    <t>DV1038-001</t>
  </si>
  <si>
    <t>Пантолеты</t>
  </si>
  <si>
    <t>Шлепанцы Nike Offcourt Duo для женщин предназначены для максимального комфорта в повседневной носке. Верх выполнен из мягкого текстиля, который нежно прилегает к ноге и обеспечивает приятные ощущения на коже. Подошва из легкой и прочной резины гарантирует отличную амортизацию и надежное сцепление с поверхностью, что делает каждую прогулку комфортной и безопасной. Шлепанцы не имеют застежек, что позволяет легко и быстро надевать и снимать их. Идеально подходят для летнего отдыха, прогулок по городу или посещения бассейна. Элегантный дизайн с логотипом Nike придает стильный вид, а продуманная конструкция обеспечивает долговечность и практичность.</t>
  </si>
  <si>
    <t>текстиль, резина</t>
  </si>
  <si>
    <t>DX4816-100</t>
  </si>
  <si>
    <t>W CALM SLIDE - это стильные и удобные женские шлепанцы от бренда Nike, созданные для летнего отдыха и повседневного использования. Изготовлены из качественных материалов с мягкой и комфортной стелькой, они обеспечивают приятное прилегание и поддержку стопе. Стильный дизайн сланцев W CALM SLIDE с логотипом Nike на верхней части делает их отличным выбором для пляжа, бассейна или домашнего отдыха. Удобная подошва с амортизацией обеспечивает комфорт при ходьбе и снижает усталость ног.</t>
  </si>
  <si>
    <t>NIKE OFFCOURT ADJUST SLIDE PR</t>
  </si>
  <si>
    <t>HQ2178-001</t>
  </si>
  <si>
    <t>Шлепанцы Nike Offcourt Adjust Slides – это сочетание комфорта и современного стиля, создающее идеальную обувь для повседневного использования. Эти шлепанцы разработаны для того, чтобы обеспечить исключительное удобство и поддержку, будь вы дома или на улице.
Особенностью этой модели является регулируемый ремешок, который позволяет идеально подогнать шлепанцы под вашу ногу, обеспечивая надежную фиксацию. Мягкая и легкая подошва выполнена с использованием технологии Nike Revive Foam, которая обеспечивает амортизацию и чувство легкости при каждом шаге. Повышенная амортизация дарит комфорт и облегчает нагрузку на стопы, что особенно важно в течение длительных периодов ношения.</t>
  </si>
  <si>
    <t>PSG MNK DF STK HD TRK SUIT KAW</t>
  </si>
  <si>
    <t>DN1254-011</t>
  </si>
  <si>
    <t>Спортивный костюм</t>
  </si>
  <si>
    <t>Спортивные костюмы</t>
  </si>
  <si>
    <t>Детали дизайна трикотажного спортивного костюма Nike Paris Saint-Germain Strike созданы специально для звезд будущего. Индивидуальная посадка не позволяет ничему встать между вами и мячом, а технология впитывания пота обеспечивает охлаждение и сосредоточенность, пока вы оттачиваете свои навыки.
Технология Nike Dri-FIT отводит пот от кожи и способствует быстрому испарению, обеспечивая воздухопроницаемость и комфорт.
Молнии внизу штанин, чтобы можно было переодеться, не снимая обуви.
Карманы на молнии для хранения предметов первой необходимости.
Подкладка корпуса и капюшона: 100% полиэстер. Вставки: 95% полиэстер, 5% эластан.
Машинная стирка.</t>
  </si>
  <si>
    <t>M NK CLUB LND WVN TRK SUIT</t>
  </si>
  <si>
    <t>DR3337-010</t>
  </si>
  <si>
    <t>Мужской спортивный костюм Nike Lined Woven Tracksuit включает в себя брюки и куртку. 
Описание куртки: на молнии, имеет карманы по бокам и логотип бренда. Низ куртки и рукава отделаны резинкой. Капюшон спрятан в воротник. Спинка куртки без надписей. 
Описание брюк: имеют манжеты на резинке и логотип бренда, открытые карманы по бокам, регулируемый пояс со шнурком.
Спортивный костюм найк выполнен из практичного нейлона и подходит как для занятий спортом, так и для повседневного использования.</t>
  </si>
  <si>
    <t>M NK CLUB FLC GX HD TRK SUIT</t>
  </si>
  <si>
    <t>FB7296-010</t>
  </si>
  <si>
    <t>Расслабьтесь в этом удобном тренировочном костюме из флиса. Рукава и штанины украшены тканой тесьмой Nike, придающей модели динамичный вид. Мягкая снаружи и с начесом внутри, эта легкая флисовая ткань легко надевается, когда вам нужно немного дополнительного тепла. Носите его со своей любимой обувью Nike, чтобы создать современный стиль.</t>
  </si>
  <si>
    <t>FB7296-410</t>
  </si>
  <si>
    <t>Спортивный костюм Nike для мужчин представляет собой теплые брюки и худи. Изготовлен из высококачественных, экологически чистых, дышащих материалов. Идеально подходит для тренировок и активного отдыха. Не стесняет движений, обеспечивает комфорт во время тренировок. Карман-кенгуру худи и карманы брюк придают этому спортивному костюму дополнительную функциональность.</t>
  </si>
  <si>
    <t>FB7296-657</t>
  </si>
  <si>
    <t>M NK CLUB PK TRK SUIT</t>
  </si>
  <si>
    <t>FB7351-010</t>
  </si>
  <si>
    <t>Классический. Универсальный. Идеальный. А этом спортивном костюме из политрикотажа Nike Club все это сочетается с мягкой тканью и непринужденной посадкой, обеспечивающей комфорт. Сочетайте его с футболкой с графическим рисунком и кроссовками Nike в стиле ретро, ​​чтобы создать повседневный стиль.</t>
  </si>
  <si>
    <t>FB7351-410</t>
  </si>
  <si>
    <t>K NK DF ACD25 TRACK SUIT K -PD</t>
  </si>
  <si>
    <t>HJ3715-010</t>
  </si>
  <si>
    <t>Костюм</t>
  </si>
  <si>
    <t>Этот спортивный костюм, созданный для комфорта во время оттачивания навыков, обеспечивает идеальную посадку с головы до ног. Изготовленный из лёгкого трикотажного материала с нашей влагоотводящей технологией Dri-FIT, он помогает сохранять прохладу и сухость во время игры. Технология Nike Dri-FIT отводит пот с кожи, обеспечивая более быстрое испарение, помогая вам оставаться сухим и чувствовать себя комфортно.
Эластичный пояс со шнурком позволяет вам идеально подогнать посадку.
Боковые карманы на молнии на брюках обеспечивают надежное хранение мелких предметов.</t>
  </si>
  <si>
    <t>122-128</t>
  </si>
  <si>
    <t>HJ3715-065</t>
  </si>
  <si>
    <t>137-147</t>
  </si>
  <si>
    <t>Nike Sportswear</t>
  </si>
  <si>
    <t>FB3050-010</t>
  </si>
  <si>
    <t>Сумка</t>
  </si>
  <si>
    <t>Сумки</t>
  </si>
  <si>
    <t>Воплощение утонченного стиля и безупречного комфорта с сумкой Nike Sportswear Faux Fur Tote объемом 10 литров. Эта необычная и элегантная модель создана для тех, кто ценит не только функциональность, но и уникальный дизайн. Материал: Высококачественный искусственный мех придаёт сумке роскошный и мягкий вид, делая её приятной на ощупь и добавляя тепло в холодные дни.
- Объем: Вместительный внутренний отсек объемом 10 литров идеально подходит для хранения ваших повседневных необходимых вещей, будь то спортивное оборудование, книги или аксессуары.
- Дизайн: Стильное и модное решение, сумка сочетает в себе кокетливость и практичность. Доступна в нескольких цветовых вариантах, она легко впишется в любой гардероб.
- Комфортность: Широкие и мягкие ручки обеспечивают комфортное ношение даже при максимальной загрузке, а регулируемый ремень позволяет использовать сумку как через плечо, так и в руках.
- Функциональность: Внутренние и внешние карманы обеспечивают удобный доступ к мелочам, помогая сохранить порядок и организованность. Размеры: 46cm x 10cm x 25.5cm.</t>
  </si>
  <si>
    <t>Nike Sportswear Heritage Small Items Bag</t>
  </si>
  <si>
    <t>BA5871-010</t>
  </si>
  <si>
    <t>Nike Heritage Crossbody Bag (Small). УНИВЕРСАЛЬНАЯ КОНСТРУКЦИЯ В КЛАССИЧЕСКОМ СТИЛЕ. Сумка через плечо Nike Heritage с прочной конструкцией и несколькими карманами позволяет организованно хранить вещи в пути. Регулируемый ремешок для идеальной посадки. Основное отделение на молнии для надежного хранения вещей. Сетчатый карман спереди для мелочей. Регулируемый ремешок через плечо для удобной переноски. 
Размеры: 18 x 13 x 3 см. Состав: основа: 80% нейлон/20% полиэстер. Подкладка: 100% полиэстер. 
Удаление пятен вручную.</t>
  </si>
  <si>
    <t>DB0490-010</t>
  </si>
  <si>
    <t>Сумка на пояс</t>
  </si>
  <si>
    <t>НАДЕЖНОСТЬ И ФУНКЦИОНАЛЬНОСТЬ. Благодаря удобному и легко регулируемому ремешку поясная сумка Nike Heritage идеально подходит на каждый день. Основное отделение обеспечивает надежное хранение телефона, перекуса или кошелька, а маленький карман сзади помогает носить такие вещи, как ключи, информацию с адресами и снеки, которыми ты не хочешь делиться, в безопасности и всегда под рукой. 
-Прочный плетеный ремешок с защелкой посередине позволяет носить сумку на поясе или через плечо.
-Двойная молния на переднем отделении дает быстрый доступ к более крупным вещам. 
-Двойная молния сзади позволяет надежно хранить мелкие предметы. 
Размеры: 41 х 10 х 15 см. Вместимость 3 л. 
Удаление пятен вручную.</t>
  </si>
  <si>
    <t>Nike Brasilia</t>
  </si>
  <si>
    <t>BA5955-410</t>
  </si>
  <si>
    <t>Nike Brasilia Training Duffel Bag (Medium). УНИВЕРСАЛЬНОЕ РЕШЕНИЕ ДЛЯ ХРАНЕНИЯ ВСЕГО НЕОБХОДИМОГО. Прочная сумка-дафл Nike Brasilia имеет вместительное основное отделение, в которое поместится вся необходимая экипировка. Мягкая плечевая лямка обеспечивает комфорт при переноске, а благодаря множеству наружных карманов у тебя будет удобный доступ к мелочам. Вместительное основное отделение на молнии обеспечивает надежное хранение. В нижнем отделении на молнии можно хранить обувь или сухие вещи отдельно от влажных. Несколько внешних карманов позволяют держать вещи под рукой. Дно с покрытием для прочности и защиты от влаги. 
 Мягкая плечевая лямка. 
 Размеры: 64 x 31 x 31 см (Д х Ш х В). 
 Состав: 100% полиэстер. 
 Удаление пятен вручную.</t>
  </si>
  <si>
    <t>Nike Radiate</t>
  </si>
  <si>
    <t>BA6173-010</t>
  </si>
  <si>
    <t>Рюкзак Nike Radiate Backpack — это идеальное сочетание стиля, функциональности и долговечности, которое удовлетворит потребности любого современного человека. Этот рюкзак, выполненный из прочных материалов, выдержит любые испытания, сохраняя свой стильный вид даже при регулярном использовании.
Рюкзак отличается вместительным основным отделением с удобной системой организации, где можно разместить всё необходимое — от учебных принадлежностей и рабочих документов до спортивной экипировки. Верхняя часть снабжена регулируемым шнурком-стяжкой, который обеспечивает дополнительную безопасность и легкий доступ к содержимому.
Внутренний карман, специально предназначенный для ноутбука, защищает ваше устройство от ударов и случайных повреждений. Кроме того, несколько внешних карманов на молнии позволяют удобно хранить мелкие предметы первой необходимости, сохранять их в быстром доступе и порядке.
 Размеры: 
58 x 28 x 15 см.</t>
  </si>
  <si>
    <t>Nike Academy Team Hardcase</t>
  </si>
  <si>
    <t>CU8087-410</t>
  </si>
  <si>
    <t>В сумке дафл прочной конструкцией и жестким дном Nike Academy Team можно удобно и аккуратно разместить экипировку. Основное отделение вместит всю необходимую экипировку. Жесткое дно защищает вещи от ударов и царапин. Отделение на молнии на дне для раздельного хранения чистой и грязной экипировки. Ручки можно соединить, чтобы получился еще один вариант ношения.  Размеры: 64 x 30 x 30 см.</t>
  </si>
  <si>
    <t>NIKE ACADEMY TEAM MEDIUM</t>
  </si>
  <si>
    <t>CU8096-410</t>
  </si>
  <si>
    <t>В сумке дафл прочной конструкцией и жестким дном Nike Academy Team можно удобно и аккуратно разместить экипировку. Основное отделение вместит всю необходимую экипировку. Жесткое дно защищает вещи от ударов и царапин. Отделение на молнии на дне для раздельного хранения чистой и грязной экипировки. Ручки можно соединить, чтобы получился еще один вариант ношения. Размеры: 53 x 30 x 28 см
Отделение на молнии на дне для раздельного хранения чистой и грязной экипировки. Ручки можно соединить, чтобы получился еще один вариант ношения.</t>
  </si>
  <si>
    <t>W NSW FUTURA 365 CROSSBODY</t>
  </si>
  <si>
    <t>CW9300-010</t>
  </si>
  <si>
    <t>НА КАЖДЫЙ ДЕНЬ. Сумка через плечо Revel Nike Sportswear с карманом на молнии сзади и клапаном на магнитной застежке — стильная модель, которая вместит все самые нужные вещи. Сумка выполнена из материала, который содержит не менее 75% переработанных волокон. В составе смесового материала не менее 75% переработанных волокон. Внутренний потайной карман и задний карман на молнии подходят для ключей, карт и телефона. Магнитный клапан как обеспечивает быстрый доступ к важным вещам. Ремень позволяет регулировать посадку и носить сумку так, как тебе удобно. Логотип Swoosh на язычках молний и печатная графика спереди. 100% POLYESTER</t>
  </si>
  <si>
    <t>NK HERITAGE CROSSBODY -  FA21</t>
  </si>
  <si>
    <t>DB0456-010</t>
  </si>
  <si>
    <t>ВМЕЩАЕТ ВСЁ НЕОБХОДИМОЕ. Сумка через плечо Nike Heritage — альтернатива классической поясной сумке, которая позволяет носить с собой всё необходимое и освобождает руки. Принт с логотипом Futura и регулируемая лямка делают эту модель идеальной для образа на каждый день. Благодаря отдельному основному отделению и карману для аксессуаров, твои вещи хранятся в порядке. Эта модель выполнена из ткани, в составе которой содержится не менее 65% переработанного полиэстера.
-Основное отделение на молнии для более крупных предметов.
-Карман для аксессуаров на молнии.
-Регулируемый ремешок для удобной посадки.
-Принт по всей поверхности и логотип дарят ощущения мягкости и гладкости.
Размеры: 23 x 18 x 8 см. Вместимость 4 л.
Основа: 69% нейлон/31% полиэстер. Подкладка: 100% полиэстер.
Удаление пятен вручную.</t>
  </si>
  <si>
    <t>Heritage Waistpack</t>
  </si>
  <si>
    <t>DB0488-010</t>
  </si>
  <si>
    <t>ФУНКЦИОНАЛЬНОСТЬ И СТИЛЬНЫЙ ОБРАЗ. В поясную сумку Nike Heritage можно положить все необходимые мелочи, которые не поместились в карманах. Внутренний потайной карман на молнии позволяет быстро достать ценные вещи. Эта модель выполнена из ткани, в составе которой содержится не менее 65% переработанного полиэстера. 
-Легкий и прочный полиэстер. 
-Регулируемый ремешок для идеальной посадки. 
-Карманы на молнии для надежного хранения разных мелочей.  
Размеры: 41 х 10 х 15 см, объем 3 л</t>
  </si>
  <si>
    <t>Nike Brasilia 9.5</t>
  </si>
  <si>
    <t>DH7710-068</t>
  </si>
  <si>
    <t>ВОЗЬМИ ВСЁ НЕОБХОДИМОЕ С СОБОЙ. Вместительная и прочная сумка-дафл Nike Brasilia вместит всё необходимое для тренировок. Боковое отделение позволяет положить обувь отдельно от остальной экипировки, а внутренние и внешние карманы помогают эффективно организовать вещи. Основное отделение на молнии вместит всё необходимое. Внутреннее отделение на молнии позволяет положить обувь и грязную одежду отдельно от остальной экипировки. Особое покрытие дна защищает вещи от ударов, царапин и влаги. Внешние карманы позволяют быстро достать нужную вещь. Размеы: 64 x 30 x 30 см. Вместимость 60 л.</t>
  </si>
  <si>
    <t>Jordan Unisex Fanny pack (Jordan)</t>
  </si>
  <si>
    <t>DJ5645-705</t>
  </si>
  <si>
    <t>Сумка Jordan Fanny Pack - эта сумка позволяет вам взять с собой все необходимые вещи, оставляя руки свободными и обеспечивая безопасное хранение.
Оснащенная множеством карманов, эта сумка обеспечивает удобное размещение всех ваших мелочей, от ключей и кошелька до мобильного телефона и наушников. Благодаря безопасным замкам и застежкам вы можете быть уверены, что ваши ценности останутся на месте.
 Уникальный дизайн сумки Jordan Fanny Pack также позволяет носить ее через плечо, что добавляет универсальности вашему образу. Будьте стильным и организованным в любой ситуации с этой функциональной и модной сумкой.</t>
  </si>
  <si>
    <t>DM3976-068</t>
  </si>
  <si>
    <t>ВОЗЬМИ ВСЁ НЕОБХОДИМОЕ С СОБОЙ. Сумка-дафл Nike Brasilia помогает держать всё необходимое под рукой. Боковое отделение позволяет положить обувь отдельно от остальной экипировки, а внутренние и внешние карманы помогают эффективно организовать вещи. Основное отделение на молнии вместит всё необходимое. Внутреннее отделение на молнии позволяет положить обувь и влажную одежду отдельно от остальной экипировки. Особое покрытие дна защищает вещи от ударов, царапин и влаги. Внешние карманы дают быстрый доступ к необходимым вещам. Регулируемая плечевая лямка. Удаление пятен вручную. Размеры: 51 x 28 x 28 см. Вместимость 41 л.</t>
  </si>
  <si>
    <t>DO9193-010</t>
  </si>
  <si>
    <t>ПРОДУМАННЫЕ И НАДЕЖНЫЕ КАРМАНЫ. Сумка-дафл Nike Brasilia помогает держать всё необходимое под рукой. Боковое отделение позволяет положить обувь отдельно от остальной экипировки, а внутренние и внешние карманы помогают эффективно организовать вещи. Основное отделение на молнии вместит всё необходимое. Внутреннее отделение на молнии позволяет положить обувь и влажную одежду отдельно от остальной экипировки. Особое покрытие дна защищает вещи от ударов, царапин и влаги. Внешние карманы дают быстрый доступ к необходимым вещам. Размеры: 71 х 36 х 36 см. Вместимость 95 л.</t>
  </si>
  <si>
    <t>NK HERITAGE TOTE 2.0</t>
  </si>
  <si>
    <t>FZ1320-010</t>
  </si>
  <si>
    <t>Подчеркните свою уникальность с помощью дизайна на чистом холсте, который идеально подойдет для персонализированных значков или украшений, и вы получите сумку, которая будет по-настоящему вашей. Размеры: 53,5 см Ш x 35,5 см В x 15 см.</t>
  </si>
  <si>
    <t>FZ1320-120</t>
  </si>
  <si>
    <t>NK ELEMENTAL PRO WP - SF ADV</t>
  </si>
  <si>
    <t>FZ6370-010</t>
  </si>
  <si>
    <t>Сумка поясная</t>
  </si>
  <si>
    <t>Не позволяйте погоде встать у вас на пути. Технология Nike Storm-FIT помогает противостоять таким стихиям, как ветер и вода, чтобы сохранить ваше снаряжение сухим в суровых погодных условиях, так что вы можете ходить в нем в любое время года. А большой отсек на молнии и светоотражающий передний карман на молнии помогут вам оставаться организованным. Размеры: 41 см Д x 10 см Ш x 15 см В (приблизительно).</t>
  </si>
  <si>
    <t>Jordan Cross Body Bag (Jordan)</t>
  </si>
  <si>
    <t>HA5484-030</t>
  </si>
  <si>
    <t>Сумка AIR JORDAN CROSSBODY BAG идеально подходит для того, чтобы взять с собой все необходимое. Сумка AIR JORDAN CROSSBODY BAG имеет основное отделение на молнии, небольшой внешний карман и регулируемый плечевой ремень с зажимом. На ней также есть надпись Jordan и принт логотипа Jumpman спереди. Размеры: 14 x 41 x 8 см.</t>
  </si>
  <si>
    <t>NK AURA CRESCENT CROSSBODY</t>
  </si>
  <si>
    <t>HQ4370-013</t>
  </si>
  <si>
    <t>Сумка кросс-боди</t>
  </si>
  <si>
    <t>Сумка на плечо Nk Aura Crescent Crossbody — это стильный и практичный аксессуар для современной женщины, идеально подходящий для повседневного использования. Изготовленная из 100% нейлона, она отличается прочностью и легкостью, что делает её идеальным выбором для активного образа жизни. Основное отделение сумки закрывается на надежную молнию, обеспечивая сохранность ваших вещей. Дополнительные карманы на молнии предлагают удобную организацию и быстрый доступ к мелким предметам, таким как ключи или смартфон. Элегантный дизайн и универсальный размер сумки позволяют легко сочетать её с различными стилями одежды, будь то прогулка по городу, поездка на работу или встреча с друзьями. Регулируемый плечевой ремень обеспечивает комфортное ношение в течение всего дня.</t>
  </si>
  <si>
    <t>NK GYM CLUB BAG - SP26</t>
  </si>
  <si>
    <t>IH7961-084</t>
  </si>
  <si>
    <t>Спортивная сумка Nike Gym Club Bag — идеальный выбор для активных женщин, занимающихся фитнесом. Изготовленная из 100% полиэстера, она обеспечивает надежность и износостойкость, что делает ее отличным спутником для ежедневных тренировок. Основное отделение на молнии позволяет легко организовать и хранить ваши вещи, предоставляя достаточно места для спортивной формы, обуви и аксессуаров. Дополнительные карманы на молнии помогают безопасно разместить мелкие предметы, такие как ключи, кошелек или наушники. Дизайн сумки — это сочетание практичности и стиля, который дополняет ваш спортивный образ. Удобные ручки и регулируемый плечевой ремень обеспечивают комфорт в ношении, будь то поход в тренажерный зал или занятия на свежем воздухе.</t>
  </si>
  <si>
    <t>W NSW GYM VNTG EASY FZ HOODIE</t>
  </si>
  <si>
    <t>DM6386-063</t>
  </si>
  <si>
    <t>Толстовка</t>
  </si>
  <si>
    <t>Толстовки и ветровки</t>
  </si>
  <si>
    <t>ЛЕГКАЯ МОДЕЛЬ ДЛЯ ОТДЫХА В ТЕПЛУЮ ПОГОДУ Худи с молнией во всю длину Nike Sportswear Gym Vintage — новая версия базовой модели из меланжевой хлопковой ткани джерси, которая представлена в силуэте удобной флисовой футболки. Гладкая и мягкая трикотажная ткань содержит черные или белые вкрапления (в зависимости от расцветки), которые создают плавные переходы для особого винтажного эффекта.Конструкция оверсайз из ткани джерси дополнена свободными рукавами со слегка спущенной линией плеча. Свободный силуэт обеспечивает комфорт и позволяет легко сочетать модель с другой одеждой. Гладкая трикотажная ткань дополнена акцентами из непса, создающими особый винтажный эффект. Эта более легкая, чем флис, хлопковая ткань джерси дает оптимальное тепло для отдыха и прекрасно сочетается с другой одеждой. Манжеты и нижняя кромка из рубчатой ткани обеспечивают удобную посадку и позволяют легко комбинировать худи с другой одеждой. Боковые карманы для самого необходимого. Утягивающий шнурок капюшона с необработанными концами и узелками обеспечивает индивидуальную посадку. Дополняет образ принт с логотипом Futura.</t>
  </si>
  <si>
    <t>W NSW AIR OOS FLC CREW</t>
  </si>
  <si>
    <t>FN1897-208</t>
  </si>
  <si>
    <t>Окунитесь в атмосферу ретро и современности с помощью этого свитшота Nike W Nsw Air Oos Flc Crew. Мягкая и приятная на ощупь  ткань средней плотности обеспечивает воздухопроницаемость, поэтому его можно носить круглый год. Свободная посадка и заниженная линия плеч усиливают смелую и беззаботную атмосферу.</t>
  </si>
  <si>
    <t>W NSW ESSNTL HOODIE PO HBR</t>
  </si>
  <si>
    <t>DX2319-691</t>
  </si>
  <si>
    <t>Сохраняйте классику в худи Nike Sportswear Essential. Эта непринужденная спортивная модель из мягкого флиса сочетается с чем угодно.
Преимущества:
Флис очень мягкий и слегка пушистый внутри, так что вам будет тепло и комфортно.
Ребристые манжеты и нижний край помогают удерживать толстовку на месте во время движения.
Карман кенгуру.
Основная часть: 80% хлопок, 20% полиэстер. Подкладка капюшона: 100% хлопок.
Машинная стирка.</t>
  </si>
  <si>
    <t>W NSW PHNX FLC OS CREW</t>
  </si>
  <si>
    <t>DQ5733-208</t>
  </si>
  <si>
    <t>Познакомьтесь с свитшотом Nike Sportswear Phoenix Fleece Oversized Crew — воплощением комфорта и модного стиля. Этот свитшот выполнен из супер-мягкого флиса, который дарит непревзойденное чувство уюта и тепла в прохладные дни. Свободный, увеличенный крой обеспечивает максимальную свободу движений и стильный вид, идеально подходящий для создания повседневного casual-образа. Рукава реглан и эластичные манжеты добавляют практичности, а минималистичный дизайн позволяет легко сочетать свитшот с любыми элементами гардероба. Независимо от того, планируете ли вы активный день или просто отдыхаете дома, этот свитшот станет вашим любимым выбором.</t>
  </si>
  <si>
    <t>M NSW SW AIR PO HOODY FLC BB</t>
  </si>
  <si>
    <t>FV0167-012</t>
  </si>
  <si>
    <t>Худи</t>
  </si>
  <si>
    <t>Худи Nike M NSW SW AIR PO HOODY FLC BB сочетает в себе стиль и комфорт, создавая идеальный элемент вашего повседневного гардероба. Изготовленное из мягкого флиса, оно обеспечивает уют и тепло в прохладную погоду. Классический крой с регулируемым капюшоном и передним карманом-кенгуру делает эту модель практичной и удобной. Дизайн худи дополнен ярким логотипом Nike Air, который придает динамичный и современный вид. Идеально подходит для прогулок, тренировок и повседневного ношения, сохраняя стильный внешний вид и непревзойденный комфорт.</t>
  </si>
  <si>
    <t>HF7708-361</t>
  </si>
  <si>
    <t>Толстовка мужская Nike M NSW SW AIR PO HOODY FLC BB – это сочетание стиля и комфорта. Изготовленная из высококачественного флисового материала, она обеспечивает тепло и уют в любую погоду. Удобный капюшон с регулируемым шнурком и эластичные манжеты обеспечивают надежную защиту от ветра. Стильный дизайн с логотипом Nike Air добавляет современный вид. Эта толстовка идеально подходит как для активного отдыха, так и для повседневного использования, обеспечивая комфорт и свободу движений. Незаменимая вещь в гардеробе современного мужчины.</t>
  </si>
  <si>
    <t>DM6386-010</t>
  </si>
  <si>
    <t>ЛЕГКАЯ МОДЕЛЬ ДЛЯ ОТДЫХА В ТЕПЛУЮ ПОГОДУ. Худи с молнией во всю длину Nike Sportswear Gym Vintage — новая версия базовой модели из меланжевой хлопковой ткани джерси, которая представлена в силуэте удобной флисовой футболки. Гладкая и мягкая трикотажная ткань содержит черные или белые вкрапления (в зависимости от расцветки), которые создают плавные переходы для особого винтажного эффекта. Конструкция оверсайз из ткани джерси дополнена свободными рукавами со слегка спущенной линией плеча. Свободный силуэт обеспечивает комфорт и позволяет легко сочетать модель с другой одеждой. Гладкая трикотажная ткань дополнена акцентами из непса, создающими особый винтажный эффект. Эта более легкая, чем флис, хлопковая ткань джерси дает оптимальное тепло для отдыха и прекрасно сочетается с другой одеждой. Манжеты и нижняя кромка из рубчатой ткани обеспечивают удобную посадку и позволяют легко комбинировать худи с другой одеждой. Боковые карманы для самого необходимого. Утягивающий шнурок капюшона с необработанными концами и узелками обеспечивает индивидуальную посадку. Дополняет образ принт с логотипом Futura. 50% COTTON, 50% POLYESTER</t>
  </si>
  <si>
    <t>M NK CLUB FT HOODIE CYCLE GX</t>
  </si>
  <si>
    <t>HJ2508-657</t>
  </si>
  <si>
    <t>Этот мужской свитшот Nike CLUB FLEECE HOODIE CYCLE сочетает в себе простой и чистый дизайн с удобной посадкой, что делает его идеальным выбором для повседневной носки.
Манжеты и подол с резинкой
Детали рукавов
Легкий и теплый материал, идеально подходящий для повседневной носки</t>
  </si>
  <si>
    <t>красный/черный</t>
  </si>
  <si>
    <t>80% хлопок 20% полиэстер</t>
  </si>
  <si>
    <t>Nike Sportswear Gym Vintage</t>
  </si>
  <si>
    <t>CJ1694-063</t>
  </si>
  <si>
    <t>ПОВСЕДНЕВНЫЙ КОМФОРТ. СТИЛЬ РЕТРО. Худи с молнией во всю длину Nike Sportswear Gym Vintage из легкого хлопка с полиэстером — это обновленная версия незаменимой вещи твоего гардероба с удобной мягкой посадкой в традиционном стиле.Мягкость и экологичность Изготовленная на 100% из переработанных материалов ткань из хлопка и полиэстера дарит ощущение невероятной мягкости. Винтажный стильШнурки с завязанными необработанными концами и состаренный логотип на груди создают винтажный образ. Надежная посадка Регулируемый капюшон и манжеты из рубчатой ткани для надежной посадки.</t>
  </si>
  <si>
    <t>хлопок 60%, полиэстер 40%</t>
  </si>
  <si>
    <t>M NK CLUB CREW SWEATER</t>
  </si>
  <si>
    <t>FQ2912-652</t>
  </si>
  <si>
    <t>Свитер</t>
  </si>
  <si>
    <t>Этот классический вязаный свитер выглядит аккуратно и комфортно в прохладные дни. Свободный крой дает вам немного места для слоев, а дизайн с круглым вырезом позволяет сочетать его практически с чем угодно. Легкий хлопковый трикотаж мягкий и теплый. Разработанный для обеспечения комфорта в груди и теле, он обеспечивает спортивную посадку, которую можно носить в сочетании с другими материалами.</t>
  </si>
  <si>
    <t>бордовый</t>
  </si>
  <si>
    <t>W NSW GYM VNTG GFX EASY PO HD</t>
  </si>
  <si>
    <t>DM6388-063</t>
  </si>
  <si>
    <t>ЛЕГКАЯ МОДЕЛЬ ДЛЯ ОТДЫХА В ТЕПЛУЮ ПОГОДУ. Худи с молнией во всю длину Nike Sportswear Gym Vintage — новая версия базовой модели из меланжевой хлопковой ткани джерси, которая представлена в силуэте удобной флисовой футболки. Гладкая и мягкая трикотажная ткань имеет вкрапления черного и белого цвета, которые создают плавные переходы оттенков для особого винтажного эффекта. Конструкция оверсайз из флиса дополнена свободными рукавами со слегка спущенной линией плеча. Свободный силуэт обеспечивает комфорт и позволяет легко сочетать модель с другой одеждой. Гладкая трикотажная ткань дополнена акцентами из непса, создающими особый винтажный эффект. Эта более легкая, чем флис, хлопковая ткань джерси дает оптимальное тепло для отдыха и прекрасно сочетается с другой одеждой. Манжеты и нижняя кромка из рубчатой ткани обеспечивают удобную посадку и позволяют легко комбинировать худи с другой одеждой. Утягивающий шнурок капюшона с необработанными концами и узелками обеспечивает индивидуальную посадку. Дополняет образ принт с логотипом Futura. 50% COTTON, 50% POLYESTER</t>
  </si>
  <si>
    <t>BV2645-063</t>
  </si>
  <si>
    <t>Мужская флисовая толстовка Nike Club Fleece Full Zip Hoodie — это стиль и функциональность в одном изделии. Выполненная из мягкого флиса с начесом, она станет основой вашего повседневного образа в любую погоду. Незаменима в качестве дополнительного слоя для повседневной носки, обеспечивая комфорт и уют.
- Сшита из 80% хлопка и 20% полиэстера для оптимального комфорта и тепла, с отличной вентиляцией, исключительного качества.
- Полная передняя молния способствует легкой терморегуляции и удобному снятию или надеванию изделия.
- Минималистичный дизайн позволяет легко сочетать толстовку с различными элементами гардероба, создавая стильный образ.
- Рубчатые манжеты и нижняя кромка обеспечивают надежную посадку и защиту от проникновения холодного воздуха.
- Удобный капюшон обеспечивает дополнительное тепло и защиту от ветра в прохладные дни.</t>
  </si>
  <si>
    <t>U NSW CLUB HDY PO BB GN</t>
  </si>
  <si>
    <t>HJ0606-100</t>
  </si>
  <si>
    <t>Худи Nike Club Hoodie — это идеальное сочетание классического стиля и современного комфорта. Изготовленное из мягкого и приятного на ощупь флиса, это худи обеспечит вам тепло и уют в любую погоду. Универсальный дизайн с капюшоном на шнурке и передним карманом «кенгуру» делает его подходящим как для спортивных занятий, так и для повседневной носки. Ребристые манжеты и подол удерживают тепло и придают дополнительный комфорт. Малозаметный вышитый логотип Nike подчеркивает спортивное наследие бренда. Это худи станет неотъемлемой частью вашего гардероба, даря вам стиль и удобство каждый день.</t>
  </si>
  <si>
    <t>HF7708-070</t>
  </si>
  <si>
    <t>Ретро-брендинг и яркие цвета добавляют стиля этой удобной худи классического кроя. Флис средней плотности с начесом, очень мягкий внутри и гладкий снаружи, создает ощущение уюта, сохраняя при этом структурированную форму.</t>
  </si>
  <si>
    <t>M NK CLUB+ PO HOODIE REVIVAL</t>
  </si>
  <si>
    <t>DQ4663-700</t>
  </si>
  <si>
    <t>Худи Nike M Nk Club+ Po Hoodie Revival - это мужская худи из 77% хлопка и 23% полиэстера, которая прекрасно подходит для повседневной носки. Она выполнена в стиле клубного покроя с рисунком на груди и логотипом Nike на рукаве. Худи имеет регулируемый шнур, который позволяет адаптировать ее под ваши нужды. Эта куртка-худи отлично сочетается с джинсами или спортивными штанами и добавляет уверенности в любой образе.</t>
  </si>
  <si>
    <t>77% хлопок, 23% полиэстер</t>
  </si>
  <si>
    <t>DM6388-010</t>
  </si>
  <si>
    <t>ЛЕГКАЯ МОДЕЛЬ ДЛЯ ОТДЫХА В ТЕПЛУЮ ПОГОДУ. Худи Gym Vintage — новая версия базовой модели с более свободной посадкой и хлопковой тканью джерси с узелками. Этот мягкий трикотаж с цветовыми пятнами создает винтажный образ за счет переходов оттенков. Товар на 100% изготовлен из экологичных материалов: переработанного полиэстера и органического хлопка. В состав смесовой ткани входит не менее 10% переработанных волокон или не менее 10% органического хлопка. Ткань джерси в крапинку. Гладкий трикотаж дополнен узелками, создающими образ в крапинку. Хлопковая ткань джерси дает оптимальное тепло для отдыха и прекрасно сочетается с другой одеждой. Свобода движений. Эта модель свободного кроя дополнена свободными рукавами со слегка спущенной линией плеча. Свободный силуэт обеспечивает комфорт и позволяет легко сочетать модель с другой одеждой. Комфорт каждый день. Манжеты и нижняя кромка из рубчатой ткани обеспечивают удобную посадку и позволяют сочетать модель с другой одеждой. Утягивающий шнурок капюшона с необработанными концами и узелками обеспечивает индивидуальную посадку. Утягивающий шнурок капюшона с необработанными концами и узелками обеспечивает индивидуальную посадку. Дополняет образ принт с логотипом Futura. Свободная посадка для естественного комфорта. 50% хлопок/50% полиэстер. Печатный логотип Futura. Машинная стирка.</t>
  </si>
  <si>
    <t>M NK TF HOODIE SWOOSH PO</t>
  </si>
  <si>
    <t>FZ1072-010</t>
  </si>
  <si>
    <t>Прохладные температуры не страшны этой толстовке для фитнеса. Технология Nike Therma-FIT помогает управлять естественным теплом вашего тела, помогая вам согреться в холодную погоду. Свободный крой позволяет легко надевать слои, а карман на молнии надежно защитит ваши самые необходимые вещи.</t>
  </si>
  <si>
    <t>G NSW AIR FT CROP HDY HBR NFS</t>
  </si>
  <si>
    <t>DN5108-615</t>
  </si>
  <si>
    <t>Укороченная худи из ткани френч терри для девочек школьного возраста. Худи Nike Sportswear Club идеально подходит для холодных дней. Худи идеально сочетается с брюками с высокой талией. Ткань френч терри на ощупь мягкая и гладкая снаружи и имеет мягкую текстуру внутри. Ребристая кромка и манжеты помогают удерживать одежду на месте.</t>
  </si>
  <si>
    <t>основн: хлопок 80%, полиэстер 20%; подкл: хлопок 80%, полиэстер 20%</t>
  </si>
  <si>
    <t>147-158</t>
  </si>
  <si>
    <t>JA M CLUB BB PO HOODIE</t>
  </si>
  <si>
    <t>FZ1038-010</t>
  </si>
  <si>
    <t>Уникальное сочетание силы, креативности и стиля Ja демонстрируется через графику этой мягкой флисовой толстовки. Ее классический крой удобен в носке и помогает сохранять тепло, куда бы игра вас ни завела.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
Двухслойный капюшон обеспечивает дополнительное тепло.</t>
  </si>
  <si>
    <t>BV2654-410</t>
  </si>
  <si>
    <t>ТРАДИЦИОННЫЙ КОМФОРТ. Флисовое худи-пуловер Nike Sportswear Club — необходимый предмет гардероба, в котором классический стиль сочетается с мягким комфортом флиса, обеспечивая стильный повседневный вид на каждый день.
-Мягкий флис с начесом на изнанке приятен на ощупь. 
-Капюшон с утягивающим шнурком для регулируемой защиты. 
-Свободная посадка. 
-Манжеты и нижняя кромка из рубчатой ткани. 
-Карман «кенгуру»</t>
  </si>
  <si>
    <t>BV2654-063</t>
  </si>
  <si>
    <t>3XL</t>
  </si>
  <si>
    <t>56-58</t>
  </si>
  <si>
    <t>K NK DF UV WOVEN JKT</t>
  </si>
  <si>
    <t>FZ5213-100</t>
  </si>
  <si>
    <t>Ветровка</t>
  </si>
  <si>
    <t>Эта легкая тканая куртка с защитой от ультрафиолета и нашей технологией отведения пота защитит вас в те дни, когда вам понадобится дополнительная защита. Технология Nike Dri-FIT отводит пот с кожи, обеспечивая более быстрое испарение, помогая вам оставаться сухим и чувствовать себя комфортно.
Закругленный подол обеспечивает дополнительную защиту сзади.
Прочная тканая ткань легкая и гладкая.</t>
  </si>
  <si>
    <t>128-137</t>
  </si>
  <si>
    <t>158-170</t>
  </si>
  <si>
    <t>BV2662-100</t>
  </si>
  <si>
    <t>Джемпер</t>
  </si>
  <si>
    <t>МЯГКОСТЬ, КОМФОРТ И ЛАКОНИЧНЫЙ СТИЛЬ. Мужской свитшот найк Nike Sportswear Club — важный предмет гардероба, в котором классический стиль сочетается с мягким комфортом флиса, обеспечивает стильный повседневный вид на каждый день.
-Мягкий флис с начесом на изнанке приятен на ощупь. 
-Рубчатая ткань вокруг горловины и манжет для надежной посадки. 
-Вышитый логотип Nike слева на груди. 
-Свободная посадка.</t>
  </si>
  <si>
    <t>BV2654-100</t>
  </si>
  <si>
    <t>W NSW PHNX FLC OS PO HOODIE</t>
  </si>
  <si>
    <t>DQ5860-010</t>
  </si>
  <si>
    <t>Женское худи Nike Sportswear Phoenix Fleece Oversized Pullover Hoodie. Встаньте и преобразите свой флисовый гардероб. Просторный крой худи найк позволяет расслабиться и чувствовать себя комфортно, а преувеличенные детали, такие как очень высокая резинка и большой передний карман, придают дерзкий вид и помогают выделиться.
Преимущества:
-Заниженная линия плеч и просторные рукава создают непринужденный образ в стиле оверсайз.
-Гладкий снаружи и уютный внутри флис с начесом — наш идеальный материал для толстовок для более низких температур.
-Удлиненная резинка на манжетах и ​​по низу обеспечивает дополнительный комфорт и структуру.
-Капюшон с 4 панелями придает аккуратный, премиальный вид.
-Основная часть: 80 % хлопок/20 % полиэстер. Подкладка капюшона: 100% хлопок.
-Вышитый логотип Swoosh.
-Большой передний карман.
-Удлиненный шнурок.
Машинная стирка</t>
  </si>
  <si>
    <t>HJ0606-010</t>
  </si>
  <si>
    <t>M NSW CLUB CRW FT</t>
  </si>
  <si>
    <t>BV2666-407</t>
  </si>
  <si>
    <t>КЛАССИЧЕСКИЙ КОМФОРТ И ПОДДЕРЖКА. Свитшот из ткани френч терри Nike Sportswear Club — проверенная временем модель из потрясающе мягкого материала. Это комфортная и долговечная модель, с которой ты не захочешь расставаться ни на день. Легкая, мягкая и комфортная ткань френч терри. Укрепленные плечевые швы и рубчатая ткань для повышенной прочности. 78% COTTON, 22% POLYESTER</t>
  </si>
  <si>
    <t>W NSW AIR HOODIE NFS</t>
  </si>
  <si>
    <t>DN4863-615</t>
  </si>
  <si>
    <t>Женское спортивное худи Nike с удобными вместительным карманом для рук и надежного хранения ключей, телефона и других мелочей первой необходимости. Рукава со спущенным плечевым швом. Капюшон на шнурке для регулировки размера и комфортной посадки. Это худи в городском стиле современного кроя Nike Air Sportswear из хлопка и полиэстера обеспечивает комфорт и тепло в холодную погоду. Идеально подходит для отдыха на свежем воздухе.</t>
  </si>
  <si>
    <t>основн: хлопок 80%, полиэстер 20%; подкл: хлопок 100%</t>
  </si>
  <si>
    <t>BV2666-063</t>
  </si>
  <si>
    <t>НЕИЗМЕННЫЙ КЛАССИЧЕСКИЙ КОМФОРТ. Свитшот Nike Sportswear Club из исключительно мягкой ткани френч терри сочетает комфорт и проверенный аутентичный стиль. Этот верх хочется носить каждый день, и он достаточно комфортный и прочный для этого. 
-Легкая, мягкая и комфортная ткань френч терри. 
-Укрепленные плечевые швы и рубчатая ткань повышают прочность. 
-Эластичные нижняя кромка и манжеты. 
-Кант на задней части горловины.</t>
  </si>
  <si>
    <t>W NSW PHNX FLC OOS CREW</t>
  </si>
  <si>
    <t>DQ5761-010</t>
  </si>
  <si>
    <t>Женская толстовка Nike Sportswear Phoenix Fleece Over-Oversized создана специально для повседневного использования. Его дизайн, который предлагает теплый бриз, поднимает вашу энергию на высокий уровень. Его объемный и свободный крой идеально подходит для того, чтобы вам было удобно двигаться. Его большая ребристая структура создает современный и простой дизайн, в то же время создавая беззаботную элегантность. Мягкая текстура ткани обеспечивает непревзойденный комфорт.</t>
  </si>
  <si>
    <t>BV2662-410</t>
  </si>
  <si>
    <t>МЯГКОСТЬ И КОМФОРТ. МИНИМАЛИСТИЧНЫЙ СТИЛЬ. Свитшот Nike Sportswear Club Fleece из мягкого и комфортного флиса с классическим вышитым логотипом на груди слева создает стильный образ на каждый день. Мягкий флис с начесом на изнаночной стороне не натирает кожу. Нижняя кромка и манжеты из рубчатой ткани для надежной посадки.</t>
  </si>
  <si>
    <t>M NK TCH FLC FZ WR HOODIE</t>
  </si>
  <si>
    <t>FB7921-064</t>
  </si>
  <si>
    <t>Стиль и комфорт в одном — мужская худи Nike Tech Fleece Full-Zip Hoodie. Ультралегкая ткань Tech Fleece дарит тепло без лишнего объема, а эргономичный крой и рукава реглан обеспечивают полный диапазон движений. Молния по всей длине и регулируемый капюшон добавляют функциональности, а вместительные карманы на молнии позволяют хранить самые необходимые мелочи.</t>
  </si>
  <si>
    <t>W NSW TCH FLC WR FZ HDY</t>
  </si>
  <si>
    <t>FB8338-003</t>
  </si>
  <si>
    <t>Можете ли вы поверить, что Tech Fleece исполнилось уже 10 лет? Мы отмечаем это событие с классическим дизайном Windrunner, который вы знаете, в новой цветовой палитре, вдохновленной натуральными минералами. Наш премиальный, гладкий с обеих сторон флис ощущается теплее и мягче, чем когда-либо, сохраняя при этом ту же легкую конструкцию, которую вы любите. Дополните свой образ подходящими джоггерами или любимой парой леггинсов. Будущее флиса начинается здесь.</t>
  </si>
  <si>
    <t>M NK TF SI BRSH PO HD</t>
  </si>
  <si>
    <t>IM5918-010</t>
  </si>
  <si>
    <t>Когда погода на улице начинает немного остывать, но желание проводит время на свежем воздухе не угасает, эта уютная и мягкая толстовка станет вашим идеальным спутником. Ее уникальный свободный укороченный крой не только придает стильный и модный вид, но и обеспечивает максимальный комфорт. Изготовленная с применением материала Nike Therma-FIT, эта толстовка надежно сохранит тепло вашего тела, позволяя вам наслаждаться активностью вне зависимости от погодных условий.
Технология Nike Therma-FIT разработана специально для эффективного удержания и регулирования естественного тепла, которое вырабатывает ваше тело. Это значит, что даже в самую прохладную погоду вы будете оставаться уютно согретыми, что дарит вам возможность продолжать занятия на свежем воздухе, сохраняя тепло и комфорт.</t>
  </si>
  <si>
    <t>58% полиэстер, 42% хлопок</t>
  </si>
  <si>
    <t>M NSW CLUB BB CREW GX</t>
  </si>
  <si>
    <t>DQ4912-063</t>
  </si>
  <si>
    <t>Мужской свитшот Nike Sportswear Club Fleece Crew сочетает в себе яркий логотип Futura на груди и мягкий комфорт флиса, создавая изысканный повседневный образ.
Преимущества:
-Флисовая ткань мягкая и приятная на ощупь.
-Рельефная резинка на кромке, манжетах и ​​воротнике обеспечивает удобство и надежность посадки.</t>
  </si>
  <si>
    <t>BV2662-063</t>
  </si>
  <si>
    <t>M J BRK FLC CREW</t>
  </si>
  <si>
    <t>FV7293-050</t>
  </si>
  <si>
    <t>Что необходимо в любой день недели? Удобная толстовка, конечно. Гладкий снаружи и мягкий с начесом внутри, наш флис средней плотности обеспечивает вам все удобства в классическом крое.</t>
  </si>
  <si>
    <t>BV2654-010</t>
  </si>
  <si>
    <t>M NSW SP FLC HOODIE BB</t>
  </si>
  <si>
    <t>FN0247-010</t>
  </si>
  <si>
    <t>Худи Nike Sportswear Club Fleece — незаменимая вещь в любом гардеробе. Она сочетает в себе классический стиль и мягкий комфорт флиса.
Флис с начесом на внутренней стороне выглядит мягким и эластичным.
Капюшон со шнурком позволяет регулировать защиту.
Стандартная посадка для расслабленного и комфортного ощущения.
Ребристый материал по низу и манжетам.
Карман-кенгуру.
Усиленные плечевые швы и ребристая резинка повышают долговечность.</t>
  </si>
  <si>
    <t>BV2662-010</t>
  </si>
  <si>
    <t>M NK CLUB FT OVERSIZED PO HDY</t>
  </si>
  <si>
    <t>HJ1816-451</t>
  </si>
  <si>
    <t>Это худи создано для тех, кто ценит комфорт, мягкость и свободу движений. Благодаря оверсайз-крою оно сидит свободно, не сковывая тело, а плотный хлопковый трикотаж с внутренней мягкой стороной приятно ощущается на коже и сохраняет тепло в прохладную погоду.
Классический однотонный цвет и минималистичный вышитый логотип Nike делают модель универсальной — она легко впишется в любой повседневный образ. Глубокий капюшон с регулируемым шнуром и широкий карман-«кенгуру» добавляют уюта и практичности.
Идеально подойдёт для:
- города, прогулок, поездок;
- отдыха и расслабленного повседневного стиля;
- прохладных дней, когда хочется уюта и тепла
Состав: 100% хлопок
Посадка: оверсайз (свободная)</t>
  </si>
  <si>
    <t>M NSW SP HOODIE POLAR FLEECE</t>
  </si>
  <si>
    <t>FQ8820-012</t>
  </si>
  <si>
    <t>Добавьте завершающий штрих в свой повседневный образ с помощью этой удобной классической худи в свежем минималистском стиле.
Технология Nike Therma-FIT использует естественное тепло вашего тела, чтобы согреть вас в холодную погоду.
Капюшон на шнурке обеспечивает регулируемую защиту, когда вам это нужно.
Карман-кенгуру спереди идеально подходит для хранения необходимых вещей и согрева рук.
Ребристые манжеты и подол удерживают толстовку на месте, когда вы в движении.
Легкий флис с терморегулирующей технологией идеально подходит для многослойной одежды и обеспечивает тепло, но при этом не является слишком громоздким. Он начесан с обеих сторон для всестороннего пушистого комфорта. 
Свободный крой и логотип Swoosh.</t>
  </si>
  <si>
    <t>M NSW CLUB HOODIE PO BB</t>
  </si>
  <si>
    <t>BV2654-247</t>
  </si>
  <si>
    <t>Nike Dri-FIT</t>
  </si>
  <si>
    <t>CZ2425-010</t>
  </si>
  <si>
    <t>ЗАЩИТА С ПОЛЬЗОЙ ДЛЯ ПЛАНЕТЫ. Худи Nike Dri-FIT на 100% выполнена из экологичных материалов: переработанного полиэстера и органического хлопка. В состав смесовой ткани входит не менее 10% переработанных волокон или не менее 10% органического хлопка. 
-Влагоотводящая ткань обеспечивает комфорт до, во время и после тренировки. 
-Товар на 100% изготовлен из экологичных материалов: переработанного полиэстера и органического хлопка. 
-Ткань с технологией Nike Dri-FIT отводит влагу для комфорта и предельной концентрации. 
-Мягкая и комфортная ткань френч терри.
-Карман-кенгуру спереди.</t>
  </si>
  <si>
    <t>93% полиэстер, 7% эластан</t>
  </si>
  <si>
    <t>DQ5761-009</t>
  </si>
  <si>
    <t>Толстовка NIKE Oversized Phoenix с логотипом Swoosh, вышитым на флисовой основе, создает прочный и удобный образ, имеет объемную посадку и объемную рубчик. Гладкий снаружи и приятный на ощупь флис с начесом — идеальный материал для холодных дней. Осенне-зимний сезон.</t>
  </si>
  <si>
    <t>W J BRK FLC CREW  24</t>
  </si>
  <si>
    <t>FV7074-010</t>
  </si>
  <si>
    <t>Ищете немного тепла? Возьмите эту классическую толстовку. Гладкий снаружи и мягкий с начесом внутри, наш флис средней плотности обеспечит вам ощущение уюта и свободную посадку.</t>
  </si>
  <si>
    <t>FV7074-063</t>
  </si>
  <si>
    <t>W J SPT DF CSVR FLC HOODIE</t>
  </si>
  <si>
    <t>IB2498-010</t>
  </si>
  <si>
    <t>Эта просторная толстовка идеально подходит для тренировок или просто для прогулок. В ней сочетаются влагоотводящая технология и дышащая ткань из французского махрового трикотажа, которые помогут вам оставаться в тонусе. Технология Nike Dri-FIT отводит пот от кожи, обеспечивая более быстрое испарение и помогая вам оставаться сухим и чувствовать себя комфортно.
Гладкая снаружи и с рядами крошечных неворсистых петель внутри, эта французская махровая ткань обеспечивает легкое тепло.</t>
  </si>
  <si>
    <t>M J BRK OVS PO HD</t>
  </si>
  <si>
    <t>IB7235-050</t>
  </si>
  <si>
    <t>Худи Nike Jordan Brooklyn Fleece Oversized Pullover Hoodie — это воплощение комфорта и стиля, созданное для настоящих ценителей уличной моды и баскетбольного наследия. Просторный крой оверсайз обеспечивает непринуждённую посадку и свободу движений, идеально подходя для повседневного ношения и активного образа жизни.
Изготовленное из мягкого флисового материала, худи дарит уют и тепло в прохладную погоду. Классический дизайн дополнен культовым логотипом Jordan, что подчёркивает вашу приверженность легендарному бренду. Регулируемый капюшон и эластичные манжеты обеспечивают дополнительную защиту от ветра и создают удобство в любой ситуации.</t>
  </si>
  <si>
    <t>W NSW STREET GFX PO HDY SP26</t>
  </si>
  <si>
    <t>IF0326-103</t>
  </si>
  <si>
    <t>Худи Nike Oversized French Terry Graphic Pullover Hoodie — это стильное и удобное решение для тех, кто ценит комфорт и уникальный дизайн. Просторный оверсайз крой обеспечивает свободу движений и современный вид, подходящий для любых повседневных ситуаций.
Сделанное из мягкого футера, худи дарит уют и сохраняет тепло в прохладную погоду. Графические элементы Nike добавляют оригинальности и подчёркивают вашу индивидуальность, а регулируемый капюшон помогает защититься от ветра и предоставляет дополнительные возможности для настройки комфорта.</t>
  </si>
  <si>
    <t>W NSW STREET SS GX FLC CREW</t>
  </si>
  <si>
    <t>IF0330-010</t>
  </si>
  <si>
    <t>Футболка Nike Loose Short-Sleeve French Terry Crew-Neck Sweatshirt — это стильное и удобное дополнение к вашему гардеробу, идеально подходящее для тех, кто ценит комфорт и современный дизайн. Изготовленная из мягкого и уютного материала French Terry, она обеспечивает превосходное ощущение на коже и идеально подходит для носки в любое время года.
Дизайн этой футболки отличается её свободным кроем, который обеспечивает расслабленный и непринуждённый вид. Круглый вырез горловины добавляет классической нотки, делая эту модель универсальной и подходящей для сочетания с различными элементами гардероба — от спортивных брюк до джинсов.</t>
  </si>
  <si>
    <t>IF0330-103</t>
  </si>
  <si>
    <t>BV2645-010</t>
  </si>
  <si>
    <t>BV2645-410</t>
  </si>
  <si>
    <t>ТЕПЛЫЙ СЛОЙ В СТИЛЕ ГОРОДСКИХ УЛИЦ. Флисовая толстовка Nike Sportswear Club Fleece Men's Full-Zip Hoodie  из мягкой ткани в минималистичном уличном стиле создает повседневный образ, с которым не хочется расставаться. Благодаря молнии во всю длину до подбородка это идеальный дополнительный слой в прохладную погоду. 
-Ткань с начесом исключительно мягкая и комфортная. 
-Легко снимать. 
-Молния по всей длине обеспечивает удобство переодевания. 
-Рубчатая ткань на рукавах и нижней кромке.</t>
  </si>
  <si>
    <t>BV2648-063</t>
  </si>
  <si>
    <t>Толстовка Nike Sportswear Club — это классический вид с простым и ярким уличным стилем. Она изготовлена из мягкой ткани френч терри и обеспечивает защиту и комфорт на весь день.
Особенности:
-Легкая, мягкая и комфортная ткань френч терри.
-«Водолазный» капюшон с утягивающим шнурком для дополнительной защиты от непогоды.</t>
  </si>
  <si>
    <t>M NSW CLUB HOODIE FZ FT</t>
  </si>
  <si>
    <t>BV2648-412</t>
  </si>
  <si>
    <t>Толстовка Nike Sportswear Club предлагает идеальное сочетание классического стиля и удобства, которое так необходимо для повседневного образа. Эта толстовка выполнена из мягкой ткани френч терри, которая обеспечивает приятные тактильные ощущения и сохраняет тепло, не утяжеляя.
Особенности:
- **Легкость и комфорт**: Ткань френч терри известна своей мягкостью и легкостью, она позволит вам чувствовать себя уютно в любое время дня.
- **Стильный капюшон**: "Водолазный" капюшон с утягивающим шнурком не только добавляет стильному образу нотку уличного шика, но и защищает от ветра и непогоды, обеспечивая максимальный комфорт в любых условиях.</t>
  </si>
  <si>
    <t>BV2654-104</t>
  </si>
  <si>
    <t>Флисовое худи-пуловер Nike Sportswear Club — это незаменимый элемент вашего гардероба, который мастерски объединяет классический стиль и комфорт мягкого флиса. Оно идеально подходит для создания стильного повседневного образа, в котором комфорт и эстетика идут рука об руку, чтобы вы могли чувствовать себя уверенно и комфортно каждый день.
Изготовленный из утепленного флиса с начесом на изнанке, материал невероятно мягкий на ощупь и дарит ощущение тепла и уюта, независимо от погодных условий. Это худи быстрее станет вашим фаворитом как для прогулок в прохладные дни, так и для расслабленных вечеров дома.
Практичный капюшон с утягивающим шнурком позволяет адаптировать уровень защиты от капризов погоды, предлагая дополнительную защиту от ветра и холода. Свободная посадка худи обеспечивает свободу движений, делая его идеальным выбором как для активного образа жизни, так и для повседневного комфорта.
Манжеты и нижняя кромка из рубчатой ткани добавляют изысканный акцент и помогают удерживать тепло. Карман «кенгуру» — это не только стильный элемент дизайна, но и практичное решение для хранения мелочей или согревания рук.</t>
  </si>
  <si>
    <t>67% хлопок, 33% полиэстер</t>
  </si>
  <si>
    <t>M NSW CLUB CRW BB</t>
  </si>
  <si>
    <t>BV2662-371</t>
  </si>
  <si>
    <t>Свитшот Nike Sportswear Club Fleece – это воплощение повседневного стиля и безупречного комфорта, который вы оцените с первого взгляда. Созданный из премиального флиса, этот свитшот представляет собой идеальный пример того, как можно сочетать стиль и комфорт в одном изделии.
Мягкий флис с начесом на изнаночной стороне обеспечивает невероятное ощущение уюта и тепла, касаясь кожи с мягкостью и легкостью, что делает его идеальным выбором для прохладных дней. Этот материал не только отличается высокой износостойкостью, но и сохраняет тепло, не натирая кожу, создавая непревзойденный комфорт в течение всего дня.</t>
  </si>
  <si>
    <t>BV2666-371</t>
  </si>
  <si>
    <t>BV2973-010</t>
  </si>
  <si>
    <t>КЛАССИЧЕСКИЙ КОМФОРТ. СТИЛЬ ГОРОДСКИХ УЛИЦ. Флисовое худи-пуловер найк Nike Sportswear Club — необходимый предмет гардероба, обеспечивающий мягкий комфорт в уличном стиле для элегантного повседневного образа на каждый день.
-Капюшон с утягивающим шнурком для регулируемой защиты. 
-Ткань с небольшим начесом на изнаночной стороне невероятно мягкая и комфортная. 
-Карман «кенгуру» для удобного хранения. 
-Рубчатая ткань на нижней кромке и манжетах. 
Состав: основа: 80% хлопок/20% полиэстер; подкладка капюшона: 100% хлопок. 
Машинная стирка.</t>
  </si>
  <si>
    <t>80% хлопо,20% полиэстер, подкладка капюшона 100% хлопок</t>
  </si>
  <si>
    <t>BV2973-063</t>
  </si>
  <si>
    <t>M NK FLC PARK20 FZ HOODIE</t>
  </si>
  <si>
    <t>CW6887-010</t>
  </si>
  <si>
    <t>Толстовка Nike Team Club20 из уютного теплого флиса с классическим дизайном сочетает в себе функциональность и стиль.
Мягкая и теплая флисовая ткань.
Благодаря утягивающему шнурку капюшон можно носить свободно или затянуть.
Стандартный крой для удобной свободной посадки.
Молния во всю длину.
Боковые карманы.</t>
  </si>
  <si>
    <t>82% хлопок  18% полиэстер</t>
  </si>
  <si>
    <t>M NK FLC PARK20 CREW</t>
  </si>
  <si>
    <t>CW6902-010</t>
  </si>
  <si>
    <t>Мужской флисовый свитшот Nike классического кроя для активного отдыха и повседневной носки. Логотип бренда Swoosh на груди.</t>
  </si>
  <si>
    <t>CW6902-071</t>
  </si>
  <si>
    <t>Nike Team Club 20 Women's Hoodie</t>
  </si>
  <si>
    <t>CW6957-010</t>
  </si>
  <si>
    <t>Женская худи Nike Park 20 Fleece Hoodie – это сочетание стиля, комфорта и функциональности, идеально подходящее для активного образа жизни. Изготовленная из мягкого и теплого флиса, она обеспечит тепло и уют в прохладную погоду. Классический спортивный крой позволяет свободно двигаться, а регулируемый капюшон защитит от ветра и дождя, добавляя дополнительный уровень комфорта. Боковые карманы прекрасно подойдут для хранения мелочей или согрева рук. Лаконичный дизайн и логотип Nike на груди подчеркивают спортивный стиль, делая худи универсальным элементом вашего гардероба как для тренировок, так и для повседневной носки.</t>
  </si>
  <si>
    <t>NIKE FC PO HOODIE K</t>
  </si>
  <si>
    <t>CZ0995-480</t>
  </si>
  <si>
    <t>Худи Nike Joga Bonito. В 2006 году Nike запустили кампанию Joga Bonito, призванную напомнить нам всем, что нужно играть во имя любви к спорту — с достоинством и оптимизмом. Вышитый рисунок на рукаве и цветные полосы на задней стороне капюшона отражают принадлежность к культуре красивого спорта. Худи создано для прогулок и зантий спортом в прохладную погоду. Плотная, мягкая ткань, манжеты и нижняя кромка из рубчатой ткани обеспечивают идеальное прилегание и сохраняют тепло. Спущенные плечевые швы, свободный крой для удобной посадки. Вшитый капюшон защитит от дождя и ветра, а карман-кенгуру для хранения важных мелочей.</t>
  </si>
  <si>
    <t>Nike Yoga Dri-FIT</t>
  </si>
  <si>
    <t>CZ2217-010</t>
  </si>
  <si>
    <t>Nike Yoga Dri-FIT. Men's Full-Zip Top. ЛЕГКОСТЬ И ЗАЩИТА НА КОВРИКЕ И НЕ ТОЛЬКО. Куртка Nike Yoga Dri-FIT из мягкого легкого материала обеспечивает комфорт и защиту во время практик и в любой другой ситуации. Ткань содержит не менее 75% переработанных полиэстеровых волокон и дополнена влагоотводящей технологией для комфорта. Комфорт Dri-FIT. Мягкая и легкая ткань. Удобное хранение. Ткань с технологией Dri-FIT отводит влагу и обеспечивает комфорт. Стандартный крой для удобной свободной посадки. Карманы. Молния во всю длину.</t>
  </si>
  <si>
    <t>92% полиэстер, 8% спандекс</t>
  </si>
  <si>
    <t>CZ6376-063</t>
  </si>
  <si>
    <t>КОМФОРТ ВО ВРЕМЯ ТРЕНИРОВКИ. Худи Nike Dri-FIT Men's Full-Zip Training Hoodie из мягкой ткани френч терри с влагоотводящей технологией обеспечивает тепло и комфорт до, во время и после тренировки. 
-Продуманная конструкция выполнена из ткани, в составе которой содержится 100% переработанного и органического волокна. 
-Ткань с технологией Dri-FIT отводит влагу и обеспечивает комфорт. 
-Мягкая ткань френч терри защищает от холода. 
-Стандартный крой для удобной свободной посадки. 
-Молния во всю длину. 
-Передние карманы.</t>
  </si>
  <si>
    <t>CZ7857-010</t>
  </si>
  <si>
    <t>НЕИЗМЕННЫЙ КОМФОРТ. Худи Nike Sportswear Club — комфортная базовая модель в классическом стиле. Мягкая ткань френч терри не натирает кожу. Капюшон с утягивающим шнурком для регулируемой защиты. 80% COTTON, 20% POLYESTER</t>
  </si>
  <si>
    <t>M NK DF FC LIBERO HOODIE</t>
  </si>
  <si>
    <t>DC9075-010</t>
  </si>
  <si>
    <t>МЯГКОСТЬ, КОМФОРТ И УЛИЧНЫЙ СТИЛЬ. Худи Nike F. C. из влагоотводящей ткани и мягкого флиса сохраняет тепло и обеспечивает комфорт. Ткань с технологией Dri-FIT отводит влагу и обеспечивает комфорт. Манжеты и нижняя кромка из рубчатой ткани для плотной посадки. 100% POLYESTER</t>
  </si>
  <si>
    <t>DN4863-693</t>
  </si>
  <si>
    <t>M NK TF HD FZ</t>
  </si>
  <si>
    <t>DQ4830-063</t>
  </si>
  <si>
    <t>Худи Therma-FIT поможет сохранить тепло на тренировке в холодную погоду. Невероятно мягкий флис обеспечивает высокий уровень комфорта, пока ты выводишь свои навыки на новый уровень. И при растяжке, и во время силовых упражнений — эта модель дает комфорт во время любых занятий.
-Ткань Nike Therma-FIT использует выделяемое телом тепло для защиты от холода.
-Невероятно мягкий флис с легким начесом на изнанке обеспечивает комфорт.
-В карман на молнии на левой руке можно положить ключи или карточку.
-Стандартный крой для удобной свободной посадки.
-Молния во всю длину спереди.
-Тканые бегунки на молниях.
-Передние карманы.
-Кант с принтом в задней части горловины.
-Капюшон из трех панелей.
-Утягивающий шнурок с наконечниками и металлическими отверстиями.
-Вышитый логотип Swoosh.
Машинная стирка</t>
  </si>
  <si>
    <t>M NK TF HD PO</t>
  </si>
  <si>
    <t>DQ4834-010</t>
  </si>
  <si>
    <t>Добавьте тепла в свою тренировку в холодную погоду. В толстовке Therma сверхмягкий флис обеспечивает высокий уровень комфорта, пока вы переводите свою тренировку на новый уровень. Ощущение расслабленности означает, что вы можете растягиваться и делать жим лежа, и ничто вас не сдерживает.</t>
  </si>
  <si>
    <t>W NSW CLUB FLC FNL HOODIE STD</t>
  </si>
  <si>
    <t>DQ5415-010</t>
  </si>
  <si>
    <t>ДОБРО ПОЖАЛОВАТЬ В КЛУБ. Модели Club Fleece — это комфорт и непринужденность независимо от комплекции. Мягкая ткань и стандартный крой помогут тебе добиться большего. 
-Воротник-труба обеспечивает дополнительную защиту от холода и ветра. 
-Популярный флис Club Fleece обеспечивает исключительный комфорт и долго держит форму. 
-Модель идеальна для холодной погоды благодаря начесу для тепла и мягкости. 
-Мягкие и эластичные манжеты и нижняя кромка из рубчатой ткани помогают сочетать модель с другой одеждой. 
-Воротник-труба защищает лицо от холода.
-Мягкий и гладкий капюшон из трех панелей дополнен трикотажной подкладкой.</t>
  </si>
  <si>
    <t>80% хлопок, 20% полиестер</t>
  </si>
  <si>
    <t>DQ5415-063</t>
  </si>
  <si>
    <t>W NSW CLUB FLC FZ HOODIE STD</t>
  </si>
  <si>
    <t>DQ5471-126</t>
  </si>
  <si>
    <t>Толстовки Club Fleece, любимые всеми за уют и постоянство, подходят всем. Всегда мягкие и непринужденные, они являются основой, которая поможет вам добиться большего. Эта опция полного почтового индекса позволяет вам регулировать температуру на лету. Застегивайте, когда дует ветер, или оставьте открытым, чтобы показать свои любимые футболки и топы.
Наш самый продаваемый флис Club Fleece отличается уютным, знакомым ощущением и неизменной посадкой, к которой вы можете возвращаться снова и снова. Начесанный для дополнительного тепла и мягкости, это идеальный слой для более низких температур.</t>
  </si>
  <si>
    <t>DQ5733-063</t>
  </si>
  <si>
    <t>DQ5733-402</t>
  </si>
  <si>
    <t>W NSW PHNX FLC STD CREW</t>
  </si>
  <si>
    <t>DQ5751-063</t>
  </si>
  <si>
    <t>Phoenix Fleece дарит новую жизнь вашим любимым вещам, гарантируя, что ваш образ будет совсем не простым. Свободный, но не слишком большой, этот круглый вырез имеет то самое "правильное" ощущение, идеально подходящее для повседневной носки. Более высокая резинка на манжетах придает ему дополнительную структуру и смелый вид.</t>
  </si>
  <si>
    <t>W NSW PHNX FLC FZ OS HOODIE</t>
  </si>
  <si>
    <t>DQ5758-010</t>
  </si>
  <si>
    <t>Худи Nike W NSW PHNX FLC FZ OS HOODIE - это идеальное сочетание уюта и стиля для вашего повседневного гардероба. Выполненное из мягкого флисового материала, оно обеспечивает тепло и комфорт в прохладные дни. Оверсайз-крой и удобная застежка на молнию позволяют легко надевать и снимать худи, а регулируемый капюшон обеспечивает дополнительную защиту от непогоды. Эластичные манжеты и подол обеспечивают плотную и уютную посадку, не стесняя движений. Классический дизайн, дополненный фирменным логотипом Nike, легко комбинируется с любой одеждой, будь то спортивные брюки или джинсы. Это худи станет вашим надежным спутником для тренировок, прогулок или расслабленного отдыха дома.</t>
  </si>
  <si>
    <t>W NSW PHNX FLC QZ CROP</t>
  </si>
  <si>
    <t>DQ5767-010</t>
  </si>
  <si>
    <t>Спортивная толстовка Nike Sportswear Phoenix Fleece Oversized Half-Zip Crop Sweatshirt – сочетание комфорта, стиля и функциональности, которое вы полюбите с первого взгляда. Эта толстовка с укороченным силуэтом и свободным кроем обеспечивает непринужденный, но модный образ. Изготовленная из мягкого флиса, она подарит вам ощущение тепла и уюта даже в прохладные дни. Половинная молния позволяет регулировать посадку и вентиляцию по вашему желанию, а высокий воротник добавляет нотку спортивного шика. Эластичные манжеты и подол обеспечивают идеальную посадку, а культовый логотип Nike подчеркивает ваш активный и модный образ. Идеально подходит как для тренировок, так и для повседневного использования.</t>
  </si>
  <si>
    <t>W NSW CLUB FLC PO HDY STD</t>
  </si>
  <si>
    <t>DQ5793-010</t>
  </si>
  <si>
    <t>БАЗОВАЯ МОДЕЛЬ, КОТОРАЯ ПОМОЖЕТ ТЕБЕ ДОБИВАТЬСЯ БОЛЬШЕГО. Модели Club Fleece — это комфорт и непринужденность независимо от комплекции. Эту базовую модель можно носить дома или в качестве дополнительного слоя под курткой в любую погоду. 
-Мягкий и гладкий капюшон из трех панелей дополнен трикотажной подкладкой.
-Cамый популярный флис Club Fleece обеспечивает исключительный комфорт и долго держит форму.
-Модель идеальна для холодной погоды благодаря начесу для тепла и мягкости. 
-Манжеты и нижняя кромка из рубчатой ткани обеспечивают надежную посадку во время движения.</t>
  </si>
  <si>
    <t>80% Хлопок; 20% Полиэстер</t>
  </si>
  <si>
    <t>DQ5793-063</t>
  </si>
  <si>
    <t>DQ5860-063</t>
  </si>
  <si>
    <t>DQ5860-133</t>
  </si>
  <si>
    <t>M NSW REPEAT SW PK FZ HOODY</t>
  </si>
  <si>
    <t>DX2025-010</t>
  </si>
  <si>
    <t>Swoosh на повторе? Мы в деле. Познакомьтесь со слоем, к которому можно возвращаться снова и снова. Эта удобная толстовка с застежкой-молнией выглядит мягкой и легкой, что делает ее идеальной для повседневного ношения. Наденьте ее и начните свой день. 
Трикотаж мягкий и гладкий для максимального комфорта.
Ребристые манжеты и нижний край помогают удерживать тепло и обеспечивают плотную посадку.
Высокий воротник защищает от холодных сквозняков, а шнурки позволяют отрегулировать капюшон, чтобы обеспечить необходимую защиту.
Передние карманы. Молния во всю длину. Трафаретные детали. Лента с принтом вдоль рукавов.</t>
  </si>
  <si>
    <t>M NSW REPEAT SW FLC PO HOOD BB</t>
  </si>
  <si>
    <t>DX2028-437</t>
  </si>
  <si>
    <t>Поднимите свой повседневный образ на новый уровень благодаря свежему минималистичному стилю этого предмета гардероба. Мягкий флис — это уютный слой, который вы любите, а повторяющиеся логотипы Swoosh придают обтекаемый вид. Флис очень мягкий и слегка пушистый внутри, так что вам будет тепло и комфортно. Капюшон с утягивающим шнурком обеспечивает регулируемую защиту, когда это необходимо. В карман-кенгуру удобно положить все необходимое или руки. Ребристые манжеты и нижний край помогают удерживать толстовку на месте во время движения. Основная часть: 80 % хлопок/20 % полиэстер. Подкладка капюшона: 100% хлопок. Машинная стирка.</t>
  </si>
  <si>
    <t>DX2319-104</t>
  </si>
  <si>
    <t>M NK DF FORM HD JKT</t>
  </si>
  <si>
    <t>FB7482-084</t>
  </si>
  <si>
    <t>Эта эластичная, влагоотводящая куртка, созданная для бега, тренировок и занятий йогой, поможет вам сохранять свежесть на протяжении всей тренировки. В этой непринужденной модели с капюшоном и молнией во всю длину все необходимое будет всегда под рукой, а в кармане можно хранить все самое необходимое по дороге в спортзал и обратно.</t>
  </si>
  <si>
    <t>M NK SOLO SWSH WVN TRK JKT</t>
  </si>
  <si>
    <t>FB8622-010</t>
  </si>
  <si>
    <t>Днем и ночью наша спортивная куртка Solo Swoosh создает чистый классический стиль, который является синонимом нашей коллекции Solo Swoosh. Тканый материал выглядит четким и легким, а светоотражающая окантовка добавляет контраста. Чтобы создать единый образ от входной двери до музыкального магазина, сочетайте его с нашими спортивными брюками Solo Swoosh в тон.</t>
  </si>
  <si>
    <t>M J ESS FLC BASELINE HOODIE (Jordan)</t>
  </si>
  <si>
    <t>FD7545-091</t>
  </si>
  <si>
    <t>M J ESS FLC BASELINE HOODIE от Nike - стильное и уютное худи, которое станет незаменимым элементом вашего гардероба. Изготовленное из мягкого и теплого материала, это худи обеспечивает комфорт и защиту от холода в прохладные дни. Худи имеет удобную посадку и стильный капюшон с регулируемыми шнурками, предоставляя вам возможность создать индивидуальный образ.</t>
  </si>
  <si>
    <t>M NK DF STRK24 TRK JKT K</t>
  </si>
  <si>
    <t>FD7579-010</t>
  </si>
  <si>
    <t>Технология Nike Dri-FIT отводит пот, способствуя быстрому испарению и сохраняя кожу сухой для идеального комфорта.
Стандартный крой создает классическую и удобную одежду.
Карманы на молнии обеспечат надежное место для хранения ваших вещей.</t>
  </si>
  <si>
    <t>M J ESS FLC PO</t>
  </si>
  <si>
    <t>FJ7774-091</t>
  </si>
  <si>
    <t>Вам нужна простая и хорошо выглядящая толстовка, верно? Ну вот. Она изготовлена из мягкого флиса, гладкого снаружи и мягкого внутри, который поможет вам оставаться в тепле и комфорте в течение всего дня.</t>
  </si>
  <si>
    <t>FJ7774-752</t>
  </si>
  <si>
    <t>M NK CLUB FT FZ HOODIE</t>
  </si>
  <si>
    <t>FN3884-010</t>
  </si>
  <si>
    <t>Эта толстовка Nike Club с капюшоном на молнии обеспечивает повседневный комфорт и классический вид. Эта ткань французского терри средней плотности (с неначесанными петлями на внутренней стороне) обеспечивает структуру, воздухопроницаемость и мягкость, поэтому она одинаково подходит как для спортзала, так и для дивана. Стандартный крой обеспечивает комфортную посадку по всему телу и удобство при надевании.
Двухслойный капюшон обеспечивает дополнительное тепло.</t>
  </si>
  <si>
    <t>FN3884-664</t>
  </si>
  <si>
    <t>81% хлопок; 19% Полиэстер</t>
  </si>
  <si>
    <t>M NK CLUB BB CREW</t>
  </si>
  <si>
    <t>FN3886-451</t>
  </si>
  <si>
    <t>Свитшот Nike Club Fleece Crew — это воплощение комфорта и универсальности в одной вещи. Созданный из мягкого и уютного флисового материала, он подарит вам тепло и удобство в прохладные дни. Классический крой с круглым вырезом гармонично сочетается с оптимальной посадкой, обеспечивая свободу движений на каждый день.
Минималистичный дизайн свитшота дополнен фирменным логотипом Nike, что придает ему стильный и современный вид. Эластичные манжеты и пояс надежно удерживают тепло, предотвращая попадание холодного воздуха, а хлопковая ткань позволяет коже дышать, что делает эту модель идеальной для любой активности — от прогулок до занятий спортом.
Nike Club Fleece Crew легко комбинируется с другими элементами гардероба, создавая как спортивные, так и повседневные образы. Этот свитшот — незаменимый элемент гардероба для тех, кто ценит комфорт и стиль в любой ситуации.</t>
  </si>
  <si>
    <t>M NK CLUB FT CREW</t>
  </si>
  <si>
    <t>FN3888-063</t>
  </si>
  <si>
    <t>Этот классический свитшот выполнен из мягкого французского трикотажа средней плотности с неначесанными петлями на внутренней стороне, обеспечивающими воздухопроницаемость и тепло.</t>
  </si>
  <si>
    <t>FN3888-664</t>
  </si>
  <si>
    <t>M NSW SW AIR CREW FLC BB</t>
  </si>
  <si>
    <t>FN7692-012</t>
  </si>
  <si>
    <t>Худи Nike M NSW SW AIR CREW FLC BB — это идеальное сочетание комфорта и современного стиля. Выполненное из мягкого флиса, это худи обеспечивает тепло и уют в прохладную погоду. Классический крой и ребристые манжеты гарантируют отличную посадку и удобство движений. Дизайн с логотипом Nike Air добавляет спортивной элегантности, делая это худи отличным выбором как для повседневной носки, так и для отдыха на свежем воздухе.</t>
  </si>
  <si>
    <t>W NSW FLC OS PO HDY SWSH</t>
  </si>
  <si>
    <t>FN7698-084</t>
  </si>
  <si>
    <t>С этой просторной толстовкой с капюшоном решить, что надеть, еще никогда не было так просто. Начесанный флис средней плотности кажется очень мягким внутри и гладким снаружи, помогая вам чувствовать себя уютно, сохраняя при этом свою структурированную форму. Ребристые манжеты и нижний край помогают удерживать толстовку на месте во время движения.</t>
  </si>
  <si>
    <t>M NSW SP FLC FZ HOODIE BB</t>
  </si>
  <si>
    <t>FQ8819-010</t>
  </si>
  <si>
    <t>Худи Nike M NSW SP FLC FZ HOODIE BB — идеальное сочетание уюта и стиля. Выполненное из мягкого флиса, оно обеспечивает тепло и комфорт в прохладную погоду. Полная застежка</t>
  </si>
  <si>
    <t>W NSW ESSNTL UV WVN JKT HD</t>
  </si>
  <si>
    <t>FV6298-017</t>
  </si>
  <si>
    <t>С классическим спортивным видом и легким ощущением эта куртка готова ко всему, что преподнесет вам день. Спущенные плечи и свободный крой придают вам непринужденный вид, который вы можете носить весь день. Ткань, устойчивая к ультрафиолетовому излучению, поможет защитить вас от солнца.
Карманы обеспечивают быстрое хранение ключей, телефона и замерзших рук.</t>
  </si>
  <si>
    <t>W J BRK FLC PO 24</t>
  </si>
  <si>
    <t>FV7071-010</t>
  </si>
  <si>
    <t>Худи Nike Jordan Brooklyn Fleece Pullover Hoodie – воплощение легендарного баскетбольного стиля, соединяющее комфорт и культовый дизайн. Изготовленное из премиального флиса, оно обеспечивает невероятную мягкость и тепло, делая его идеальным выбором для прохладных дней. Свободный крой и эластичные манжеты обеспечивают комфорт и свободу движений, а регулируемый капюшон позволяет защититься от непогоды. Передний карман-кенгуру добавляет функциональности, позволяя удобно разместить необходимые мелочи. Дизайн дополнен фирменными элементами Jordan, которые подчеркивают ваше уважение к легендарному наследию баскетбола. Это худи станет стильным и практичным дополнением к вашему гардеробу, идеально подходящим как для тренировки, так и для повседневной жизни.</t>
  </si>
  <si>
    <t>M J FLIGHT WASH FLC PO (Jordan)</t>
  </si>
  <si>
    <t>FV7249-068</t>
  </si>
  <si>
    <t>Мы придали уютный вид обязательной вещи Jordan. Гладкая снаружи и мягкая с начесом внутри, эта просторная флисовая толстовка с капюшоном имеет потертость по всей поверхности для идеально выцветшего вида. Тональная нашивка и шнурок с металлическим наконечником добавляют фирменный стиль Jordan.</t>
  </si>
  <si>
    <t>M J FLIGHT WASH FLC PO</t>
  </si>
  <si>
    <t>FV7249-231</t>
  </si>
  <si>
    <t>M J BRKLN FLC FZ</t>
  </si>
  <si>
    <t>FV7289-257</t>
  </si>
  <si>
    <t>Что необходимо в любой день недели? Удобная толстовка с капюшоном, конечно. Флис средней плотности с начесом делает эту классическую базовую вещь гардероба особенно мягкой внутри и гладкой снаружи.</t>
  </si>
  <si>
    <t>FZ1038-479</t>
  </si>
  <si>
    <t>W NSW PHNX FLC OS LONG CREW</t>
  </si>
  <si>
    <t>FZ4270-286</t>
  </si>
  <si>
    <t>Свитшот Nike Phoenix Fleece Oversized Crew-neck Sweatshirt — это воплощение уюта и современного стиля, идеально подходящий для расслабленного и повседневного образа. Изготовленный из мягкого флиса, этот свитшот обеспечивает невероятное тепло и комфорт, делая его идеальным выбором как для прогулок в прохладную погоду, так и для уютного вечера дома.
Его свободный, оверсайз крой добавляет непринужденности вашему стилю и позволяет легко сочетать с различными элементами гардероба — от узких джинсов до спортивных леггинсов. Круглый вырез и аккуратные манжеты гармонично дополняют лаконичный дизайн, а фирменный логотип Nike на груди приковывает внимание и подчеркивает ваш безупречный вкус.</t>
  </si>
  <si>
    <t>FZ4270-502</t>
  </si>
  <si>
    <t>W NSW FLC OS CREW GLS</t>
  </si>
  <si>
    <t>FZ4631-113</t>
  </si>
  <si>
    <t>Свитшот Nike W NSW FLC OS CREW GLS – это идеальное сочетание стиля и комфорта. Мягкий флисовый материал обеспечивает тепло и уют в прохладные дни, а свободный крой гарантирует свободу движений. Элегантный минималистичный дизайн дополнен броским логотипом Swoosh на груди. Этот свитшот легко комбинируется с различными элементами гардероба, что делает его универсальным выбором для повседневной носки.</t>
  </si>
  <si>
    <t>FZ5213-010</t>
  </si>
  <si>
    <t>M NK DF ACD25 TRK JKT W</t>
  </si>
  <si>
    <t>FZ9837-010</t>
  </si>
  <si>
    <t>Ветровка Nike Academy 25 станет незаменимым элементом гардероба в любую погоду. По бокам находятся перфорированные вставки, которые обеспечивают оптимальную вентиляцию, предотвращая перегрев даже при интенсивных тренировках. Водоотталкивающая пропитка не позволит дождю и ветру помешать вашим планам, сохраняя сухость и комфорт в любых условиях. Свободный крой не сковывает движения, позволяя вам оставаться активным и динамичным на протяжении всего дня. Боковые карманы без молний. Дизайн ветровки Nike Academy 25 FZ9837-010 отличается лаконичностью и современностью. Классический черный цвет в сочетании с фирменным логотипом Nike и белыми вставками, придает ей элегантность и универсальность, позволяя легко сочетать с любой спортивной или повседневной одеждой.</t>
  </si>
  <si>
    <t>M J DF SPRT CSVR GFX FLC PO</t>
  </si>
  <si>
    <t>HF9902-010</t>
  </si>
  <si>
    <t>На корте или на диване эта дерзкая толстовка с капюшоном сочетает в себе нашу технологию отвода пота с дышащей тканью френч терри, помогая вам оставаться свежими, что бы вы ни делали. Технология Nike Dri-FIT отводит пот от кожи, ускоряя его испарение, помогая вам оставаться сухими и чувствовать себя комфортно.
Дышащая ткань френч терри гладкая снаружи и имеет мелкие неначесанные петельки внутри.</t>
  </si>
  <si>
    <t>62% Хлопок, 38% Полиэстер</t>
  </si>
  <si>
    <t>HF9902-376</t>
  </si>
  <si>
    <t>W NSW PHNX FLC STD FZ HDY</t>
  </si>
  <si>
    <t>HJ0995-063</t>
  </si>
  <si>
    <t>Удлинённые шнурки и широкая резинка придают этой классической толстовке с капюшоном изысканный вид. Флис средней плотности с начёсом очень мягкий внутри и гладкий снаружи, а двусторонняя молния открывает дополнительные возможности для создания стильных образов.</t>
  </si>
  <si>
    <t>W NK PRIMA DF CREW TOP GG</t>
  </si>
  <si>
    <t>HJ1186-010</t>
  </si>
  <si>
    <t>Оставайтесь в комфорте и элегантности до, во время и после тренировки в этой просторной толстовке Nike Prima. Неотразимо гладкая и изящная, ее премиальная ткань кажется мягкой и воздушной, с идеальным количеством гибкости и эластичности для всех ваших движений. Технология Nike Dri-FIT отводит пот от кожи для более быстрого испарения, помогая вам оставаться сухими и чувствовать себя комфортно.
Сетчатый логотип Swoosh на спине обеспечивает воздухопроницаемость.</t>
  </si>
  <si>
    <t>93% Полиэстер; 7% эластан</t>
  </si>
  <si>
    <t>W J BRKLN FLC FT PO 24</t>
  </si>
  <si>
    <t>HJ1346-206</t>
  </si>
  <si>
    <t>Женское худи W J Brkln Flc Ft Po 24 — это идеальное сочетание комфорта и стиля на каждый день. Выполнено из мягкого и приятного на ощупь материала, содержащего 80% хлопка и 20% полиэстера, оно обеспечивает тепло и удобство в повседневной носке. Свободный крой добавляет расслабленности в образ, позволяя легко сочетать худи с различными элементами гардероба. Округлый ворот подчеркивает классический стиль, а отсутствие застежки делает модель ещё более уютной и легкой в носке. Карман кенгуру спереди придает дополнительную функциональность, предоставляя место для хранения мелочей или согрева рук. Длинные рукава завершают образ, делая его подходящим для прохладной погоды, будь то прогулка по городу или домашний отдых.</t>
  </si>
  <si>
    <t>M NK CLUB BB CREW NSW GFX</t>
  </si>
  <si>
    <t>HJ2173-234</t>
  </si>
  <si>
    <t>Чистота сочетается с повседневностью в этой классической команде. Гладкий снаружи, супермягкий внутри, он обеспечивает комфорт, на который вы можете рассчитывать.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
Стандартный крой обеспечивает комфортную посадку по всему телу и удобство при надевании.</t>
  </si>
  <si>
    <t>M NK CLUB FT HOODIE FONT GX</t>
  </si>
  <si>
    <t>HJ2506-370</t>
  </si>
  <si>
    <t>Мужская худи Nike Club Ft Hoodie Font Gx сочетает в себе комфорт, стиль и функциональность, делая ее отличным выбором для повседневной носки. Изготовленная из мягкого и приятного на ощупь материала, эта худи обеспечивает непревзойденное ощущение уюта в любой ситуации. 
Дизайн с удобным кроем позволяет двигаться свободно, а наличие капюшона обеспечивает дополнительную защиту от прохладного ветра, добавляя элемент функциональности и комфорта. Вшитый карман-кенгуру не только создает классический и стильный образ, но и служит практичным местом для хранения мелочей или чтобы согреть руки в прохладные дни.</t>
  </si>
  <si>
    <t>M NK TF PO HOODIE SWOOSH</t>
  </si>
  <si>
    <t>HJ3001-010</t>
  </si>
  <si>
    <t>Худи с капюшоном Therma-FIT, созданная для тренировок и занятий в холодную погоду, обеспечивает легкость и тепло, куда бы вы ни отправились. Мягкий, изолирующий материал с гладкой внешней стороной и слегка начесанной внутренней стороной, а также классический крой обеспечивают свободу движений и неограниченный комфорт. Технология Nike Therma-FIT использует естественное тепло вашего тела, чтобы согреться в холодную погоду. Завязка на капюшоне позволяет регулировать посадку.</t>
  </si>
  <si>
    <t>M J ESS JD AIR STRCH FLC HDY (Jordan)</t>
  </si>
  <si>
    <t>HQ4643-010</t>
  </si>
  <si>
    <t>Худи Jordan Essentials Fleece Hoodie является простым и классическим вариантом одежды для повседневной носки. Оно изготовлено из мягкого хлопка с начесом на изнаночной стороне, что делает его теплым и уютным. Флис на изнанке также обеспечивает сохранение тепла, что особенно важно в холодную погоду или когда вы проводите много времени на открытом воздухе.
Это худи имеет простой крой и классический дизайн, что делает его универсальным выбором для любого случая. Оно имеет прямой крой и неширокие рукава, что делает его комфортным и свободным в движениях. Кроме того, худи имеет удобный передний карман, который легко открывается и закрывается.</t>
  </si>
  <si>
    <t>M NK CLUB FT PO HDY MOON GFX</t>
  </si>
  <si>
    <t>HQ8594-736</t>
  </si>
  <si>
    <t>Эта мягкая толстовка с капюшоном имеет классический крой, который обеспечивает расслабление тела для легкого наложения слоев. Вышитый астронавт и логотип Futura придают первоклассный вид. Эта ткань французского трикотажа средней плотности (с неначесанными петлями на внутренней стороне) обеспечивает структуру, воздухопроницаемость и мягкость, поэтому она одинаково хорошо подходит как для занятий в спортзале, так и для отдыха на диване.
Двухслойная конструкция капюшона создает ощущение тепла и структурированности.</t>
  </si>
  <si>
    <t>79% полиэстер, 21% спандекс</t>
  </si>
  <si>
    <t>M NK CLUB BB HDY NEO VARSITY</t>
  </si>
  <si>
    <t>HV0854-010</t>
  </si>
  <si>
    <t>Худи M Nk Club Bb Hdy Neo Varsity — это незаменимый элемент повседневного мужского гардероба, который сочетает в себе стиль и комфорт. Изготовленное из сочетания 80% высококачественного хлопка и 20% полиэстера, это худи обеспечивает мягкость, дышащие свойства и долговечность. Свободный крой позволяет чувствовать себя уютно и непринуждённо, не стесняя движений. Традиционный округлый вырез и вместительный карман-кенгуру добавляют модели функциональности и практичности. Это идеальный выбор для создания стильного образа на каждый день, соответствующий современному городскому ритму.</t>
  </si>
  <si>
    <t>M NK CLUB KNIT OS TRACK JACKET</t>
  </si>
  <si>
    <t>HV1417-451</t>
  </si>
  <si>
    <t>Классическая теннисная куртка NikeCourt — это воплощение винтажного стиля и современного комфорта. Выполнена из мягкой бархатистой ткани из полиэстера с приятной на ощупь текстурой с внутренней стороны, что обеспечивает дополнительное тепло и уют без лишнего веса. Структурированный воротник и винтажная нашивка NikeCourt придают изделию премиальный вид и подчеркивают спортивную эстетику. Мягкая эластичная ребристая отделка на манжетах и подоле обеспечивает плотную, но комфортную посадку, сохраняя тепло и защищая от ветра. Полная застежка-молния позволяет легко регулировать уровень вентиляции, а разноцветная нашивка добавляет яркий акцент. Идеальна для разминки перед матчем, отдыха после игры или стильного повседневного образа.</t>
  </si>
  <si>
    <t>W NP DF FLC CREW TT GRX</t>
  </si>
  <si>
    <t>HV3591-010</t>
  </si>
  <si>
    <t>Согревайтесь и тренируйтесь в этом просторном, влагоотводящем топе. Он сшит из ткани френч-терри средней плотности (с неначесанными петлями на изнанке), которая отличается структурированной, дышащей и мягкой текстурой. Бескомпромиссный и уверенный стиль подходит ко всему. От леггинсов и топов до многого другого — Nike Pro готов дополнить ваш гардероб вещами, которые помогут вам выделиться. Технология Nike Dri-FIT отводит пот с кожи, обеспечивая более быстрое испарение, помогая вам оставаться сухим и чувствовать себя комфортно. Укороченная длина. Напечатанный логотип Swoosh на груди. Печатная графика на рукавах.</t>
  </si>
  <si>
    <t>58% полиэстер; 37% хлопок; 5% спандекс</t>
  </si>
  <si>
    <t>HV3591-547</t>
  </si>
  <si>
    <t>58% полиэстер; 37% хлопок; 5% эластан</t>
  </si>
  <si>
    <t>W NSW TCH FLC WR FZ HDY 2</t>
  </si>
  <si>
    <t>HV6747-233</t>
  </si>
  <si>
    <t>Эта толстовка с капюшоном Tech Fleece Hoodie обеспечивает вам обтекаемый комфорт. Премиальный и легкий, флис гладкий как внутри, так и снаружи, обеспечивая много тепла без утяжеления.</t>
  </si>
  <si>
    <t>коричневый/черный</t>
  </si>
  <si>
    <t>W NK ONE DF CREW HBR TT</t>
  </si>
  <si>
    <t>IB1450-010</t>
  </si>
  <si>
    <t>Nike One подойдет для всего. Структурированная и дышащая, эта толстовка сделана из влагоотводящего французского трикотажа, чтобы помочь вам оставаться сухими и комфортными.</t>
  </si>
  <si>
    <t>58% Полиэстер; 37% хлопок; 5% эластан</t>
  </si>
  <si>
    <t>IB1450-320</t>
  </si>
  <si>
    <t>U NSW HDY CLUB PO BB OC 2</t>
  </si>
  <si>
    <t>IB4144-045</t>
  </si>
  <si>
    <t>Эта классическая толстовка с капюшоном сочетает в себе простоту и повседневность. Наш флис средней плотности с начесом очень мягкий внутри и гладкий снаружи, обеспечивая комфорт и сохраняя форму. Стандартный крой обеспечивает комфортную посадку по всему телу для удобства надевания слоев.
Двухслойная конструкция капюшона добавляет мягкости. Карман-кенгуру. Круглые плетеные шнурки.</t>
  </si>
  <si>
    <t>IB7235-010</t>
  </si>
  <si>
    <t>W NSW PHNX FLC OS CRP HNLY HDY</t>
  </si>
  <si>
    <t>IF0258-010</t>
  </si>
  <si>
    <t>Эта стильная толстовка из флиса средней плотности с начесом сочетает в себе уют, функциональность и современный крой. Мягкий начес с внутренней стороны обеспечивает тепло и комфорт, а гладкая внешняя поверхность придает изделию аккуратный, премиальный вид. Спущенные плечи и очень свободный оверсайз-крой в сочетании с укороченным силуэтом создают модный объемный образ, идеально подходящий для многослойных комплектов. Дизайн в стиле хенли с пуговицами добавляет элегантную деталь и позволяет регулировать уровень вентиляции. Усиленные швы и качественные материалы гарантируют долговечность даже при частой носке и стирке. Отличный выбор для прохладных дней, тренировок и расслабленного стиля.</t>
  </si>
  <si>
    <t>IF0326-010</t>
  </si>
  <si>
    <t>W NSW PHNX FLC PO HOOD GLS</t>
  </si>
  <si>
    <t>IH4054-010</t>
  </si>
  <si>
    <t>M NSW CS HOODY FLC BB</t>
  </si>
  <si>
    <t>IH4285-010</t>
  </si>
  <si>
    <t>Худи Nike Sportswear Club Fleece выполнено из мягкой ткани в минималистичном уличном стиле и подходит для повседневного ношения. Модель идеально подходит для прохладных дней благодаря молнии во всю длину до подбородка. Ткань с начесом обеспечивает невероятную мягкость и комфорт.
Удобно снимать и надевать благодаря молнии во всю длину.
Рукава и нижняя кромка из рубчатой ткани.</t>
  </si>
  <si>
    <t>M NSW CS CREW FLC BB</t>
  </si>
  <si>
    <t>IH4286-025</t>
  </si>
  <si>
    <t>Свитшот Nike Sportswear Crew Fleece — это идеальное сочетание комфорта и стиля, разработанное для повседневной носки. Изготовленный из мягкого и уютного флиса, он обеспечивает тепло и удобство в прохладную погоду. Классический крой с круглым вырезом и длинными рукавами обеспечивает свободу движений, а минималистичный дизайн легко сочетается с любой одеждой. Логотип Nike дополнительно подчеркивает спортивный стиль этого свитшота. Идеальный выбор для активного отдыха или создания расслабленного повседневного образа.</t>
  </si>
  <si>
    <t>U NSW HDY CLUB OC MED GFX SEGB</t>
  </si>
  <si>
    <t>IH5071-114</t>
  </si>
  <si>
    <t>Худи Nike Club Fleece Hoodie – это непревзойденный комфорт и стиль, воплощенные в одной вещи. Изготовленный из мягкого и уютного флиса, он идеально подходит для прохладных дней, обеспечивая тепло и комфорт в любой ситуации. Классический силуэт с капюшоном регулируется шнурками, что позволяет адаптировать его под любые погодные условия. Практичная передняя карман-кенгуру добавляет функциональности, позволяя согреть руки или хранить мелочи. Лаконичный дизайн с легендарным логотипом Nike делает это худи универсальным элементом гардероба, который легко сочетается с различными стилями – от спортивного до кэжуал. Незаменимая вещь для активных и динамичных людей, которые ценят комфорт и стиль.</t>
  </si>
  <si>
    <t>W NK DF INDY MED SPT BRA</t>
  </si>
  <si>
    <t>FD1065-010</t>
  </si>
  <si>
    <t>Топы и бра</t>
  </si>
  <si>
    <t>Спортивный бюстгальтер поддерживающий среднюю степень поддержки, адаптированную под повседневные тренировки от силовых занятий до йоги и кардио. Мягкая ткань с технологией Nike Dri-FIT эффективно отводит влагу, помогая сохранить ощущение сухости даже во время активных нагрузок.
Тонкие регулируемые бретели обеспечивают индивидуальную посадку, а стильный вырез на спине придает образу легкость и обеспечивает дополнительную вентиляцию. Съемные вставки позволяют регулировать форму. Эластичный нижний край мягко фиксирует бра на теле без давления.</t>
  </si>
  <si>
    <t>78% полиэстер; 22% эластан</t>
  </si>
  <si>
    <t>K NK C.O.B. JSY TANK REVERSIBL</t>
  </si>
  <si>
    <t>FN8348-455</t>
  </si>
  <si>
    <t>Майка</t>
  </si>
  <si>
    <t>Футболки и майки</t>
  </si>
  <si>
    <t>Разработанная в точном соответствии с требованиями будущих чемпионов, эта двусторонняя майка позволяет вам легко влиться в любую команду или игру. Изготовленная из дышащей и легкой сетки, она станет идеальным выбором для дней, когда все, что вам нужно, — это оставаться в прохладе и играть с друзьями. Легкая сетчатая ткань хорошо пропускает воздух и помогает сохранять прохладу.
Заниженный подол немного удлинен сзади для дополнительной защиты, а боковые разрезы по подолу обеспечивают свободу движений.
Двусторонний дизайн позволяет создать два образа в одном.</t>
  </si>
  <si>
    <t>W NSW TEE BF GLS</t>
  </si>
  <si>
    <t>FZ4634-010</t>
  </si>
  <si>
    <t>Футболка</t>
  </si>
  <si>
    <t>Женская футболка W NSW TEE BF GLS от Nike – это воплощение стиля и комфорта. Свободный крой Boyfriend Fit обеспечивает непринуждённую посадку и свободу движений, а легкий блеск ткани добавляет изюминку в повседневный образ. Изготовленная из мягкого и дышащего материала, эта футболка идеально подходит для активного отдыха, прогулок или расслабленного дня дома. Универсальный дизайн позволяет легко сочетать её с любыми элементами вашего гардероба.</t>
  </si>
  <si>
    <t>NIKE DF PARK20 BIB</t>
  </si>
  <si>
    <t>CW3845-616</t>
  </si>
  <si>
    <t>Манишка  (компл. 3 шт.)</t>
  </si>
  <si>
    <t>ВЕНТИЛЯЦИЯ И КОМФОРТ НА ТРЕНИРОВКЕ. Ткань с технологией Dri-FIT отводит влагу и обеспечивает комфорт. Легкая сетка не препятствует циркуляции воздуха.
Стандартный крой для удобной свободной посадки. Дизайн манишки укорочен, для удобства в играх и на тренировках. Нижний край манишки расположен чуть выше поясницы. В упаковке 3 штуки.</t>
  </si>
  <si>
    <t>M J JUMPMAN DF SS CREW (Jordan)</t>
  </si>
  <si>
    <t>CW5190-687</t>
  </si>
  <si>
    <t>ВСЕ ДЛЯ ПОЛЕТА. Выделяйся в футболке Jordan Jumpman. Она выполнена из легкой и мягкой ткани с влагоотводящей технологией для комфорта. Легкий и мягкий, как хлопок, смесовый трикотаж с технологией Dri-FIT отводит влагу, обеспечивая комфорт. Дизайн логотипа Jumpman говорит сам за себя. Это легендарный символ нашего стремления к новым высотам.</t>
  </si>
  <si>
    <t>57% Хлопок 43% Полиэстер</t>
  </si>
  <si>
    <t>W NSW TEE CLUB</t>
  </si>
  <si>
    <t>DX7902-063</t>
  </si>
  <si>
    <t>W NSW TEE CLUB — это классическая женская футболка от Nike, которая идеально сочетает в себе стиль и комфорт. Изготовленная из мягкого и дышащего хлопкового материала, она обеспечивает приятные ощущения на коже и отлично подходит для ежедневной носки. Простой, но стильный дизайн с фирменным логотипом Nike на груди придаёт этой футболке универсальный вид, который будет актуален как в спортзале, так и в повседневных образах. Удобный крой и высокое качество пошива гарантируют долговечность и комфорт в каждом движении.</t>
  </si>
  <si>
    <t>NIKE INTER JERSEY SS HOME JR</t>
  </si>
  <si>
    <t>FN9143-440</t>
  </si>
  <si>
    <t>Джерси</t>
  </si>
  <si>
    <t>Как и другие футболки из нашей коллекции Stadium, эта модель сочетает в себе детали дизайна-реплики и влагоотводящую ткань, что позволяет вам создать игровой образ, вдохновленный вашей любимой командой. Технология Nike Dri-FIT отводит пот от кожи, ускоряя его испарение, помогая вам оставаться сухими и чувствовать себя комфортно. Дизайн-реплика представляет собой детали, смоделированные по образцу формы, которую носит команда.</t>
  </si>
  <si>
    <t>M NKCT DF SLAM TOP RG</t>
  </si>
  <si>
    <t>FD5261-811</t>
  </si>
  <si>
    <t>Футболка Nike M NKCT DF SLAM TOP RG  – это идеальный выбор для любителей тенниса. Выполненная из высококачественной влаговыводящей ткани Dri-FIT, она обеспечивает комфорт и сухость даже во время интенсивных тренировок. Ультралегкий и эластичный материал обеспечивает свободу движений и улучшенную вентиляцию. Дизайн в стиле classic fit с сетчатыми вставками подчеркивает спортивный стиль и позволяет вашей коже дышать. Подходит для тренировок и повседневного ношения, эта футболка станет незаменимым элементом вашего гардероба.</t>
  </si>
  <si>
    <t>полиэстер; эластан</t>
  </si>
  <si>
    <t>M NSW SW AIR SS TOP</t>
  </si>
  <si>
    <t>FN7702-361</t>
  </si>
  <si>
    <t>Футболка Nike M NSW SW AIR SS TOP — это стильный и удобный элемент гардероба для активного отдыха и повседневной носки. Выполненная из мягкой и дышащей ткани, она обеспечивает комфорт на протяжении всего дня. Классический крой создает расслабленный силуэт, а логотип Nike Air добавляет спортивного шика. Идеальный выбор для тех, кто ценит сочетание функциональности и модного дизайна.</t>
  </si>
  <si>
    <t>W NSW TEE ESSNTL ICN FTRA</t>
  </si>
  <si>
    <t>DX7906-100</t>
  </si>
  <si>
    <t>Футболка Nike Club Essentials  удобно сидит по фигуре. Более просторный укороченный крой, и слегка изогнутый низ придают  удобному топу обновленный вид.
Повседневная хлопчатобумажная ткань мягкая и легкая.
Классический силуэт футболки непринужденно облегает тело и бедра.
50–100 % хлопок/0–50 % полиэстер. Процентное соотношение материалов может варьироваться. Проверьте этикетку на наличие фактического содержания.
Напечатанный логотип Futura.</t>
  </si>
  <si>
    <t>M NSW TEE JUST DO IT SWOOSH</t>
  </si>
  <si>
    <t>AR5006-063</t>
  </si>
  <si>
    <t>КЛАССИЧЕСКИЙ КОМФОРТ ДЖЕРСИ. Футболка Nike Sportswear JDI выполнена из мягкой ткани джерси с логотипом Just Do It. на груди. 
-Мягкая ткань не натирает кожу. 
-Мотивирующий логотип на груди демонстрирует твою любовь к спорту. 
-Круглый вырез из рубчатой ткани для прочности и комфорта. 
-Стандартный крой для удобной свободной посадки.
Машинная стирка.</t>
  </si>
  <si>
    <t>M NSW TEE ICON FUTURA</t>
  </si>
  <si>
    <t>AR5004-010</t>
  </si>
  <si>
    <t>КОМФОРТНЫЙ ХЛОПОК И КЛАССИЧЕСКИЙ СТИЛЬ. Футболка Nike Sportswear выполнена из мягкой хлопковой ткани джерси с классическим логотипом на груди. 
-Мягкая ткань не натирает кожу. 
-Логотип на груди демонстрирует твою любовь к спорту. 
-Круглый вырез из рубчатой ткани для прочности и комфорта. 
-Стандартный крой для удобной свободной посадки. 
Машинная стирка.</t>
  </si>
  <si>
    <t>M NSW CLUB TEE</t>
  </si>
  <si>
    <t>AR4997-064</t>
  </si>
  <si>
    <t>УДОБНАЯ ПОВСЕДНЕВНАЯ МОДЕЛЬ. Футболка Nike Sportswear Club классического кроя из хлопковой ткани обеспечивает привычное ощущение комфорта на весь день. Вышитый логотип Futura на груди дополняет дизайн в классическом стиле Nike. 
Футболка классического силуэта со свободной посадкой.
Мягкая и легкая хлопковая ткань.</t>
  </si>
  <si>
    <t>AR4997-410</t>
  </si>
  <si>
    <t>AR5006-011</t>
  </si>
  <si>
    <t>B NK DF MULTI  SS TOP GX LOVE</t>
  </si>
  <si>
    <t>HJ3743-104</t>
  </si>
  <si>
    <t>Сохраняйте прохладу во время самых жарких тренировок. Этот дышащий трикотажный топ с нашей влагоотводящей технологией Dri-FIT обеспечивает комфорт. Сетчатые вставки под мышками и на спине обеспечивают циркуляцию воздуха там, где это необходимо.</t>
  </si>
  <si>
    <t>FD5261-437</t>
  </si>
  <si>
    <t>M J JUMPMAN SS CREW (Jordan)</t>
  </si>
  <si>
    <t>CJ0921-231</t>
  </si>
  <si>
    <t>Футболка Jordan Jumpman — это новая версия легендарной модели. Конструкция со свободной посадкой выполнена из мягкой комфортной ткани. Мягкая и комфортная ткань идеальна для повседневной носки. Свободный крой позволяет сочетать модель с другой одеждой. 50% COTTON, 50% POLYESTER</t>
  </si>
  <si>
    <t>50% Хлопок, 50% Полиэстер</t>
  </si>
  <si>
    <t>G NSW CLUB FLC OVRSZD CREW LBR</t>
  </si>
  <si>
    <t>FD2923-010</t>
  </si>
  <si>
    <t>Удобная классика. Эта свободная толстовка из лёгкого флиса, гладкого снаружи и мягкого с начёсом внутри, идеально подойдёт в качестве дополнительного слоя одежды, если вам нужно немного тепла. Мы расширили размерную линейку, сосредоточившись на посадке, а не на поле, чтобы каждый ребенок мог играть по-своему.
Дополнительная эластичность манжет обеспечивает длительный комфорт и легкость надевания и снимания.</t>
  </si>
  <si>
    <t>W NSW TEE ESSNTL LBR</t>
  </si>
  <si>
    <t>FD4149-063</t>
  </si>
  <si>
    <t>Поприветствуйте свою любимую хлопковую футболку. Слегка заниженные плечевые швы и свободная посадка делают ее достаточно удобной для ношения дома, но при этом достаточно приподнятой, чтобы носить ее в городе.</t>
  </si>
  <si>
    <t>NIKE NSW TEE JUST DO IT SWOOSH</t>
  </si>
  <si>
    <t>AR5006-100</t>
  </si>
  <si>
    <t>M NK TCH FLC CREW</t>
  </si>
  <si>
    <t>FB7916-281</t>
  </si>
  <si>
    <t>Лонгслив</t>
  </si>
  <si>
    <t>Свитшот Sportswear Tech Fleece Crew — это идеальное сочетание стиля и функциональности для современного мужчины. Этот свитшот выполнен из инновационного материала Tech Fleece, который обеспечивает отличную терморегуляцию и сохраняет тепло без добавления лишнего объема. Лаконичный дизайн подчеркивает современный спортивный образ, делая этот свитшот универсальным выбором как для тренировок, так и для повседневной носки. Эластичные манжеты и регулируемый пояс создают оптимальное прилегание и комфорт, а практичные карманы позволяют удобно хранить мелкие вещи. Этот свитшот станет отличным дополнением к вашему гардеробу, сочетая в себе передовые технологии и непревзойденный стиль.</t>
  </si>
  <si>
    <t>FZ4634-113</t>
  </si>
  <si>
    <t>B NK DF MULTI SS  TOP LBR HTHR</t>
  </si>
  <si>
    <t>HJ3771-323</t>
  </si>
  <si>
    <t>Зарядитесь энергией в этой лёгкой трикотажной футболке. Классический крой и наша влагоотводящая технология Dri-FIT помогут вам сохранять прохладу и комфорт в самые жаркие моменты. Технология Nike Dri-FIT отводит пот с кожи, обеспечивая более быстрое испарение, помогая вам оставаться сухим и чувствовать себя комфортно.
Рукава реглан наклонного покроя обеспечивают свободу движений и комфорт.</t>
  </si>
  <si>
    <t>CJ0921-687</t>
  </si>
  <si>
    <t>ЛЕГЕНДА НА КАЖДЫЙ ДЕНЬ. Футболка Jordan Jumpman — это новая версия легендарной модели. Конструкция со свободной посадкой выполнена из мягкой комфортной ткани. Мягкая и комфортная ткань идеальна для повседневной носки. Свободный крой позволяет сочетать модель с другой одеждой. 50% COTTON, 50% POLYESTER</t>
  </si>
  <si>
    <t>W NSW SS SLIM TEE PNX GRX</t>
  </si>
  <si>
    <t>IB2444-619</t>
  </si>
  <si>
    <t>Футболка Nike Slim Phoenix T-Shirt сочетает в себе современный стиль и непревзойденный комфорт. Изготовленная из мягкой, дышащей ткани, эта модель обеспечивает комфорт в течение всего дня. Приталенный крой подчёркивает вашу фигуру, создавая элегантный и спортивный образ, который будет актуален как на тренировке, так и в повседневной жизни. Лаконичный дизайн дополнен фирменным логотипом Nike, который добавляет динамики и уверенности в каждом движении. Эта футболка станет универсальным элементом вашего гардероба, идеально подходящим для самых разных случаев.</t>
  </si>
  <si>
    <t>48% модал; 46% хлопок; 6% эластан</t>
  </si>
  <si>
    <t>JUMPMAN FLIGHT HBR TEE (Jordan)</t>
  </si>
  <si>
    <t>AO0664-010</t>
  </si>
  <si>
    <t>Мужская футболка Jordan Jumpman Flight из мягкого хлопка с легендарной графикой позволяет достигать невероятных высот. Мягкая и легкая ткань джерси на основе хлопка. Графика Flight нанесена спереди в технике трафаретной печати.</t>
  </si>
  <si>
    <t>AR4997-013</t>
  </si>
  <si>
    <t>AR4997-657</t>
  </si>
  <si>
    <t>НЕИЗМЕННЫЙ КОМФОРТ. Футболка Nike Sportswear Club выполнена из мягкой хлопковой ткани джерси с классическим логотипом, вышитым на груди.</t>
  </si>
  <si>
    <t>AR4997-718</t>
  </si>
  <si>
    <t>AR5004-063</t>
  </si>
  <si>
    <t>Футболка Nike M NSW TEE ICON FUTURA отлично подойдет как для разминок, так и для постоянной носки.
Модель выполнена из натурального хлопка для комфорта на весь день.
Натуральный хлопковый материал приятный на ощупь и к телу, не вызывает аллергических реакций.
Прямой крой и короткий рукав обеспечивают свободу движений.
Оригинальный логотип фирмы Nike расположен по центру изделия и привлекает к себе внимание.</t>
  </si>
  <si>
    <t>AR5004-100</t>
  </si>
  <si>
    <t>КОМФОРТНЫЙ ХЛОПОК И КЛАССИЧЕСКИЙ СТИЛЬ. Футболка Nike Sportswear выполнена из мягкой хлопковой ткани джерси с классическим логотипом на груди. Мягкая ткань не натирает кожу. Логотип на груди демонстрирует твою любовь к спорту. Круглый вырез из рубчатой ткани для прочности и комфорта. 50% COTTON, 50% POLYESTER</t>
  </si>
  <si>
    <t>AR5004-101</t>
  </si>
  <si>
    <t>КОМФОРТНЫЙ ХЛОПОК И КЛАССИЧЕСКИЙ СТИЛЬ. Футболка Nike Sportswear выполнена из мягкой хлопковой ткани джерси с классическим логотипом на груди. Мягкая ткань не натирает кожу. Логотип на груди демонстрирует твою любовь к спорту. Круглый вырез из рубчатой ткани для прочности и комфорта.
Стандартный крой для удобной свободной посадки.
Машинная стирка.</t>
  </si>
  <si>
    <t>AR5004-411</t>
  </si>
  <si>
    <t>M NSW CLUB TEE - LS</t>
  </si>
  <si>
    <t>AR5193-010</t>
  </si>
  <si>
    <t>ТРАДИЦИОННЫЙ КОМФОРТ. Мужская футболка с длинным рукавом Nike Sportswear из мягкой хлопковой ткани джерси украшена вышитым на груди логотипом Nike. Мягкая и комфортная хлопковая ткань. Слева на груди вышит логотип Nike. 
-Стандартная посадка обеспечивает комфорт и удобство. 
-Вышитый логотип Nike на груди. 
 Машинная стирка. 
100% COTTON</t>
  </si>
  <si>
    <t>AR6029-010</t>
  </si>
  <si>
    <t>Nike Dri-FIT Men's Training T-Shirt. ФУТБОЛКА С ТЕХНОЛОГИЕЙ ОТВЕДЕНИЯ ВЛАГИ. Мужская футболка для тренинга Nike Dri-FIT из мягкой влагоотводящей ткани обеспечивает функциональность, полную свободу движений и абсолютный комфорт на тренировке. Технология Dri-FIT обеспечивает вентиляцию и комфорт. Вырез «лодочка», отделанный рубчатой тканью, обеспечивает удобную посадку. Небольшой логотип Swoosh на груди слева. 
 Стандартная посадка обеспечивает комфорт и удобство. 
 Состав: 57–60% хлопок/40–43% полиэстер. 
 Машинная стирка. 
 Примечание. Фактическое процентное соотношение в составе материала может слегка различаться в зависимости от цвета.  Фактический состав указан на этикетке. 
60% COTTON 40% POLYESTER</t>
  </si>
  <si>
    <t>Nike Dri-FIT. Технология Nike Dri-FIT отводит влагу и равномерно распределяет ее по поверхности ткани, откуда она быстрее испаряется.; Nike Dri-FIT. Технология Nike Dri-FIT отводит влагу и равномерно распределяет ее по поверхности ткани, откуда она быстрее испаряется.</t>
  </si>
  <si>
    <t>59% хлопок, 41% полиэстер</t>
  </si>
  <si>
    <t>AR6029-063</t>
  </si>
  <si>
    <t>BV6169-100</t>
  </si>
  <si>
    <t>ЛЕГЕНДАРНЫЙ КОМФОРТ. Женская футболка найк Nike Sportswear Essential выполнена из мягкой ткани джерси с классическим логотипом. 
-Мягкая и комфортная хлопковая ткань.
-Логотип Nike в технике трафаретной печати на груди. 
-Стандартный крой для удобной свободной посадки.</t>
  </si>
  <si>
    <t>CJ0921-011</t>
  </si>
  <si>
    <t>ЛЕГЕНДА НА КАЖДЫЙ ДЕНЬ. Футболка Jordan Jumpman — это новая версия легендарной модели. Конструкция со свободной посадкой выполнена из мягкой комфортной ткани. Мягкая и комфортная ткань идеальна для повседневной носки. Свободный крой позволяет сочетать модель с другой одеждой.</t>
  </si>
  <si>
    <t>CJ0921-091</t>
  </si>
  <si>
    <t>CJ4456-410</t>
  </si>
  <si>
    <t>Поло</t>
  </si>
  <si>
    <t>КЛАССИЧЕСКИЙ СТИЛЬ. СОВРЕМЕННЫЙ ОБРАЗ. Рубашка-поло Nike Sportswear в легендарном стиле украшена свежими деталями. Модель выполнена из ультрамягкого хлопка с отложным воротником с разрезом и двумя пуговицами и сочетает современный стиль и нестареющую классику. 
-Мягкая и комфортная хлопковая ткань. 
-Отложной воротник и разрез на двух пуговицах создают образ в классическом стиле.
-Манжеты из рубчатой ткани для удобной посадки. 
-Боковые разрезы для свободы движений. 
-Вышитый логотип Nike слева на груди.</t>
  </si>
  <si>
    <t>CW5190-010</t>
  </si>
  <si>
    <t>57% хлопок, 43% полиэстер</t>
  </si>
  <si>
    <t>M J JUMPMAN DF SS CREW</t>
  </si>
  <si>
    <t>CW5190-102</t>
  </si>
  <si>
    <t>Nike Team Club20 Tee HBR</t>
  </si>
  <si>
    <t>CW6936-010</t>
  </si>
  <si>
    <t>Футболка Nike Dri-FIT Club20 из мягкой эластичной ткани обеспечивает комфорт во Технология Nike Dri-FIT отводит влагу и обеспечивает комфорт. Мягкий и легкий материал слегка тянется. Стандартный крой для удобной свободной посадки.</t>
  </si>
  <si>
    <t>75% полиэстер, 13% хлопок, 12% вискоза</t>
  </si>
  <si>
    <t>Nike T-shirt</t>
  </si>
  <si>
    <t>CZ7343-434</t>
  </si>
  <si>
    <t>Женская футболка Nike — это симбиоз стиля и функциональности, созданный для активных и целеустремленных женщин, которые ценят комфорт и современный дизайн. Разработанная с учетом всех потребностей современных спортсменок, эта футболка идеально подходит как для тренировок, так и для повседневной носки.
Изготовленная из мягкой и дышащей ткани, она обеспечивает максимальное удобство и свободу движений. Технология Dri-FIT эффективно отводит влагу, оставляя вас в ощущении свежести даже во время интенсивных занятий спортом. Эластичная структура материала позволяет футболке отлично сидеть на любой фигуре, подчеркивая ее достоинства.</t>
  </si>
  <si>
    <t>2X</t>
  </si>
  <si>
    <t>W NK DRY ESS ELASTIKA TANK</t>
  </si>
  <si>
    <t>DA0370-100</t>
  </si>
  <si>
    <t>Независимо от того, для чего вы тренируетесь, вам будет комфортно в этой женской тренировочной майке Nike. 
Стандартная посадка для расслабленного и легкого ощущения.
Эластичная и легкая ткань.
Овальный вырез.
Эластичные лямки.
Y-образный дизайн позволяет вашей коже дышать.
Изогнутый подол.ехнологии:
Технология Dri-FIT помогает вам оставаться сухим и чувствовать себя комфортно.</t>
  </si>
  <si>
    <t>M NSW TEE ICON SWOOSH</t>
  </si>
  <si>
    <t>DC5094-010</t>
  </si>
  <si>
    <t>ЛЕГКАЯ ФУТБОЛКА С КЛАССИЧЕСКОЙ ПРИНТОМ. Эффектная футболка Nike Sportswear со свободной посадкой выполнена из мягкого хлопка и украшена привлекающей внимание графикой на груди. Легкий и мягкий материал джерси обеспечивает непревзойденный комфорт каждый день. Печатный принт мягкий и гладкий на ощупь. 50% COTTON, 50% POLYESTER</t>
  </si>
  <si>
    <t>DC5094-063</t>
  </si>
  <si>
    <t>DC5094-361</t>
  </si>
  <si>
    <t>зелёный</t>
  </si>
  <si>
    <t>M J JUMPMAN EMB SS CREW</t>
  </si>
  <si>
    <t>DC7485-010</t>
  </si>
  <si>
    <t>СТИЛЬНАЯ МОДЕЛЬ. Создай стильный образ с футболкой с коротким рукавом Jordan Jumpman. Модель выполнена из мягкого и комфортного хлопка. На груди вышит классический логотип Jumpman. Мягкий хлопок средней плотности для комфорта каждый день. Свободный крой для удобного сочетания с другой одеждой.</t>
  </si>
  <si>
    <t>DC7485-100</t>
  </si>
  <si>
    <t>СТИЛЬНАЯ МОДЕЛЬ. Создай стильный образ с футболкой с коротким рукавом Jordan Jumpman. Модель выполнена из мягкого и комфортного хлопка. На груди вышит классический логотип Jumpman. Мягкий хлопок средней плотности для комфорта каждый день. Свободный крой для удобного сочетания с другой одеждой. 100% COTTON</t>
  </si>
  <si>
    <t>M J JUMPMAN EMB SS CREW (Jordan)</t>
  </si>
  <si>
    <t>DC7485-687</t>
  </si>
  <si>
    <t>W NK DF ONE LUXE TANK ICNCLSH</t>
  </si>
  <si>
    <t>DM7647-100</t>
  </si>
  <si>
    <t>RTB. Мягкая и легкая майка обеспечивает комфорт при выполнении любых задач. Фирменный Swoosh на груди напоминает о 1995 годе, когда компания Nike впервые использовала логотип без своего названия. Логотип Swoosh расположен отдельно, но он никогда не одинок. Атлеты всегда вдохновляли нас на новые свершения и движение вперед. Минималистичный дизайн логотипа Swoosh отсеивает всё лишнее, позволяя сосредоточиться на самосовершенствовании. Мягкая и эластичная ткань с технологией Dri-FIT отводит влагу на поверхность, обеспечивая комфорт. Легкий высокоэластичный материал, Т-образная спина и разрезы по нижней кромке обеспечивают полную свободу движений во время тренировки. 83% POLYESTER, 10% ELASTANE, 7% LYOCELL</t>
  </si>
  <si>
    <t>83% полиэстер, 10% эластан, 7% лиоцелл</t>
  </si>
  <si>
    <t>W NK AIR TOP MIDLAYER NFS</t>
  </si>
  <si>
    <t>DN4535-854</t>
  </si>
  <si>
    <t>Джемпер Nike Air Top Midlayer – легкий пулон из флиса с перфорированными вставками для лучшей вентиляции. Идеален для тренировок в прохладную погоду. В основе материала полиэстер, перфорированные вставки на плечах, подоле. Высокий воротник, два кармана по бокам. Манжеты с отверстиями для больших пальцев рук препятствуют задиранию рукавов при активных тренировках или надевании верхней одежды. Светоотражающие элементы для видимости в условиях плохой освещенности.</t>
  </si>
  <si>
    <t>полиэстер 100%</t>
  </si>
  <si>
    <t>M NSW PREM ESSNTL SUST TEE</t>
  </si>
  <si>
    <t>DO7392-247</t>
  </si>
  <si>
    <t>Футболка Nike Sportswear Premium Essentials имеет свободный крой для беззаботного, комфортного вида. Ее плотная органическая хлопковая ткань кажется толстой и мягкой. Этот продукт изготовлен из не менее 75% органических хлопковых волокон. Свободный крой со спущенными плечами и свободным пространством в области груди и плеч обеспечивает непринужденный вид и ощущение комфорта.
Плотный хлопковый трикотаж имеет жесткую драпировку и сухой на ощупь, создавая ощущение свежести и плотности.
Вышитый логотип спереди и по центру придает изделию изысканный вид.</t>
  </si>
  <si>
    <t>W NSW TANK TOP DNC</t>
  </si>
  <si>
    <t>DV0333-501</t>
  </si>
  <si>
    <t>Женская облегающая  укороченная майка топ для танцев  Nike Sportswear  без рукавов, созданная с мыслью о движении, растягивается вместе с вами во время движения. Легкая ткань отводит пот от кожи, чтобы вы оставались сухими и чувствовали себя комфортно во время занятий.</t>
  </si>
  <si>
    <t>M NK DF UV MILER SS</t>
  </si>
  <si>
    <t>DV9315-437</t>
  </si>
  <si>
    <t>Футболка Nike M Dri-Fit UV MILER SS Tee - идеальный выбор для активных мужчин. Она выполнена из высококачественного 100% полиэстера, что обеспечивает отличную воздухопроницаемость и комфорт во время тренировок или других физических активностей.
Эта футболка имеет особую технологию Dri-Fit, которая обеспечивает максимальную влагоотводящую способность материала, чтобы ваша кожа оставалась сухой и комфортной во время интенсивной физической нагрузки. Встроенная система защиты от ультрафиолетовых лучей (UV) также делает эту футболку идеальным выбором для занятий спортом на открытом воздухе.
Дизайн футболки имеет стильный зеленый цвет, который подходит для различных спортивных и повседневных образов. Ее простая, но элегантная футболочная конструкция делает ее универсальной и подходящей для любого стиля одежды.
С футболкой Nike M Dri-Fit UV MILER SS Tee вы будете чувствовать себя комфортно и уверенно во время тренировок или активного образа жизни. Идеальная комбинация функциональности, стиля и качества - все это подчеркивает превосходство этого товара.</t>
  </si>
  <si>
    <t>DX7902-010</t>
  </si>
  <si>
    <t>DX7902-100</t>
  </si>
  <si>
    <t>W NSW CLUB SS TEE</t>
  </si>
  <si>
    <t>DX7902-297</t>
  </si>
  <si>
    <t>DX7902-645</t>
  </si>
  <si>
    <t>W NSW CLUB SS TEE ICN FTRA</t>
  </si>
  <si>
    <t>DX7906-017</t>
  </si>
  <si>
    <t>Мы обновили футболки Club Essentials, чтобы они удобно сидели по фигуре. Более просторная, со слегка изогнутым низом эта футболка всегда будет в тренде.</t>
  </si>
  <si>
    <t>DX7906-063</t>
  </si>
  <si>
    <t>M NSW TEE CLUB STRIPE</t>
  </si>
  <si>
    <t>DZ2985-011</t>
  </si>
  <si>
    <t>Итак, вы заслужили свои нашивки, теперь пришло время их продемонстрировать. Наденьте эту мягкую хлопковую футболку для легкого комфорта и непринужденного стиля. Она свободна по телу для повседневной носки. Свободная посадка в плечах, груди и на теле обеспечивает повседневный комфорт и легкость наложения слоев.</t>
  </si>
  <si>
    <t>M NSW TEE FRAN JDI VERBIAGE</t>
  </si>
  <si>
    <t>DZ2989-010</t>
  </si>
  <si>
    <t>Эксклюзивная футболка Nike из мягкого легкого хлопка с непринужденной посадкой для повседневной носки обеспечивает комфорт. В ней вы будете в центре внимания.
Преимущества:
Легкий хлопок мягок и удобен для повседневной носки.
Свободный крой создает спортивный образ, который легко комбинировать с другими вещами.
Ребристый усиленный воротник.</t>
  </si>
  <si>
    <t>DZ2989-100</t>
  </si>
  <si>
    <t>M NSW TEE SWOOSH BLOCK</t>
  </si>
  <si>
    <t>DZ3276-687</t>
  </si>
  <si>
    <t>Футболка Nike M NSW TEE SWOOSH BLOCK сочетает в себе стиль и функциональность для повседневной носки. Изготовленная из высококачественного мягкого хлопка, эта футболка создаёт ощущение комфорта на протяжении всего дня. Классический крой с круглым вырезом и свободной посадкой обеспечивает удобство и свободу движений, делая эту футболку идеальной для активного отдыха, тренировок или прогулок по городу.</t>
  </si>
  <si>
    <t>M NK DF UV MILER TOP LS</t>
  </si>
  <si>
    <t>FB7070-010</t>
  </si>
  <si>
    <t>Лонгслив Nike M NK DF UV MILER TOP LS  – это универсальный и функциональный спортивный верх, идеально подходящий для тренировок и активного отдыха. Изготовлен из легкого, дышащего материала с технологией Dri-FIT, обеспечивающей эффективное отведение влаги и поддержку прохлады. Встроенная защита от ультрафиолетовых лучей (UV) позволяет комфортно тренироваться на открытом воздухе даже в яркий солнечный день. Эргономичный крой и продуманные детали обеспечивают свободу движений и максимальный комфорт. Этот лонгслив станет надежным спутником в вашем спортивном гардеробе.</t>
  </si>
  <si>
    <t>W NSW ESSNTL RIB CRP TANK</t>
  </si>
  <si>
    <t>FB8279-220</t>
  </si>
  <si>
    <t>Наденьте эту облегающую майку и наслаждайтесь ощущением эластичной ребристой ткани. Благодаря укороченной посадке, доходящей до талии, этот предмет гардероба можно носить круглосуточно и в течение всего года.</t>
  </si>
  <si>
    <t>61% Полиэстер; 30% лиоцелл; 9% эластан</t>
  </si>
  <si>
    <t>M NSW TEE CLUB+ LBR</t>
  </si>
  <si>
    <t>FD1257-678</t>
  </si>
  <si>
    <t>Футболка Nike Sportswear Club+ Tee - это идеальный выбор для повседневного ношения, обеспечивая комфорт и стиль. Изготовленная из мягкой хлопчатобумажной ткани, она приятна на ощупь и обеспечивает легкость и воздухопроницаемость в течение всего дня.
Ее классический крой создает ощущение и позволяет вам чувствовать себя уютно и комфортно в любой ситуации.
Вышитый логотип Futura на груди добавляет фирменный образ Nike, придавая футболке стильный и элегантный вид, который можно легко сочетать с различными стилями одежды и аксессуарами.</t>
  </si>
  <si>
    <t>FD4149-010</t>
  </si>
  <si>
    <t>FD5261-709</t>
  </si>
  <si>
    <t>M NSW SP SS TOP</t>
  </si>
  <si>
    <t>FN0248-480</t>
  </si>
  <si>
    <t>Футболка Nike M NSW SP SS TOP — это гармоничное сочетание стиля и комфорта, созданное для активных и энергичных людей. Изготовленная из мягкого и дышащего материала, эта футболка обеспечивает комфортную носку в течение всего дня. Яркий синий цвет и лаконичный дизайн с фирменным логотипом Nike на груди придают изделию современный и динамичный вид. Классический крой и короткие рукава обеспечивают свободу движений, делая футболку идеальной как для тренировок, так и для повседневной носки.</t>
  </si>
  <si>
    <t>M NK CLUB BB CREW STACK GX</t>
  </si>
  <si>
    <t>FN2610-010</t>
  </si>
  <si>
    <t>Лонгслив M NK CLUB BB CREW STACK GX от Nike идеально сочетает спортивный стиль с повседневным комфортом. Изготовлен из мягкого и теплого флиса, он обеспечивает уют и свободу движений. Классический крой и оригинальный графический принт делают этот лонгслив отличным выбором как для тренировок, так и для повседневной носки.</t>
  </si>
  <si>
    <t>FN2610-365</t>
  </si>
  <si>
    <t>W NK ONE FITTED DF SS TOP</t>
  </si>
  <si>
    <t>FN2804-010</t>
  </si>
  <si>
    <t>Готовы ли вы к тренировке или просто отдохнуть, этот облегающий топ Nike One Fitted готов к любым ситуациям. Мягкая ткань персикового цвета средней плотности тянется с каждым движением и быстро сохнет. Слегка укороченный и облегающий, он идеально сочетается с вашими любимыми леггинсами с высокой талией, создавая образ, в котором вы будете чувствовать себя уверенно и комфортно — от утренней пробежки до вечернего отдыха и на всех остановках между ними. Обтачка по горловине придаёт топу изысканный вид. Изогнутый подол и элегантные швы по всему крою придают ему изысканный вид, поэтому его можно носить как первый слой одежды, так и как единственный. Технология Nike Dri-FIT отводит пот с кожи, обеспечивая более быстрое испарение, помогая вам оставаться сухими и чувствовать комфорт во время любых занятий. Светоотражающий логотип по центру спины.</t>
  </si>
  <si>
    <t>80% полиэстер, 20% эластан</t>
  </si>
  <si>
    <t>M NL SS SEERSUKR BTN DWN SHIRT</t>
  </si>
  <si>
    <t>FN3222-030</t>
  </si>
  <si>
    <t>Дышащая ткань сирсакер придает этой универсальной рубашке на пуговицах классическую жатую текстуру и мягкое легкое ощущение. Наденьте ее с подходящими шортами сирсакер и проведите день стильно. Коллекция Nike Life представляет собой классические модели рабочей и мужской одежды, выполненные из качественных материалов и с той же точностью, что и оригиналы, но переосмысленные для вашего повседневного образа жизни за пределами спорта.
Создан таким образом, чтобы обеспечивать свободу движений и удобство при надевании друг на друга.
Застежка на пуговицы спереди и воротник на пуговицах позволяют вам регулировать стиль и степень защиты.</t>
  </si>
  <si>
    <t>72 % хлопок, 13 % нейлон, 13 % полиэстер, 2 % спандекс.</t>
  </si>
  <si>
    <t>W J SPT DIAMOND SS TOP</t>
  </si>
  <si>
    <t>FN5116-010</t>
  </si>
  <si>
    <t>Длинная, свободный крой: эта спортивная футболка создана для того, чтобы двигаться вместе с вами. Ромбовидная сетка Power Mesh на спине не только выглядит стильно, но и буквально помогает вам охладиться, а линии дизайна напоминают о наследии Jordan. Ромбовидная сетка Power Mesh на спине представляет собой лёгкую вставку Power Mesh для повышенной воздухопроницаемости.
Технология Nike Dri-FIT отводит влагу от кожи, обеспечивая быстрое испарение, помогая вам оставаться сухим и чувствовать себя комфортно.</t>
  </si>
  <si>
    <t>76% полиэстер; 12% хлопок; 12% район</t>
  </si>
  <si>
    <t>FN5116-100</t>
  </si>
  <si>
    <t>M J DF SPRT SS TOP</t>
  </si>
  <si>
    <t>FN5829-010</t>
  </si>
  <si>
    <t>Вот футболка, созданная для борьбы с этим. Он изготовлен из мягкой смеси хлопка и дополнен влагоотводящей технологией, которая поможет вам сохранять свежесть от пробуждения до сна.
Преимущества
Технология Nike Dri-FIT отводит пот от кожи, ускоряя его испарение, помогая вам оставаться сухим и чувствовать себя комфортно.
Минималистский Jumpman с трафаретной печатью сделает ваш образ простым.</t>
  </si>
  <si>
    <t>57% Хлопок, 43% Полиэстер</t>
  </si>
  <si>
    <t>M J DF SPRT SS TOP (Jordan)</t>
  </si>
  <si>
    <t>FN5829-100</t>
  </si>
  <si>
    <t>M J BRAND JM WTRCLR SS CREW</t>
  </si>
  <si>
    <t>FN5980-010</t>
  </si>
  <si>
    <t>Футболка для мужчин Nike M J BRAND JM WTRCLR SS CREW  — это стильный и удобный элемент вашего гардероба. Изготовленная из высококачественного мягкого хлопка, она обеспечивает комфорт и свободу движений на каждый день. Яркий акцент в виде акварельного брендинга Jordan на груди добавляет уникальности и выразительности, подчёркивая вашу индивидуальность. Классический крой и круглый вырез делают футболку универсальной и легко сочетаемой с любыми вещами, от спортивных брюк до джинсов.</t>
  </si>
  <si>
    <t>FN7702-070</t>
  </si>
  <si>
    <t>U NSW TEE SOLE RALLY FTRA</t>
  </si>
  <si>
    <t>FQ3758-100</t>
  </si>
  <si>
    <t>Футболка Nike, представленная с 1972 года, символизирует уверенность и надежность на любых дорогах и вне их. Это дань уважения сцеплению и устойчивости, которые необходимы в самых разных условиях. Изготовленная из прохладного хлопка, она обеспечивает максимальный комфорт в любых ситуациях. Свободный крой не стесняет движений, делая её идеальной для активного отдыха и повседневной носки. Круглый ворот и короткие рукава подчеркивают классический стиль, обеспечивая универсальность для любого гардероба. Эта футболка от Nike — ваш надежный спутник в любых дорожных условиях.</t>
  </si>
  <si>
    <t>M NK TEE VINTAGE FIT SP24</t>
  </si>
  <si>
    <t>FQ3899-010</t>
  </si>
  <si>
    <t>Эта футболка Nike свободного кроя из мягкого хлопка средней плотности отдает дань уважения легендарному Бо Джексону и украшена графикой в ​​стиле тренировок, вдохновленной его любимыми футболками прошлого. Мягкий хлопок средней плотности обеспечивает структурированность и комфорт при повседневной носке.
Ребристый воротник слегка растягивается, что облегчает переодевание.</t>
  </si>
  <si>
    <t>M NKCT TEE OZ SP24</t>
  </si>
  <si>
    <t>FQ4932-225</t>
  </si>
  <si>
    <t>Футболка Nike M NKCT Tee OZ SP24 воплощает стиль и функциональность, необходимые как для активных занятий спортом, так и для повседневной носки. Изготовленная из высококачественного мягкого и дышащего материала, она обеспечивает превосходный комфорт и свободу движений. Технология Dri-FIT эффективно отводит влагу, оставляя кожу сухой даже при интенсивных тренировках. Классический крой и стильный дизайн с фирменным логотипом Nike делают эту футболку универсальным элементом вашего гардероба.</t>
  </si>
  <si>
    <t>W NK DF SWOOSH FLY GRX TEE</t>
  </si>
  <si>
    <t>FQ6606-010</t>
  </si>
  <si>
    <t>Nike Dri-FIT Swoosh Fly Graphic Tee для женщин — это идеальная футболка для энергичных и динамичных тренировок. Выполнена с использованием технологии Dri-FIT, которая эффективно отводит влагу, обеспечивая комфорт на протяжении всей активности. Стильный большой логотип Swoosh спереди добавляет спортивного шарма и вдохновения. Свободный крой обеспечивает свободу движений, делая эту футболку отличным выбором как для тренировок, так и для повседневной носки.</t>
  </si>
  <si>
    <t>FQ6606-100</t>
  </si>
  <si>
    <t>NIKE PRO DF 365 CROP LS</t>
  </si>
  <si>
    <t>FV5484-010</t>
  </si>
  <si>
    <t>Легкая и эластичная, гладкая ткань быстро сохнет, помогая вам оставаться готовыми, когда тренировка становится жаркой. Благодаря облегающему крою и мягкой жаккардовой резинке на подоле вы можете чувствовать себя в безопасности, достигая своих целей. Непримиримый, уверенный стиль подходит ко всему. От леггинсов до топов и многого другого, Nike Pro готов дополнить ваш гардероб вещами, которые помогут вам выделиться. Технология Nike Dri-FIT отводит пот от кожи, ускоряя его испарение, помогая вам оставаться сухими и чувствовать себя комфортно.</t>
  </si>
  <si>
    <t>83% полиэстер, 17% спандекс</t>
  </si>
  <si>
    <t>FV5484-100</t>
  </si>
  <si>
    <t>M J FLT ESS WSH 85 SS CRW</t>
  </si>
  <si>
    <t>FZ1914-231</t>
  </si>
  <si>
    <t>Ищете особенную футболку? Мы нашли ее. Плотный хлопок придает этой удобной футболке жесткую драпировку и структурированность, а специальная обработка при стирке имитирует естественное выцветание денима для придания шика. Детали: круглый ворот; свободная посадка; логотип на груди.</t>
  </si>
  <si>
    <t>W NKCT DF ADVTG MIDLYR</t>
  </si>
  <si>
    <t>FZ6737-100</t>
  </si>
  <si>
    <t>Легкий и эластичный, этот быстросохнущий топ поможет вам оставаться в прохладе и комфорте, пока вы бегаете по корту. Воротник-ложе и облегающий крой помогают уменьшить отвлекающие факторы, чтобы вы могли сосредоточиться на игре.</t>
  </si>
  <si>
    <t>89% полиэстер, 11% спандекс</t>
  </si>
  <si>
    <t>M NSW TEE M90 SSNL PRE ESS S25</t>
  </si>
  <si>
    <t>HJ0552-412</t>
  </si>
  <si>
    <t>Эта футболка премиум-класса выполнена с использованием технологии крашения в готовом виде и имеет изящный вышитый логотип Nike, который придаст изысканность вашему повседневному стилю. Заниженная линия плеч, удлиненные рукава и свободный крой в области тела и бедер придают этой футболке Max90 непринужденный вид.
Плотный хлопок создает ощущение структурированности и изысканности.</t>
  </si>
  <si>
    <t>M J BRND BR SNKR PCH SS CRW</t>
  </si>
  <si>
    <t>HJ2326-010</t>
  </si>
  <si>
    <t>Давайте перейдем к сути — иногда AJ1 — это все, что вам нужно. Особенно, если он пришит к структурированной футболке из плотного хлопка. 100% хлопок.</t>
  </si>
  <si>
    <t>M J FLT ESS OVSZ SS CREW</t>
  </si>
  <si>
    <t>HJ2366-010</t>
  </si>
  <si>
    <t>Плотный хлопок придает этой мешковатой футболке структурированный вид и ощущение. Добавьте немного ретро-графики, и вы получите победителя.</t>
  </si>
  <si>
    <t>KB U NK TEE BETTERMENTAL</t>
  </si>
  <si>
    <t>HJ3318-010</t>
  </si>
  <si>
    <t>Воплотите менталитет Мамбы с этой классической футболкой. Она сделана из мягкого хлопка средней плотности и украшена его фирменным логотипом Sheath. Хлопковая ткань средней плотности мягкая на ощупь и слегка драпируется.
Силиконовый логотип придает ощущение премиальности.</t>
  </si>
  <si>
    <t>HJ3318-100</t>
  </si>
  <si>
    <t>K NK DF ACD25 TOP SS -PD</t>
  </si>
  <si>
    <t>HJ3716-010</t>
  </si>
  <si>
    <t>Эта легкая трикотажная футболка с нашей технологией Dri-FIT отводит влагу и обеспечивает прохладу и комфорт во время оттачивания навыков. Сетка на спине и по бокам обеспечивает воздухопроницаемость. Технология Nike Dri-FIT отводит пот от кожи, обеспечивая более быстрое испарение, помогая вам оставаться сухим и чувствовать себя комфортно.
Сетчатые вставки улучшают воздухопроницаемость.</t>
  </si>
  <si>
    <t>HJ3743-410</t>
  </si>
  <si>
    <t>HJ3771-499</t>
  </si>
  <si>
    <t>W NSW NK CHLL WFL SS TOP</t>
  </si>
  <si>
    <t>HJ3838-844</t>
  </si>
  <si>
    <t>Этa футболка свободного кроя из струящейся фактурной вафельной ткани подарит вам уют и комфорт. Боковые разрезы на подоле. Вышитый логотип Swoosh по центру груди.</t>
  </si>
  <si>
    <t>61% полиэстер, 30% лиоцелл, 9% спандекс</t>
  </si>
  <si>
    <t>M NK DFADV STRIDE SS TOP</t>
  </si>
  <si>
    <t>HV5203-010</t>
  </si>
  <si>
    <t>Используя идеи бегунов, таких как вы, мы отдали приоритет функциональности, чтобы обновить наши основные элементы Stride. Этот легкий топ был разработан, чтобы помочь уменьшить натирание и улучшить воздухопроницаемость, чтобы вы могли сосредоточиться на своем темпе. Рукава реглан помогают уменьшить натирание подмышек и обеспечивают более широкий диапазон движений. Увеличенная длина топа помогает вам оставаться закрытыми во время шага. Технология Nike Dri-FIT ADV сочетает влагоотводящую ткань с передовыми технологиями и функциями, которые помогают вам оставаться сухими и чувствовать себя комфортно.</t>
  </si>
  <si>
    <t>W NP DF LS TOP GG SHINE</t>
  </si>
  <si>
    <t>HV9992-010</t>
  </si>
  <si>
    <t>Работай усердно, выделяйся. Лёгкая и эластичная ткань отводит влагу, помогая сохранять прохладу во время самых жарких тренировок. Гладкая блестящая вставка на спине и нагрудный пояс выведут твой образ на новый уровень. Бескомпромиссный и уверенный стиль подходит ко всему. От леггинсов и топов до многого другого — Nike Pro готов дополнить ваш гардероб вещами, которые помогут вам выделиться. Технология Nike Dri-FIT отводит пот с кожи, обеспечивая более быстрое испарение, помогая вам оставаться сухим и чувствовать себя комфортно. Отверстия для больших пальцев позволяют расширить зону покрытия и удерживать рукава на месте во время движения.</t>
  </si>
  <si>
    <t>IB2444-051</t>
  </si>
  <si>
    <t>M J DF SPT GFX LS CREW</t>
  </si>
  <si>
    <t>IF0855-010</t>
  </si>
  <si>
    <t>Этот универсальный свитшот, созданный специально для занятий спортом и активного отдыха, станет незаменимой частью вашего спортивного гардероба. Он сочетает в себе стиль, комфорт и функциональность, что делает его идеальным выбором как для интенсивных тренировок, так и для расслабляющих прогулок на свежем воздухе.
Одним из основных преимуществ этого свитшота является использование передовой технологии Dri-FIT от Nike. Эта инновационная влагоотводящая технология разработана для того, чтобы вы могли чувствовать себя комфортно в любой ситуации. Она эффективно отводит влагу от поверхности кожи, способствуя более быстрому испарению пота. Благодаря этому ваш организм остается в оптимальном состоянии, а вы сохраняете ощущение сухости даже во время самых интенсивных тренировок.</t>
  </si>
  <si>
    <t>M J DF SPT GFX SS CREW</t>
  </si>
  <si>
    <t>IF0857-011</t>
  </si>
  <si>
    <t>Эта мягкая трикотажная футболка становится вашей верной помощницей в достижении спортивных целей благодаря интеграции передовой влагоотводящей технологии. Разработанная для того, чтобы сопровождать вас в самых интенсивных тренировках, она позволяет оставаться сухим и сосредоточенным, создавая комфортные условия для максимальной отдачи.
Секрет этой футболки — технология Nike Dri-FIT. Она эффективно отводит пот от кожи, преобразуя его в быстро испаряющуюся влагу. Это обеспечивает не только поддержку комфортного температурного режима, но и позволяет вам полностью сконцентрироваться на своих упражнениях, не отвлекаясь на дискомфорт и влажность.</t>
  </si>
  <si>
    <t>M J DF SPT ESS SS TOP</t>
  </si>
  <si>
    <t>IF0882-100</t>
  </si>
  <si>
    <t>Эта мягкая и легкая футболка – идеальный выбор для тех, кто стремится к эффективным тренировкам без компромиссов с комфортом. Созданная специально для активного образа жизни, она объединяет в себе инновационные материалы и передовые технологии, чтобы обеспечить вам максимум удобства и поддержки во время занятий спортом.
Футболка изготовлена из ультралегкой, дышащей ткани, которая позволяет коже свободно дышать, предотвращая перегрев и обеспечивая оптимальную циркуляцию воздуха. Независимо от интенсивности тренировки, вы будете чувствовать себя свежо и комфортно благодаря специально разработанной влагоотводящей ткани. 
Технология Nike Dri-FIT играет ключевую роль в поддержании сухости: она отводит пот от поверхности кожи на внешние слои ткани, способствуя его более быстрому испарению. Это обеспечивает комфортное ощущение сухости и позволяет вам сосредоточиться исключительно на достижении ваших целей.
Продуманный крой и аккуратные швы не сковывают движений, предоставляя полную свободу для любых спортивных упражнений, будь то бег, тренировка в зале или йога. Элегантный и стильный дизайн позволяет носить футболку не только во время тренировок, но и в повседневной жизни, сочетается с любым активным образом.</t>
  </si>
  <si>
    <t>84% полиэстер, 16% эластан</t>
  </si>
  <si>
    <t>U NSW TEE STD CELEBRATE BRND</t>
  </si>
  <si>
    <t>IH1141-010</t>
  </si>
  <si>
    <t>Футболка U Nsw Tee Std Celebrate Brnd — это воплощение простоты и комфорта для повседневной носки, идеально подходящая для мужчин, ценящих удобство и стиль. Изготовленная из 100% хлопка, она обеспечивает мягкость и приятные тактильные ощущения, позволяя коже дышать даже в жаркую погоду. Округлый ворот добавляет классический штрих в дизайн, а отсутствие застежек подчеркивает минимализм и удобство модели. Прямой крой обеспечивает свободу движений и подходит для любых типов фигуры, создавая универсальный силуэт. Короткие рукава делают футболку элегантной и подходящей для разнообразных повседневных образов. Будь то встреча с друзьями или прогулка по городу, эта футболка станет незаменимой частью вашего гардероба, сочетая в себе качество и стиль.</t>
  </si>
  <si>
    <t>U NSW TEE STD NIKE OFFICIAL</t>
  </si>
  <si>
    <t>IH1143-010</t>
  </si>
  <si>
    <t>Футболка U Nsw Tee Std Nike Official — это идеальный выбор для мужчин, ценящих комфорт и фирменный стиль на каждый день. Изготовлена из 100% хлопка, она обеспечивает исключительную мягкость и воздухопроницаемость, что делает её особенно приятной для носки в любое время года. Округлый ворот добавляет классический элемент в общий дизайн, подчеркивая универсальность модели, а отсутствие застежек способствует легкости и комфорту в движении. Прямой крой гарантирует свободу и удобство, подходя для самых разных типов фигуры. Эта футболка не имеет карманов, что сохраняет её лаконичный и чистый внешний вид. Короткие рукава делают её подходящей как для активного отдыха, так и для повседневных выходов. Стильная и практичная, она станет основой вашего базового гардероба.</t>
  </si>
  <si>
    <t>M NK TEE LSE OC VR-X</t>
  </si>
  <si>
    <t>II6574-100</t>
  </si>
  <si>
    <t>Футболка Max90 — это воплощение комфорта и стильного спортивного духа, идеально подходящее для тех, кто не боится выделяться и идти вперед. Вдохновленная непревзойденной ловкостью коз, которые умело сбивают с толку своих противников данками и головокружительными комбинациями дриблинга, эта футболка станет вашим верным союзником в стремлении к непринужденному стилю.
Изготовленная из хлопчатобумажной ткани средней плотности, футболка предлагает мягкие и приятные ощущения при каждом прикосновении. Благодаря своей слегка драпирующейся структуре, она обеспечивает вентиляцию и комфорт, позволяя коже дышать даже в самый активный день. Спущенные плечи и удлиненные рукава дополняют свободный крой, создавая уникальный силуэт, который отлично сочетает расслабленность и уверенный стиль. Просторная посадка в области корпуса и бедер придаёт модели дополнительную свободу и лёгкость.
Эта футболка идеальна для создания повседневных образов, которые подчёркивают индивидуальность и чувство стиля. Вступите в удивительный мир, где игривое блеяние встречается с непревзойденной спортивностью, и наслаждайтесь каждой минутой, проведенной в комфорте и уверенности.</t>
  </si>
  <si>
    <t>M J SPT SS CREW LD</t>
  </si>
  <si>
    <t>IM2170-060</t>
  </si>
  <si>
    <t>Футболка Nike Luka T-Shirt — это идеальное сочетание стиля и комфорта, созданное для поклонников баскетбольной звезды Луки Дончича и всех, кто ценит спортивную одежду высокого качества. Выполненная из мягкого и дышащего хлопкового материала, эта футболка обеспечивает комфорт на протяжении всего дня, будь то на тренировке или в повседневной жизни.
Дизайн футболки выделяется своим современным и лаконичным стилем с фирменным логотипом Nike и персональными графическими элементами, вдохновленными уникальным стилем игры Луки. Она имеет классический крой с круглым вырезом и короткими рукавами, что обеспечивает свободу движений и универсальность сочетания с другой одеждой.</t>
  </si>
  <si>
    <t>IM2170-133</t>
  </si>
  <si>
    <t>M NK CLUB BB CREW JDI</t>
  </si>
  <si>
    <t>IO9620-010</t>
  </si>
  <si>
    <t>Лонгслив Nike M Nk Club BB Crew JDI — это стильное и универсальное дополнение к повседневному мужскому гардеробу. Изготовленный из мягкой смеси хлопка и полиэстера, он обеспечивает комфорт и долговечность в повседневной носке. Прямой крой и длинные рукава создают классический силуэт, подходящий для любого случая. Округлый ворот без застежек вносит элемент непринужденности и позволяет легко комбинировать лонгслив с другими предметами одежды, будь то джинсы, брюки или спортивные штаны. Отсутствие карманов придает модели чистый и минималистичный вид, а культовая надпись "Just Do It" подчеркивает уверенный стиль и вдохновляет на активный образ жизни. Этот лонгслив идеально подходит как для занятий спортом, так и для повседневных дел.</t>
  </si>
  <si>
    <t>W NP DF 365 SS LOOSE TOP</t>
  </si>
  <si>
    <t>IQ0820-502</t>
  </si>
  <si>
    <t>Футболка Nike W NP DF 365 SS Loose Top создана для женщин, которые ценят комфорт и стиль во время бега. Легкая и дышащая ткань, состоящая из 87% полиэстера и 13% эластана, обеспечивает прекрасную вентиляцию и свободу движений, что делает ее идеальной для интенсивных тренировок и активных прогулок. Прямой крой и короткие рукава создают свободный и непринужденный силуэт, который не стесняет движений. Округлый ворот без застежек добавляет удобства и позволяет легко комбинировать футболку с другими элементами спортивного гардероба. Отсутствие карманов подчеркивает минималистичный дизайн, фокусируя внимание на функциональности и комфорте. Эта футболка станет надежным спутником для ежедневных тренировок, вдохновляя на достижение новых спортивных целей.</t>
  </si>
  <si>
    <t>87% полиэстер, 13% эластан</t>
  </si>
  <si>
    <t>U NK PEAK BEANIE TC FUT F24 L</t>
  </si>
  <si>
    <t>HF0186-063</t>
  </si>
  <si>
    <t>Шапка</t>
  </si>
  <si>
    <t>Шапки</t>
  </si>
  <si>
    <t>Эта классическая шапка имеет повседневный дизайн средней глубины и сверхмягкую вязку.Все шапки Peak имеют классическую среднюю глубину, что делает их универсальными для повседневной носки. Высокая манжета обеспечивает гибкость при укладке и дополнительную защиту от холода в холодные дни.</t>
  </si>
  <si>
    <t>HF0186-688</t>
  </si>
  <si>
    <t>Шапка Peak Futura Beanie. Эта классическая шапка имеет повседневный дизайн средней глубины и сверхмягкую вязку. Все шапки Peak имеют классическую среднюю глубину, что делает их универсальными для повседневной носки. Состав: 100% полиэстер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</si>
  <si>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HF0186-010</t>
  </si>
  <si>
    <t>Эта классическая шапка имеет повседневный дизайн средней глубины и сверхмягкую вязку. Все шапки Peak имеют классическую среднюю глубину, что делает их универсальными для повседневной носки.</t>
  </si>
  <si>
    <t>80% полиэстер, 20% нейлон</t>
  </si>
  <si>
    <t>HF0186-645</t>
  </si>
  <si>
    <t>W NSW KNIT POM BEANIE</t>
  </si>
  <si>
    <t>CI3650-661</t>
  </si>
  <si>
    <t>Женская вязаная шапка-бини с помпоном для спорта и отдыха.</t>
  </si>
  <si>
    <t>100% акрил</t>
  </si>
  <si>
    <t>U NK TERRA BEANIE SC FUT L</t>
  </si>
  <si>
    <t>FB6525-343</t>
  </si>
  <si>
    <t>Низкопрофильная шапка Nike Terra, созданная для тепла, комфорта и стиля, подойдет для прогулки в прохладную погоду. Простой дизайн с отворотом позволяет подобрать посадку по своему вкусу.
Преимущества:
Все шапки Terra имеют современный вид и небольшую глубину.
Мягкая трикотажная пряжа эластичная, мягкая и теплая.
Дизайн с манжетой обеспечивает универсальность и позволяет носить ее так, как вам нравится.
Тканый логотип Nike Futura на манжете.
Основная часть и подкладка: 100% полиэстер.</t>
  </si>
  <si>
    <t>Peak Tall Cuff Futura Beanie</t>
  </si>
  <si>
    <t>FB6528-532</t>
  </si>
  <si>
    <t>Эта шапка Nike Peak, созданная для тепла, комфорта и стиля, подойдет для прогулки в прохладную погоду. Манжета с вышитым логотипом Nike Futura. Шипка выполнена в классическом стиле и проста в исполнении. 
Преимущества:
Nike Peak — классическая шапка средней глубины, достаточно универсальная, подходит на каждый день.
Мягкая трикотажная пряжа согревает и плотно прилегает к голове.
Дизайн с манжетой позволяет носить ее так, как вам нравится.
Вышитый логотип Nike Futura в центре манжеты.
Основная часть/подкладка: 50 % хлопок/50 % полиэстер.</t>
  </si>
  <si>
    <t>50% хлопок 50% полиэстер</t>
  </si>
  <si>
    <t>DC6949-591</t>
  </si>
  <si>
    <t>Шорты</t>
  </si>
  <si>
    <t>Велосипедные шорты Nike Sportswear Essential — обновленный вариант любимого ретро-стиля со средней посадкой и поддерживающим поясом. Благодаря эластичной влагоотводящей ткани и логотипу Swoosh их легко носить каждый день.
-Эта мягкая и эластичная ткань отводит пот от тела, обеспечивая прохладу и сухость в течение дня.
-Контурный дизайн со средней посадкой обеспечивает удобную поддерживающую посадку чуть ниже пупка.
-Вышитый логотип Swoosh на штанине демонстрирует вашу любовь к бренду.
-Плотно прилегают к телу</t>
  </si>
  <si>
    <t>1X</t>
  </si>
  <si>
    <t>M NSW SP SHORT FT</t>
  </si>
  <si>
    <t>FZ4708-068</t>
  </si>
  <si>
    <t>Проведите свой день стильно и комфортно в легких спортивных флисовых шортах от Nike. Они свободно сидят и прекрасно сочетаются с футболкой.</t>
  </si>
  <si>
    <t>W J BRK FLC SHORT  24</t>
  </si>
  <si>
    <t>FV7080-063</t>
  </si>
  <si>
    <t>Шорты, которые можно надеть в любой день недели? Да, у нас есть такие. Гладкие снаружи и мягкие на ощупь внутри, наши шорты из флиса средней плотности подарят вам ощущение уюта и комфорта при свободном крое. Кроме того, эластичный пояс со шнурком позволит легко зафиксировать посадку.</t>
  </si>
  <si>
    <t>Nike Pro 365</t>
  </si>
  <si>
    <t>CZ9840-010</t>
  </si>
  <si>
    <t>Nike Pro 365 Women's 8"" Shorts. ЭЛАСТИЧНОСТЬ И ПОДДЕРЖКА. Шорты Nike Pro 365 из эластичной ткани с технологией Dri-FIT создают ощущение поддержки и отводят влагу во время интенсивных тренировок и соревнований. Модель с продуманным универсальным дизайном выполнена из ткани с содержанием не менее 75% переработанного полиэстера и подходит для ношения отдельно или в качестве одного из слоев. Поддержка и отведение влаги. Эластичная ткань с технологией Dri-FIT отводит влагу, обеспечивая комфорт и поддержку. Поддержка и защита. Широкий и эластичный пояс со средней посадкой обеспечивает ощущение поддержки и комфорта. Полная концентрация внимания. Изогнутый шов на спине и смещенные к спине боковые швы подчеркивают естественные изгибы тела и обеспечивают удобное прилегание, не отвлекающее от основной цели. 
 Плотная посадка для надежной фиксации. 
 Длина шагового шва 20 см.</t>
  </si>
  <si>
    <t>CZ9956-063</t>
  </si>
  <si>
    <t>ЕЩЕ БОЛЬШЕ КАРМАНОВ ДЛЯ ТВОЕГО КОМФОРТА. Шорты Nike Sportswear Club Fleece из мягкого флиса с начесом на изнаночной стороне обеспечивают комфорт день за днем. 
-Карман с клапаном на левой штанине подходит для телефона и других небольших предметов. 
-Мягкая и гладкая флисовая ткань с начесом на изнаночной стороне. 
-Эластичный пояс с утягивающим шнурком для регулируемой посадки.</t>
  </si>
  <si>
    <t>M NK DF STRIDE 2IN1 SHRT 7IN</t>
  </si>
  <si>
    <t>DM4759-010</t>
  </si>
  <si>
    <t>ДЛЯ ДВИЖЕНИЯ НА ВЫСОКОЙ СКОРОСТИ. Свобода движений на любой скорости. Шорты Nike Dri-FIT Stride содержат не менее 75% переработанного полиэстера и обеспечивают легкость и свободу движений. Они не натирают кожу, а верхняя часть сзади дает дополнительную воздухопроницаемость. Кроме того, внутренняя подкладка во всю длину дополнительно закрывает тело и дает поддержку. Нужно взять с собой телефон? Сзади есть карман как раз для него. Ткань с технологией Nike Dri-FIT отводит влагу на поверхность, где она быстро испаряется, обеспечивая комфорт. Мы добавили дышащую ткань в верхнюю часть сзади для охлаждения. Шорты Stride созданы для движения. Мы сделали посадку более низкой, чтобы при беге тебе ничего не мешало. Боковые карманы подходят для ключей и пластиковых карт. Карман на молнии сзади вместит телефон. Внутренний влагонепроницаемый барьер не дает проникнуть влаге. Подкладка во всю длину закрывает тело и дает поддержку. Утягивающий шнурок на узком поясе можно расположить как внутри, так и снаружи для регулируемой поддержки. 100% POLYESTER</t>
  </si>
  <si>
    <t>W NSW AIR FLC SHORT</t>
  </si>
  <si>
    <t>DM6470-321</t>
  </si>
  <si>
    <t>ЛЕГКОСТЬ И СВОБОДА. Расслабься и насладись солнечными днями в мягких шортах Nike Air. Свободный крой и мягкая флисовая конструкция создают стильный повседневный образ и обеспечивают комфорт, когда ты бегаешь по делам или встречаешься с друзьями. Модель средней длины со свободной посадкой в области бедер создана для повседневного комфорта. Конструкция с высокой посадкой и эластичным поясом закрывает пупок. Мягкий флис с петельчатой текстурой на изнаночной стороне придает дополнительный объем и удерживает тепло. Вставки из сетки по бокам создают текстуру на гладкой поверхности флиса.</t>
  </si>
  <si>
    <t>W NSW NK CLSC HR 8IN SHORT</t>
  </si>
  <si>
    <t>DV7797-376</t>
  </si>
  <si>
    <t>Nike Sportswear Classics - это стильные женские велосипедки, которые предлагают комфорт и модный вид одновременно.
Одной из главных особенностей этих велосипедок является их высокая талия, которая обеспечивает дополнительную поддержку и придает фигуре женственность. Их длина составляет 8 дюймов, что делает их идеальными для активного образа жизни. Они подходят для самых различных видов активности, будь то тренировки в спортзале, бег или йога.</t>
  </si>
  <si>
    <t>47% хлопок, 41% полиэстер, 12% спандекс.</t>
  </si>
  <si>
    <t>M NK DF UNLIMITED WVN 7IN UL</t>
  </si>
  <si>
    <t>DV9340-844</t>
  </si>
  <si>
    <t>Эти шорты обеспечивают максимальный комфорт и функциональность благодаря технологии Dri-FIT, которая эффективно отводит влагу. Лёгкая и прочная ткань, эластичный пояс и боковые карманы на молнии делают их идеальным выбором для тренировок и повседневного ношения. Длина внутреннего шва 7 дюймов обеспечивает свободу движений и отличную посадку.</t>
  </si>
  <si>
    <t>86% Полиэстер; 14% эластан</t>
  </si>
  <si>
    <t>M NK DF CHALLENGER 72IN1 SHORT</t>
  </si>
  <si>
    <t>DV9357-084</t>
  </si>
  <si>
    <t>Легкие и дышащие шорты Nike с передовой технологией Dri-FIT — идеальный выбор для жарких дней и интенсивных тренировок. Инновационная ткань эффективно отводит влагу от кожи, обеспечивая быстрое испарение пота и поддерживая ощущение прохлады и сухости на протяжении всей активности. Эргономичный крой со свободной посадкой в области бедер гарантирует полную свободу движений, а эластичный пояс со шнурком позволяет настроить идеальную посадку по талии. Боковые карманы обеспечивают удобное хранение мелких вещей. Шорты подходят для бега, тренировок в зале, спортивных игр и повседневной носки в летний период.</t>
  </si>
  <si>
    <t>M NK DF FORM 7IN SHORT</t>
  </si>
  <si>
    <t>DV9857-010</t>
  </si>
  <si>
    <t>M NK DF FORM 7IN SHORT - это удобные и функциональные шорты от бренда NK, созданные специально для активного образа жизни. Эти шорты выполнены из дышащего и быстросохнущего материала, который обеспечивает комфорт и свободу движений во время тренировок или занятий спортом. Средняя посадка и 7-дюймовая длина делают их удобными и практичными для любого вида активности.</t>
  </si>
  <si>
    <t>W NK ONE DF MR 3IN BR SHORT</t>
  </si>
  <si>
    <t>DX6010-010</t>
  </si>
  <si>
    <t>Эти шорты — те, которые подходят для всего, что вы делаете — от долгих прогулок до HIIT и бега по делам. Их шелковисто-гладкая, ультрамягкая ткань сбалансирована с технологией отвода пота, так что вы получаете максимальный комфорт и сухость во время тренировки. Карман-конверт на поясе позволит держать все необходимое под рукой.</t>
  </si>
  <si>
    <t>W NSW PHNX FLC HR SHORT</t>
  </si>
  <si>
    <t>FD1409-063</t>
  </si>
  <si>
    <t>Эти уютные флисовые шорты, очень мягкие внутри и гладкие снаружи, дополнены акцентной отделкой, например, удлиненным шнурком. Основная часть: 80% хлопок/20% полиэстер. Внутренняя сторона кармана: 100% хлопок. Вышитый логотип Swoosh на левом бедре. Карманы для рук.</t>
  </si>
  <si>
    <t>M NK CLUB BB CARGO SHORT</t>
  </si>
  <si>
    <t>FN3525-451</t>
  </si>
  <si>
    <t>В этих классических шортах сочетаются лаконичность и непринужденность. Гладкие снаружи и невероятно мягкие внутри, они из ворсистого флиса обеспечивают комфорт, на который вы можете рассчитывать. Наш флис средней плотности с начесом очень мягкий внутри и гладкий снаружи, обеспечивая комфорт и сохраняя при этом свою форму.
Стандартный крой обеспечивает комфортное ощущение в области ягодиц и бедер.
В задний карман и боковые карманы помещается большинство телефонов. Вышитый логотип Nike Futura
Длина до колена
Эластичный пояс с круглым плетеным шнурком.</t>
  </si>
  <si>
    <t>M J DF SPRT MESH SHORT</t>
  </si>
  <si>
    <t>FN5816-687</t>
  </si>
  <si>
    <t>Отдыхай. Делай движения. Что бы вам ни понадобилось, делайте это в дышащих сетчатых шортах с технологией отвода пота. Технология Nike Dri-FIT отводит пот от кожи, ускоряя его испарение, помогая вам оставаться сухими и чувствовать себя комфортно.
Шнурок на поясе позволяет туго затянуть шорты.
Боковые карманы позволяют легко хранить мелкие предметы.</t>
  </si>
  <si>
    <t>M NSW SW AIR SHORT FT</t>
  </si>
  <si>
    <t>FN7701-011</t>
  </si>
  <si>
    <t>Шорты Nike M NSW SW AIR SHORT FT — это идеальная комбинация комфорта и стиля для теплых дней. Изготовленные из мягкого френч</t>
  </si>
  <si>
    <t>M NK SB KEARNY CARGO SHORT</t>
  </si>
  <si>
    <t>FQ0424-222</t>
  </si>
  <si>
    <t>Шорты для мужчин Nike M NK SB KEARNY CARGO SHORT — это идеальное сочетание функциональности и стильного дизайна. Эти карго-шорты созданы из прочного и дышащего материала, обеспечивающего комфорт даже в самые активные дни. Многочисленные карманы, включая вместительные боковые карго карманы, позволяют хранить все необходимые вещи под рукой, делая их идеальными для отдыха на природе или активного уличного стиля. Эластичный пояс с регулируемым шнурком обеспечивает удобную и индивидуальную посадку.</t>
  </si>
  <si>
    <t>97% хлопок, 3% спандекс.</t>
  </si>
  <si>
    <t>M NK SB EL CHINO SHORT</t>
  </si>
  <si>
    <t>FQ0500-010</t>
  </si>
  <si>
    <t>Шорты Nike M NK SB EL Chino Short FQ0500 – это идеальный выбор для стильного и активного образа жизни. Выполненные из легкого и дышащего материала, эти шорты обеспечат непревзойденный комфорт в жаркие дни. Классический крой чиносов дополнен функциональными карманами, что делает их как практичными, так и модными.</t>
  </si>
  <si>
    <t>98% хлопок, 2% эластан</t>
  </si>
  <si>
    <t>FV7080-010</t>
  </si>
  <si>
    <t>W NKCT DF VCTRY SKIRT STRT</t>
  </si>
  <si>
    <t>DH9779-474</t>
  </si>
  <si>
    <t>Юбка</t>
  </si>
  <si>
    <t>Юбки и платья</t>
  </si>
  <si>
    <t>Юбка для тенниса W NKCT DF VCTRY SKIRT STRT — это идеальное сочетание функциональности и стиля для активных спортсменок. Изготовленная из легкого и дышащего материала с технологией Dri-FIT, она эффективно отводит влагу, сохраняя ощущение свежести и комфорта на протяжении всей игры. Удобный эластичный пояс обеспечивает надежную посадку, а встроенные внутренние шорты добавляют защищенности и свободы движений. Лаконичный и элегантный дизайн юбки делает ее отличным выбором для любых спортивных мероприятий или тренировок.</t>
  </si>
  <si>
    <t>Основная часть: 88 % полиэстер/12 % эластан. Велосипедки: 83 % полиэстер/17 % эластан. Пояс: 89 % полиэстер/11 % эластан. Подкладка ластовицы: 100% полиэстер.</t>
  </si>
  <si>
    <t>W NSW NK CHLL KNT MRIB TNK DRS</t>
  </si>
  <si>
    <t>HJ0710-010</t>
  </si>
  <si>
    <t>Платье</t>
  </si>
  <si>
    <t>Платье W Nsw Nk Chll Knt Mrib Tnk Drs — это воплощение элегантности и минимализма. Сшитое из мягкой ткани в мелкий рубчик, оно придает классическому фасону современный, изысканный вид. Облегающий крой подчеркивает женственность и создает утонченный силуэт. Бретели, плавно переходящие в изогнутый вырез, акцентируют внимание на нежных линиях плеч и шеи, сохраняя общий минималистический образ. Это платье — идеальный выбор для ежедневных выходов или особых случаев, когда важно выглядеть стильно и чувствовать себя комфортно.</t>
  </si>
  <si>
    <t>61% полиэстер, 31% район (вискоза), 8% эластан</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</si>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</sst>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5">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4"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3" fillId="0" borderId="2" xfId="0" applyFont="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0" fillId="0" borderId="1" xfId="0" applyBorder="1" applyAlignment="1">
      <alignment horizontal="center" vertical="top"/>
    </xf>
    <xf numFmtId="164" fontId="0" fillId="3" borderId="1" xfId="0" applyNumberFormat="1" applyFill="1" applyBorder="1" applyAlignment="1">
      <alignment horizontal="center" vertical="top"/>
    </xf>
    <xf numFmtId="2" fontId="1" fillId="0" borderId="6" xfId="0" applyNumberFormat="1" applyFont="1" applyBorder="1" applyAlignment="1">
      <alignment horizontal="center" vertical="top"/>
    </xf>
    <xf numFmtId="0" fontId="4"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3" fillId="0" borderId="1" xfId="0" applyFont="1" applyBorder="1" applyAlignment="1">
      <alignment horizontal="center" vertical="top"/>
    </xf>
    <xf numFmtId="0" fontId="1" fillId="3" borderId="6" xfId="0" applyFont="1" applyFill="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vertical="top"/>
    </xf>
    <xf numFmtId="0" fontId="0" fillId="0" borderId="4" xfId="0" applyBorder="1" applyAlignment="1">
      <alignment horizontal="center" vertical="top"/>
    </xf>
    <xf numFmtId="0" fontId="0" fillId="0" borderId="5"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3"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474B-4819-B0BA-4F49ADB49381}"/>
            </c:ext>
          </c:extLst>
        </c:ser>
        <c:dLbls>
          <c:dLblPos val="outEnd"/>
          <c:showLegendKey val="0"/>
          <c:showVal val="1"/>
          <c:showCatName val="0"/>
          <c:showSerName val="0"/>
          <c:showPercent val="0"/>
          <c:showBubbleSize val="0"/>
        </c:dLbls>
        <c:gapWidth val="100"/>
        <c:axId val="337183048"/>
        <c:axId val="337185344"/>
      </c:barChart>
      <c:catAx>
        <c:axId val="33718304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7185344"/>
        <c:crosses val="autoZero"/>
        <c:auto val="1"/>
        <c:lblAlgn val="ctr"/>
        <c:lblOffset val="100"/>
        <c:noMultiLvlLbl val="0"/>
      </c:catAx>
      <c:valAx>
        <c:axId val="33718534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7183048"/>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6F17-43D3-BD1B-1968E8875C3A}"/>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6F17-43D3-BD1B-1968E8875C3A}"/>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6F17-43D3-BD1B-1968E8875C3A}"/>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6F17-43D3-BD1B-1968E8875C3A}"/>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288B-4F4D-BD8F-9A7937408FA9}"/>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836" Type="http://schemas.openxmlformats.org/officeDocument/2006/relationships/image" Target="../media/image836.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903" Type="http://schemas.openxmlformats.org/officeDocument/2006/relationships/image" Target="../media/image903.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181" Type="http://schemas.openxmlformats.org/officeDocument/2006/relationships/image" Target="../media/image181.png"/><Relationship Id="rId402" Type="http://schemas.openxmlformats.org/officeDocument/2006/relationships/image" Target="../media/image402.png"/><Relationship Id="rId847" Type="http://schemas.openxmlformats.org/officeDocument/2006/relationships/image" Target="../media/image847.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707" Type="http://schemas.openxmlformats.org/officeDocument/2006/relationships/image" Target="../media/image707.png"/><Relationship Id="rId914" Type="http://schemas.openxmlformats.org/officeDocument/2006/relationships/image" Target="../media/image914.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936" Type="http://schemas.openxmlformats.org/officeDocument/2006/relationships/image" Target="../media/image936.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947" Type="http://schemas.openxmlformats.org/officeDocument/2006/relationships/image" Target="../media/image947.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807" Type="http://schemas.openxmlformats.org/officeDocument/2006/relationships/image" Target="../media/image807.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818" Type="http://schemas.openxmlformats.org/officeDocument/2006/relationships/image" Target="../media/image818.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829" Type="http://schemas.openxmlformats.org/officeDocument/2006/relationships/image" Target="../media/image829.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907" Type="http://schemas.openxmlformats.org/officeDocument/2006/relationships/image" Target="../media/image907.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960" Type="http://schemas.openxmlformats.org/officeDocument/2006/relationships/image" Target="../media/image960.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820" Type="http://schemas.openxmlformats.org/officeDocument/2006/relationships/image" Target="../media/image820.png"/><Relationship Id="rId918" Type="http://schemas.openxmlformats.org/officeDocument/2006/relationships/image" Target="../media/image918.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263" Type="http://schemas.openxmlformats.org/officeDocument/2006/relationships/image" Target="../media/image263.png"/><Relationship Id="rId470" Type="http://schemas.openxmlformats.org/officeDocument/2006/relationships/image" Target="../media/image470.png"/><Relationship Id="rId929" Type="http://schemas.openxmlformats.org/officeDocument/2006/relationships/image" Target="../media/image929.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993" Type="http://schemas.openxmlformats.org/officeDocument/2006/relationships/image" Target="../media/image993.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853" Type="http://schemas.openxmlformats.org/officeDocument/2006/relationships/image" Target="../media/image853.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920" Type="http://schemas.openxmlformats.org/officeDocument/2006/relationships/image" Target="../media/image920.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886" Type="http://schemas.openxmlformats.org/officeDocument/2006/relationships/image" Target="../media/image886.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953" Type="http://schemas.openxmlformats.org/officeDocument/2006/relationships/image" Target="../media/image953.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824" Type="http://schemas.openxmlformats.org/officeDocument/2006/relationships/image" Target="../media/image824.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20" Type="http://schemas.openxmlformats.org/officeDocument/2006/relationships/image" Target="../media/image20.png"/><Relationship Id="rId628" Type="http://schemas.openxmlformats.org/officeDocument/2006/relationships/image" Target="../media/image628.png"/><Relationship Id="rId835" Type="http://schemas.openxmlformats.org/officeDocument/2006/relationships/image" Target="../media/image835.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02" Type="http://schemas.openxmlformats.org/officeDocument/2006/relationships/image" Target="../media/image902.png"/><Relationship Id="rId986" Type="http://schemas.openxmlformats.org/officeDocument/2006/relationships/image" Target="../media/image986.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846" Type="http://schemas.openxmlformats.org/officeDocument/2006/relationships/image" Target="../media/image846.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913" Type="http://schemas.openxmlformats.org/officeDocument/2006/relationships/image" Target="../media/image913.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924" Type="http://schemas.openxmlformats.org/officeDocument/2006/relationships/image" Target="../media/image924.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280" Type="http://schemas.openxmlformats.org/officeDocument/2006/relationships/image" Target="../media/image280.png"/><Relationship Id="rId501" Type="http://schemas.openxmlformats.org/officeDocument/2006/relationships/image" Target="../media/image501.png"/><Relationship Id="rId946" Type="http://schemas.openxmlformats.org/officeDocument/2006/relationships/image" Target="../media/image946.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62" Type="http://schemas.openxmlformats.org/officeDocument/2006/relationships/image" Target="../media/image162.png"/><Relationship Id="rId467" Type="http://schemas.openxmlformats.org/officeDocument/2006/relationships/image" Target="../media/image467.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906" Type="http://schemas.openxmlformats.org/officeDocument/2006/relationships/image" Target="../media/image906.png"/><Relationship Id="rId35" Type="http://schemas.openxmlformats.org/officeDocument/2006/relationships/image" Target="../media/image35.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612" Type="http://schemas.openxmlformats.org/officeDocument/2006/relationships/image" Target="../media/image612.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917" Type="http://schemas.openxmlformats.org/officeDocument/2006/relationships/image" Target="../media/image917.png"/><Relationship Id="rId46" Type="http://schemas.openxmlformats.org/officeDocument/2006/relationships/image" Target="../media/image4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1" Type="http://schemas.openxmlformats.org/officeDocument/2006/relationships/image" Target="../media/image111.png"/><Relationship Id="rId195" Type="http://schemas.openxmlformats.org/officeDocument/2006/relationships/image" Target="../media/image195.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57" Type="http://schemas.openxmlformats.org/officeDocument/2006/relationships/image" Target="../media/image57.png"/><Relationship Id="rId262" Type="http://schemas.openxmlformats.org/officeDocument/2006/relationships/image" Target="../media/image262.png"/><Relationship Id="rId567" Type="http://schemas.openxmlformats.org/officeDocument/2006/relationships/image" Target="../media/image567.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273" Type="http://schemas.openxmlformats.org/officeDocument/2006/relationships/image" Target="../media/image273.png"/><Relationship Id="rId480" Type="http://schemas.openxmlformats.org/officeDocument/2006/relationships/image" Target="../media/image480.png"/><Relationship Id="rId701" Type="http://schemas.openxmlformats.org/officeDocument/2006/relationships/image" Target="../media/image701.png"/><Relationship Id="rId939" Type="http://schemas.openxmlformats.org/officeDocument/2006/relationships/image" Target="../media/image939.png"/><Relationship Id="rId68" Type="http://schemas.openxmlformats.org/officeDocument/2006/relationships/image" Target="../media/image68.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992" Type="http://schemas.openxmlformats.org/officeDocument/2006/relationships/image" Target="../media/image992.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79" Type="http://schemas.openxmlformats.org/officeDocument/2006/relationships/image" Target="../media/image79.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211" Type="http://schemas.openxmlformats.org/officeDocument/2006/relationships/image" Target="../media/image211.png"/><Relationship Id="rId295" Type="http://schemas.openxmlformats.org/officeDocument/2006/relationships/image" Target="../media/image295.png"/><Relationship Id="rId309" Type="http://schemas.openxmlformats.org/officeDocument/2006/relationships/image" Target="../media/image309.png"/><Relationship Id="rId516" Type="http://schemas.openxmlformats.org/officeDocument/2006/relationships/image" Target="../media/image516.png"/><Relationship Id="rId723" Type="http://schemas.openxmlformats.org/officeDocument/2006/relationships/image" Target="../media/image723.png"/><Relationship Id="rId930" Type="http://schemas.openxmlformats.org/officeDocument/2006/relationships/image" Target="../media/image930.png"/><Relationship Id="rId155" Type="http://schemas.openxmlformats.org/officeDocument/2006/relationships/image" Target="../media/image155.png"/><Relationship Id="rId362" Type="http://schemas.openxmlformats.org/officeDocument/2006/relationships/image" Target="../media/image362.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17" Type="http://schemas.openxmlformats.org/officeDocument/2006/relationships/image" Target="../media/image17.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70" Type="http://schemas.openxmlformats.org/officeDocument/2006/relationships/image" Target="../media/image70.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801" Type="http://schemas.openxmlformats.org/officeDocument/2006/relationships/image" Target="../media/image801.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28" Type="http://schemas.openxmlformats.org/officeDocument/2006/relationships/image" Target="../media/image28.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81" Type="http://schemas.openxmlformats.org/officeDocument/2006/relationships/image" Target="../media/image81.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812" Type="http://schemas.openxmlformats.org/officeDocument/2006/relationships/image" Target="../media/image812.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39" Type="http://schemas.openxmlformats.org/officeDocument/2006/relationships/image" Target="../media/image39.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04" Type="http://schemas.openxmlformats.org/officeDocument/2006/relationships/image" Target="../media/image104.png"/><Relationship Id="rId188" Type="http://schemas.openxmlformats.org/officeDocument/2006/relationships/image" Target="../media/image188.png"/><Relationship Id="rId311" Type="http://schemas.openxmlformats.org/officeDocument/2006/relationships/image" Target="../media/image311.png"/><Relationship Id="rId395" Type="http://schemas.openxmlformats.org/officeDocument/2006/relationships/image" Target="../media/image395.png"/><Relationship Id="rId409" Type="http://schemas.openxmlformats.org/officeDocument/2006/relationships/image" Target="../media/image409.png"/><Relationship Id="rId963" Type="http://schemas.openxmlformats.org/officeDocument/2006/relationships/image" Target="../media/image963.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255" Type="http://schemas.openxmlformats.org/officeDocument/2006/relationships/image" Target="../media/image255.png"/><Relationship Id="rId462" Type="http://schemas.openxmlformats.org/officeDocument/2006/relationships/image" Target="../media/image462.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199" Type="http://schemas.openxmlformats.org/officeDocument/2006/relationships/image" Target="../media/image199.png"/><Relationship Id="rId627" Type="http://schemas.openxmlformats.org/officeDocument/2006/relationships/image" Target="../media/image627.png"/><Relationship Id="rId834" Type="http://schemas.openxmlformats.org/officeDocument/2006/relationships/image" Target="../media/image834.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901" Type="http://schemas.openxmlformats.org/officeDocument/2006/relationships/image" Target="../media/image901.png"/><Relationship Id="rId30" Type="http://schemas.openxmlformats.org/officeDocument/2006/relationships/image" Target="../media/image3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638" Type="http://schemas.openxmlformats.org/officeDocument/2006/relationships/image" Target="../media/image638.png"/><Relationship Id="rId845" Type="http://schemas.openxmlformats.org/officeDocument/2006/relationships/image" Target="../media/image845.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705" Type="http://schemas.openxmlformats.org/officeDocument/2006/relationships/image" Target="../media/image705.png"/><Relationship Id="rId887" Type="http://schemas.openxmlformats.org/officeDocument/2006/relationships/image" Target="../media/image887.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747" Type="http://schemas.openxmlformats.org/officeDocument/2006/relationships/image" Target="../media/image747.png"/><Relationship Id="rId789" Type="http://schemas.openxmlformats.org/officeDocument/2006/relationships/image" Target="../media/image789.png"/><Relationship Id="rId912" Type="http://schemas.openxmlformats.org/officeDocument/2006/relationships/image" Target="../media/image912.png"/><Relationship Id="rId954" Type="http://schemas.openxmlformats.org/officeDocument/2006/relationships/image" Target="../media/image954.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png"/><Relationship Id="rId814" Type="http://schemas.openxmlformats.org/officeDocument/2006/relationships/image" Target="../media/image814.png"/><Relationship Id="rId856" Type="http://schemas.openxmlformats.org/officeDocument/2006/relationships/image" Target="../media/image856.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898" Type="http://schemas.openxmlformats.org/officeDocument/2006/relationships/image" Target="../media/image898.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758" Type="http://schemas.openxmlformats.org/officeDocument/2006/relationships/image" Target="../media/image758.png"/><Relationship Id="rId923" Type="http://schemas.openxmlformats.org/officeDocument/2006/relationships/image" Target="../media/image923.png"/><Relationship Id="rId965" Type="http://schemas.openxmlformats.org/officeDocument/2006/relationships/image" Target="../media/image965.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825" Type="http://schemas.openxmlformats.org/officeDocument/2006/relationships/image" Target="../media/image825.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867" Type="http://schemas.openxmlformats.org/officeDocument/2006/relationships/image" Target="../media/image867.png"/><Relationship Id="rId299" Type="http://schemas.openxmlformats.org/officeDocument/2006/relationships/image" Target="../media/image299.png"/><Relationship Id="rId727" Type="http://schemas.openxmlformats.org/officeDocument/2006/relationships/image" Target="../media/image727.png"/><Relationship Id="rId934" Type="http://schemas.openxmlformats.org/officeDocument/2006/relationships/image" Target="../media/image934.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740" Type="http://schemas.openxmlformats.org/officeDocument/2006/relationships/image" Target="../media/image740.png"/><Relationship Id="rId838" Type="http://schemas.openxmlformats.org/officeDocument/2006/relationships/image" Target="../media/image838.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05" Type="http://schemas.openxmlformats.org/officeDocument/2006/relationships/image" Target="../media/image905.png"/><Relationship Id="rId989" Type="http://schemas.openxmlformats.org/officeDocument/2006/relationships/image" Target="../media/image989.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916" Type="http://schemas.openxmlformats.org/officeDocument/2006/relationships/image" Target="../media/image916.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927" Type="http://schemas.openxmlformats.org/officeDocument/2006/relationships/image" Target="../media/image927.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840" Type="http://schemas.openxmlformats.org/officeDocument/2006/relationships/image" Target="../media/image840.png"/><Relationship Id="rId938" Type="http://schemas.openxmlformats.org/officeDocument/2006/relationships/image" Target="../media/image938.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991" Type="http://schemas.openxmlformats.org/officeDocument/2006/relationships/image" Target="../media/image991.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940" Type="http://schemas.openxmlformats.org/officeDocument/2006/relationships/image" Target="../media/image940.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884" Type="http://schemas.openxmlformats.org/officeDocument/2006/relationships/image" Target="../media/image884.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909" Type="http://schemas.openxmlformats.org/officeDocument/2006/relationships/image" Target="../media/image909.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833" Type="http://schemas.openxmlformats.org/officeDocument/2006/relationships/image" Target="../media/image833.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911" Type="http://schemas.openxmlformats.org/officeDocument/2006/relationships/image" Target="../media/image911.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933" Type="http://schemas.openxmlformats.org/officeDocument/2006/relationships/image" Target="../media/image933.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737" Type="http://schemas.openxmlformats.org/officeDocument/2006/relationships/image" Target="../media/image737.png"/><Relationship Id="rId944" Type="http://schemas.openxmlformats.org/officeDocument/2006/relationships/image" Target="../media/image944.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899" Type="http://schemas.openxmlformats.org/officeDocument/2006/relationships/image" Target="../media/image899.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71" Type="http://schemas.openxmlformats.org/officeDocument/2006/relationships/image" Target="../media/image171.png"/><Relationship Id="rId837" Type="http://schemas.openxmlformats.org/officeDocument/2006/relationships/image" Target="../media/image837.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347" Type="http://schemas.openxmlformats.org/officeDocument/2006/relationships/image" Target="../media/image347.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271" Type="http://schemas.openxmlformats.org/officeDocument/2006/relationships/image" Target="../media/image271.png"/><Relationship Id="rId937" Type="http://schemas.openxmlformats.org/officeDocument/2006/relationships/image" Target="../media/image937.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850" Type="http://schemas.openxmlformats.org/officeDocument/2006/relationships/image" Target="../media/image850.png"/><Relationship Id="rId948" Type="http://schemas.openxmlformats.org/officeDocument/2006/relationships/image" Target="../media/image948.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242" Type="http://schemas.openxmlformats.org/officeDocument/2006/relationships/image" Target="../media/image242.png"/><Relationship Id="rId894" Type="http://schemas.openxmlformats.org/officeDocument/2006/relationships/image" Target="../media/image894.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264" Type="http://schemas.openxmlformats.org/officeDocument/2006/relationships/image" Target="../media/image264.png"/><Relationship Id="rId471" Type="http://schemas.openxmlformats.org/officeDocument/2006/relationships/image" Target="../media/image471.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843" Type="http://schemas.openxmlformats.org/officeDocument/2006/relationships/image" Target="../media/image843.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994" Type="http://schemas.openxmlformats.org/officeDocument/2006/relationships/image" Target="../media/image994.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57" Type="http://schemas.openxmlformats.org/officeDocument/2006/relationships/image" Target="../media/image157.png"/><Relationship Id="rId364" Type="http://schemas.openxmlformats.org/officeDocument/2006/relationships/image" Target="../media/image364.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68" Type="http://schemas.openxmlformats.org/officeDocument/2006/relationships/image" Target="../media/image168.png"/><Relationship Id="rId943" Type="http://schemas.openxmlformats.org/officeDocument/2006/relationships/image" Target="../media/image943.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803" Type="http://schemas.openxmlformats.org/officeDocument/2006/relationships/image" Target="../media/image803.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6</xdr:row>
      <xdr:rowOff>209550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10</xdr:row>
      <xdr:rowOff>209550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15</xdr:row>
      <xdr:rowOff>333375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16</xdr:row>
      <xdr:rowOff>28575</xdr:rowOff>
    </xdr:from>
    <xdr:to>
      <xdr:col>3</xdr:col>
      <xdr:colOff>1552575</xdr:colOff>
      <xdr:row>20</xdr:row>
      <xdr:rowOff>333375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24</xdr:row>
      <xdr:rowOff>209550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29</xdr:row>
      <xdr:rowOff>333375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33</xdr:row>
      <xdr:rowOff>209550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38100</xdr:rowOff>
    </xdr:from>
    <xdr:to>
      <xdr:col>3</xdr:col>
      <xdr:colOff>1552575</xdr:colOff>
      <xdr:row>35</xdr:row>
      <xdr:rowOff>638175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40</xdr:row>
      <xdr:rowOff>333375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43</xdr:row>
      <xdr:rowOff>419100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38100</xdr:rowOff>
    </xdr:from>
    <xdr:to>
      <xdr:col>3</xdr:col>
      <xdr:colOff>1552575</xdr:colOff>
      <xdr:row>45</xdr:row>
      <xdr:rowOff>638175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49</xdr:row>
      <xdr:rowOff>209550</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53</xdr:row>
      <xdr:rowOff>209550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54</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57</xdr:row>
      <xdr:rowOff>419100</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60</xdr:row>
      <xdr:rowOff>419100</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61</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38100</xdr:rowOff>
    </xdr:from>
    <xdr:to>
      <xdr:col>3</xdr:col>
      <xdr:colOff>1552575</xdr:colOff>
      <xdr:row>63</xdr:row>
      <xdr:rowOff>638175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68</xdr:row>
      <xdr:rowOff>333375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38100</xdr:rowOff>
    </xdr:from>
    <xdr:to>
      <xdr:col>3</xdr:col>
      <xdr:colOff>1552575</xdr:colOff>
      <xdr:row>70</xdr:row>
      <xdr:rowOff>638175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38100</xdr:rowOff>
    </xdr:from>
    <xdr:to>
      <xdr:col>3</xdr:col>
      <xdr:colOff>1552575</xdr:colOff>
      <xdr:row>72</xdr:row>
      <xdr:rowOff>638175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74</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80</xdr:row>
      <xdr:rowOff>333375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81</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82</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85</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88</xdr:row>
      <xdr:rowOff>419100</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38100</xdr:rowOff>
    </xdr:from>
    <xdr:to>
      <xdr:col>3</xdr:col>
      <xdr:colOff>1552575</xdr:colOff>
      <xdr:row>91</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38100</xdr:rowOff>
    </xdr:from>
    <xdr:to>
      <xdr:col>3</xdr:col>
      <xdr:colOff>1552575</xdr:colOff>
      <xdr:row>93</xdr:row>
      <xdr:rowOff>638175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96</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28575</xdr:rowOff>
    </xdr:from>
    <xdr:to>
      <xdr:col>3</xdr:col>
      <xdr:colOff>1552575</xdr:colOff>
      <xdr:row>97</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28575</xdr:rowOff>
    </xdr:from>
    <xdr:to>
      <xdr:col>3</xdr:col>
      <xdr:colOff>1552575</xdr:colOff>
      <xdr:row>98</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99</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38100</xdr:rowOff>
    </xdr:from>
    <xdr:to>
      <xdr:col>3</xdr:col>
      <xdr:colOff>1552575</xdr:colOff>
      <xdr:row>101</xdr:row>
      <xdr:rowOff>638175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102</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103</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104</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105</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38100</xdr:rowOff>
    </xdr:from>
    <xdr:to>
      <xdr:col>3</xdr:col>
      <xdr:colOff>1552575</xdr:colOff>
      <xdr:row>107</xdr:row>
      <xdr:rowOff>638175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38100</xdr:rowOff>
    </xdr:from>
    <xdr:to>
      <xdr:col>3</xdr:col>
      <xdr:colOff>1552575</xdr:colOff>
      <xdr:row>109</xdr:row>
      <xdr:rowOff>638175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110</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111</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112</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113</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114</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115</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116</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117</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28575</xdr:rowOff>
    </xdr:from>
    <xdr:to>
      <xdr:col>3</xdr:col>
      <xdr:colOff>1552575</xdr:colOff>
      <xdr:row>118</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119</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120</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28575</xdr:rowOff>
    </xdr:from>
    <xdr:to>
      <xdr:col>3</xdr:col>
      <xdr:colOff>1552575</xdr:colOff>
      <xdr:row>121</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122</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125</xdr:row>
      <xdr:rowOff>419100</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126</xdr:row>
      <xdr:rowOff>38100</xdr:rowOff>
    </xdr:from>
    <xdr:to>
      <xdr:col>3</xdr:col>
      <xdr:colOff>1552575</xdr:colOff>
      <xdr:row>127</xdr:row>
      <xdr:rowOff>638175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128</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38100</xdr:rowOff>
    </xdr:from>
    <xdr:to>
      <xdr:col>3</xdr:col>
      <xdr:colOff>1552575</xdr:colOff>
      <xdr:row>130</xdr:row>
      <xdr:rowOff>638175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131</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28575</xdr:rowOff>
    </xdr:from>
    <xdr:to>
      <xdr:col>3</xdr:col>
      <xdr:colOff>1552575</xdr:colOff>
      <xdr:row>132</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133</xdr:row>
      <xdr:rowOff>38100</xdr:rowOff>
    </xdr:from>
    <xdr:to>
      <xdr:col>3</xdr:col>
      <xdr:colOff>1552575</xdr:colOff>
      <xdr:row>134</xdr:row>
      <xdr:rowOff>638175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135</xdr:row>
      <xdr:rowOff>1266825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136</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137</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142</xdr:row>
      <xdr:rowOff>333375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38100</xdr:rowOff>
    </xdr:from>
    <xdr:to>
      <xdr:col>3</xdr:col>
      <xdr:colOff>1552575</xdr:colOff>
      <xdr:row>144</xdr:row>
      <xdr:rowOff>638175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145</xdr:row>
      <xdr:rowOff>1266825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146</xdr:row>
      <xdr:rowOff>1266825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149</xdr:row>
      <xdr:rowOff>419100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150</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151</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152</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153</xdr:row>
      <xdr:rowOff>28575</xdr:rowOff>
    </xdr:from>
    <xdr:to>
      <xdr:col>3</xdr:col>
      <xdr:colOff>1552575</xdr:colOff>
      <xdr:row>153</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28575</xdr:rowOff>
    </xdr:from>
    <xdr:to>
      <xdr:col>3</xdr:col>
      <xdr:colOff>1552575</xdr:colOff>
      <xdr:row>157</xdr:row>
      <xdr:rowOff>209550</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28575</xdr:rowOff>
    </xdr:from>
    <xdr:to>
      <xdr:col>3</xdr:col>
      <xdr:colOff>1552575</xdr:colOff>
      <xdr:row>160</xdr:row>
      <xdr:rowOff>419100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38100</xdr:rowOff>
    </xdr:from>
    <xdr:to>
      <xdr:col>3</xdr:col>
      <xdr:colOff>1552575</xdr:colOff>
      <xdr:row>162</xdr:row>
      <xdr:rowOff>638175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38100</xdr:rowOff>
    </xdr:from>
    <xdr:to>
      <xdr:col>3</xdr:col>
      <xdr:colOff>1552575</xdr:colOff>
      <xdr:row>164</xdr:row>
      <xdr:rowOff>638175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28575</xdr:rowOff>
    </xdr:from>
    <xdr:to>
      <xdr:col>3</xdr:col>
      <xdr:colOff>1552575</xdr:colOff>
      <xdr:row>165</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166</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38100</xdr:rowOff>
    </xdr:from>
    <xdr:to>
      <xdr:col>3</xdr:col>
      <xdr:colOff>1552575</xdr:colOff>
      <xdr:row>168</xdr:row>
      <xdr:rowOff>638175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171</xdr:row>
      <xdr:rowOff>419100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172</xdr:row>
      <xdr:rowOff>28575</xdr:rowOff>
    </xdr:from>
    <xdr:to>
      <xdr:col>3</xdr:col>
      <xdr:colOff>1552575</xdr:colOff>
      <xdr:row>174</xdr:row>
      <xdr:rowOff>419100</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28575</xdr:rowOff>
    </xdr:from>
    <xdr:to>
      <xdr:col>3</xdr:col>
      <xdr:colOff>1552575</xdr:colOff>
      <xdr:row>175</xdr:row>
      <xdr:rowOff>1266825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176</xdr:row>
      <xdr:rowOff>28575</xdr:rowOff>
    </xdr:from>
    <xdr:to>
      <xdr:col>3</xdr:col>
      <xdr:colOff>1552575</xdr:colOff>
      <xdr:row>176</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28575</xdr:rowOff>
    </xdr:from>
    <xdr:to>
      <xdr:col>3</xdr:col>
      <xdr:colOff>1552575</xdr:colOff>
      <xdr:row>177</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28575</xdr:rowOff>
    </xdr:from>
    <xdr:to>
      <xdr:col>3</xdr:col>
      <xdr:colOff>1552575</xdr:colOff>
      <xdr:row>181</xdr:row>
      <xdr:rowOff>209550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186</xdr:row>
      <xdr:rowOff>333375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191</xdr:row>
      <xdr:rowOff>333375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192</xdr:row>
      <xdr:rowOff>28575</xdr:rowOff>
    </xdr:from>
    <xdr:to>
      <xdr:col>3</xdr:col>
      <xdr:colOff>1552575</xdr:colOff>
      <xdr:row>195</xdr:row>
      <xdr:rowOff>209550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38100</xdr:rowOff>
    </xdr:from>
    <xdr:to>
      <xdr:col>3</xdr:col>
      <xdr:colOff>1552575</xdr:colOff>
      <xdr:row>197</xdr:row>
      <xdr:rowOff>638175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198</xdr:row>
      <xdr:rowOff>28575</xdr:rowOff>
    </xdr:from>
    <xdr:to>
      <xdr:col>3</xdr:col>
      <xdr:colOff>1552575</xdr:colOff>
      <xdr:row>201</xdr:row>
      <xdr:rowOff>209550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38100</xdr:rowOff>
    </xdr:from>
    <xdr:to>
      <xdr:col>3</xdr:col>
      <xdr:colOff>1552575</xdr:colOff>
      <xdr:row>203</xdr:row>
      <xdr:rowOff>638175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38100</xdr:rowOff>
    </xdr:from>
    <xdr:to>
      <xdr:col>3</xdr:col>
      <xdr:colOff>1552575</xdr:colOff>
      <xdr:row>205</xdr:row>
      <xdr:rowOff>638175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28575</xdr:rowOff>
    </xdr:from>
    <xdr:to>
      <xdr:col>3</xdr:col>
      <xdr:colOff>1552575</xdr:colOff>
      <xdr:row>210</xdr:row>
      <xdr:rowOff>333375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211</xdr:row>
      <xdr:rowOff>28575</xdr:rowOff>
    </xdr:from>
    <xdr:to>
      <xdr:col>3</xdr:col>
      <xdr:colOff>1552575</xdr:colOff>
      <xdr:row>213</xdr:row>
      <xdr:rowOff>419100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214</xdr:row>
      <xdr:rowOff>38100</xdr:rowOff>
    </xdr:from>
    <xdr:to>
      <xdr:col>3</xdr:col>
      <xdr:colOff>1552575</xdr:colOff>
      <xdr:row>215</xdr:row>
      <xdr:rowOff>638175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216</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28575</xdr:rowOff>
    </xdr:from>
    <xdr:to>
      <xdr:col>3</xdr:col>
      <xdr:colOff>1552575</xdr:colOff>
      <xdr:row>217</xdr:row>
      <xdr:rowOff>1266825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218</xdr:row>
      <xdr:rowOff>38100</xdr:rowOff>
    </xdr:from>
    <xdr:to>
      <xdr:col>3</xdr:col>
      <xdr:colOff>1552575</xdr:colOff>
      <xdr:row>219</xdr:row>
      <xdr:rowOff>638175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28575</xdr:rowOff>
    </xdr:from>
    <xdr:to>
      <xdr:col>3</xdr:col>
      <xdr:colOff>1552575</xdr:colOff>
      <xdr:row>224</xdr:row>
      <xdr:rowOff>333375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225</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226</xdr:row>
      <xdr:rowOff>28575</xdr:rowOff>
    </xdr:from>
    <xdr:to>
      <xdr:col>3</xdr:col>
      <xdr:colOff>1552575</xdr:colOff>
      <xdr:row>228</xdr:row>
      <xdr:rowOff>419100</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28575</xdr:rowOff>
    </xdr:from>
    <xdr:to>
      <xdr:col>3</xdr:col>
      <xdr:colOff>1552575</xdr:colOff>
      <xdr:row>231</xdr:row>
      <xdr:rowOff>419100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232</xdr:row>
      <xdr:rowOff>28575</xdr:rowOff>
    </xdr:from>
    <xdr:to>
      <xdr:col>3</xdr:col>
      <xdr:colOff>1552575</xdr:colOff>
      <xdr:row>232</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28575</xdr:rowOff>
    </xdr:from>
    <xdr:to>
      <xdr:col>3</xdr:col>
      <xdr:colOff>1552575</xdr:colOff>
      <xdr:row>233</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234</xdr:row>
      <xdr:rowOff>28575</xdr:rowOff>
    </xdr:from>
    <xdr:to>
      <xdr:col>3</xdr:col>
      <xdr:colOff>1552575</xdr:colOff>
      <xdr:row>237</xdr:row>
      <xdr:rowOff>209550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28575</xdr:rowOff>
    </xdr:from>
    <xdr:to>
      <xdr:col>3</xdr:col>
      <xdr:colOff>1552575</xdr:colOff>
      <xdr:row>238</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239</xdr:row>
      <xdr:rowOff>28575</xdr:rowOff>
    </xdr:from>
    <xdr:to>
      <xdr:col>3</xdr:col>
      <xdr:colOff>1552575</xdr:colOff>
      <xdr:row>239</xdr:row>
      <xdr:rowOff>1266825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244</xdr:row>
      <xdr:rowOff>333375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38100</xdr:rowOff>
    </xdr:from>
    <xdr:to>
      <xdr:col>3</xdr:col>
      <xdr:colOff>1552575</xdr:colOff>
      <xdr:row>246</xdr:row>
      <xdr:rowOff>638175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38100</xdr:rowOff>
    </xdr:from>
    <xdr:to>
      <xdr:col>3</xdr:col>
      <xdr:colOff>1552575</xdr:colOff>
      <xdr:row>248</xdr:row>
      <xdr:rowOff>638175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28575</xdr:rowOff>
    </xdr:from>
    <xdr:to>
      <xdr:col>3</xdr:col>
      <xdr:colOff>1552575</xdr:colOff>
      <xdr:row>249</xdr:row>
      <xdr:rowOff>1266825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250</xdr:row>
      <xdr:rowOff>1266825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251</xdr:row>
      <xdr:rowOff>28575</xdr:rowOff>
    </xdr:from>
    <xdr:to>
      <xdr:col>3</xdr:col>
      <xdr:colOff>1552575</xdr:colOff>
      <xdr:row>251</xdr:row>
      <xdr:rowOff>1266825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252</xdr:row>
      <xdr:rowOff>28575</xdr:rowOff>
    </xdr:from>
    <xdr:to>
      <xdr:col>3</xdr:col>
      <xdr:colOff>1552575</xdr:colOff>
      <xdr:row>252</xdr:row>
      <xdr:rowOff>1266825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253</xdr:row>
      <xdr:rowOff>38100</xdr:rowOff>
    </xdr:from>
    <xdr:to>
      <xdr:col>3</xdr:col>
      <xdr:colOff>1552575</xdr:colOff>
      <xdr:row>254</xdr:row>
      <xdr:rowOff>638175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255</xdr:row>
      <xdr:rowOff>28575</xdr:rowOff>
    </xdr:from>
    <xdr:to>
      <xdr:col>3</xdr:col>
      <xdr:colOff>1552575</xdr:colOff>
      <xdr:row>258</xdr:row>
      <xdr:rowOff>209550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259</xdr:row>
      <xdr:rowOff>28575</xdr:rowOff>
    </xdr:from>
    <xdr:to>
      <xdr:col>3</xdr:col>
      <xdr:colOff>1552575</xdr:colOff>
      <xdr:row>259</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260</xdr:row>
      <xdr:rowOff>28575</xdr:rowOff>
    </xdr:from>
    <xdr:to>
      <xdr:col>3</xdr:col>
      <xdr:colOff>1552575</xdr:colOff>
      <xdr:row>260</xdr:row>
      <xdr:rowOff>1266825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261</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28575</xdr:rowOff>
    </xdr:from>
    <xdr:to>
      <xdr:col>3</xdr:col>
      <xdr:colOff>1552575</xdr:colOff>
      <xdr:row>262</xdr:row>
      <xdr:rowOff>1266825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38100</xdr:rowOff>
    </xdr:from>
    <xdr:to>
      <xdr:col>3</xdr:col>
      <xdr:colOff>1552575</xdr:colOff>
      <xdr:row>264</xdr:row>
      <xdr:rowOff>638175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38100</xdr:rowOff>
    </xdr:from>
    <xdr:to>
      <xdr:col>3</xdr:col>
      <xdr:colOff>1552575</xdr:colOff>
      <xdr:row>266</xdr:row>
      <xdr:rowOff>638175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28575</xdr:rowOff>
    </xdr:from>
    <xdr:to>
      <xdr:col>3</xdr:col>
      <xdr:colOff>1552575</xdr:colOff>
      <xdr:row>269</xdr:row>
      <xdr:rowOff>419100</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28575</xdr:rowOff>
    </xdr:from>
    <xdr:to>
      <xdr:col>3</xdr:col>
      <xdr:colOff>1552575</xdr:colOff>
      <xdr:row>270</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271</xdr:row>
      <xdr:rowOff>28575</xdr:rowOff>
    </xdr:from>
    <xdr:to>
      <xdr:col>3</xdr:col>
      <xdr:colOff>1552575</xdr:colOff>
      <xdr:row>274</xdr:row>
      <xdr:rowOff>209550</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28575</xdr:rowOff>
    </xdr:from>
    <xdr:to>
      <xdr:col>3</xdr:col>
      <xdr:colOff>1552575</xdr:colOff>
      <xdr:row>278</xdr:row>
      <xdr:rowOff>209550</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279</xdr:row>
      <xdr:rowOff>28575</xdr:rowOff>
    </xdr:from>
    <xdr:to>
      <xdr:col>3</xdr:col>
      <xdr:colOff>1552575</xdr:colOff>
      <xdr:row>281</xdr:row>
      <xdr:rowOff>419100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38100</xdr:rowOff>
    </xdr:from>
    <xdr:to>
      <xdr:col>3</xdr:col>
      <xdr:colOff>1552575</xdr:colOff>
      <xdr:row>283</xdr:row>
      <xdr:rowOff>638175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284</xdr:row>
      <xdr:rowOff>38100</xdr:rowOff>
    </xdr:from>
    <xdr:to>
      <xdr:col>3</xdr:col>
      <xdr:colOff>1552575</xdr:colOff>
      <xdr:row>285</xdr:row>
      <xdr:rowOff>638175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38100</xdr:rowOff>
    </xdr:from>
    <xdr:to>
      <xdr:col>3</xdr:col>
      <xdr:colOff>1552575</xdr:colOff>
      <xdr:row>287</xdr:row>
      <xdr:rowOff>638175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288</xdr:row>
      <xdr:rowOff>28575</xdr:rowOff>
    </xdr:from>
    <xdr:to>
      <xdr:col>3</xdr:col>
      <xdr:colOff>1552575</xdr:colOff>
      <xdr:row>288</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28575</xdr:rowOff>
    </xdr:from>
    <xdr:to>
      <xdr:col>3</xdr:col>
      <xdr:colOff>1552575</xdr:colOff>
      <xdr:row>291</xdr:row>
      <xdr:rowOff>419100</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28575</xdr:rowOff>
    </xdr:from>
    <xdr:to>
      <xdr:col>3</xdr:col>
      <xdr:colOff>1552575</xdr:colOff>
      <xdr:row>292</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28575</xdr:rowOff>
    </xdr:from>
    <xdr:to>
      <xdr:col>3</xdr:col>
      <xdr:colOff>1552575</xdr:colOff>
      <xdr:row>293</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28575</xdr:rowOff>
    </xdr:from>
    <xdr:to>
      <xdr:col>3</xdr:col>
      <xdr:colOff>1552575</xdr:colOff>
      <xdr:row>296</xdr:row>
      <xdr:rowOff>419100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297</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38100</xdr:rowOff>
    </xdr:from>
    <xdr:to>
      <xdr:col>3</xdr:col>
      <xdr:colOff>1552575</xdr:colOff>
      <xdr:row>299</xdr:row>
      <xdr:rowOff>638175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300</xdr:row>
      <xdr:rowOff>28575</xdr:rowOff>
    </xdr:from>
    <xdr:to>
      <xdr:col>3</xdr:col>
      <xdr:colOff>1552575</xdr:colOff>
      <xdr:row>300</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301</xdr:row>
      <xdr:rowOff>28575</xdr:rowOff>
    </xdr:from>
    <xdr:to>
      <xdr:col>3</xdr:col>
      <xdr:colOff>1552575</xdr:colOff>
      <xdr:row>301</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38100</xdr:rowOff>
    </xdr:from>
    <xdr:to>
      <xdr:col>3</xdr:col>
      <xdr:colOff>1552575</xdr:colOff>
      <xdr:row>303</xdr:row>
      <xdr:rowOff>638175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38100</xdr:rowOff>
    </xdr:from>
    <xdr:to>
      <xdr:col>3</xdr:col>
      <xdr:colOff>1552575</xdr:colOff>
      <xdr:row>305</xdr:row>
      <xdr:rowOff>638175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38100</xdr:rowOff>
    </xdr:from>
    <xdr:to>
      <xdr:col>3</xdr:col>
      <xdr:colOff>1552575</xdr:colOff>
      <xdr:row>307</xdr:row>
      <xdr:rowOff>638175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38100</xdr:rowOff>
    </xdr:from>
    <xdr:to>
      <xdr:col>3</xdr:col>
      <xdr:colOff>1552575</xdr:colOff>
      <xdr:row>309</xdr:row>
      <xdr:rowOff>638175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38100</xdr:rowOff>
    </xdr:from>
    <xdr:to>
      <xdr:col>3</xdr:col>
      <xdr:colOff>1552575</xdr:colOff>
      <xdr:row>311</xdr:row>
      <xdr:rowOff>638175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28575</xdr:rowOff>
    </xdr:from>
    <xdr:to>
      <xdr:col>3</xdr:col>
      <xdr:colOff>1552575</xdr:colOff>
      <xdr:row>312</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28575</xdr:rowOff>
    </xdr:from>
    <xdr:to>
      <xdr:col>3</xdr:col>
      <xdr:colOff>1552575</xdr:colOff>
      <xdr:row>313</xdr:row>
      <xdr:rowOff>1266825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314</xdr:row>
      <xdr:rowOff>28575</xdr:rowOff>
    </xdr:from>
    <xdr:to>
      <xdr:col>3</xdr:col>
      <xdr:colOff>1552575</xdr:colOff>
      <xdr:row>317</xdr:row>
      <xdr:rowOff>209550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318</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28575</xdr:rowOff>
    </xdr:from>
    <xdr:to>
      <xdr:col>3</xdr:col>
      <xdr:colOff>1552575</xdr:colOff>
      <xdr:row>319</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320</xdr:row>
      <xdr:rowOff>28575</xdr:rowOff>
    </xdr:from>
    <xdr:to>
      <xdr:col>3</xdr:col>
      <xdr:colOff>1552575</xdr:colOff>
      <xdr:row>320</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321</xdr:row>
      <xdr:rowOff>28575</xdr:rowOff>
    </xdr:from>
    <xdr:to>
      <xdr:col>3</xdr:col>
      <xdr:colOff>1552575</xdr:colOff>
      <xdr:row>321</xdr:row>
      <xdr:rowOff>1266825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38100</xdr:rowOff>
    </xdr:from>
    <xdr:to>
      <xdr:col>3</xdr:col>
      <xdr:colOff>1552575</xdr:colOff>
      <xdr:row>323</xdr:row>
      <xdr:rowOff>638175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38100</xdr:rowOff>
    </xdr:from>
    <xdr:to>
      <xdr:col>3</xdr:col>
      <xdr:colOff>1552575</xdr:colOff>
      <xdr:row>325</xdr:row>
      <xdr:rowOff>638175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28575</xdr:rowOff>
    </xdr:from>
    <xdr:to>
      <xdr:col>3</xdr:col>
      <xdr:colOff>1552575</xdr:colOff>
      <xdr:row>328</xdr:row>
      <xdr:rowOff>419100</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38100</xdr:rowOff>
    </xdr:from>
    <xdr:to>
      <xdr:col>3</xdr:col>
      <xdr:colOff>1552575</xdr:colOff>
      <xdr:row>330</xdr:row>
      <xdr:rowOff>638175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331</xdr:row>
      <xdr:rowOff>28575</xdr:rowOff>
    </xdr:from>
    <xdr:to>
      <xdr:col>3</xdr:col>
      <xdr:colOff>1552575</xdr:colOff>
      <xdr:row>331</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332</xdr:row>
      <xdr:rowOff>28575</xdr:rowOff>
    </xdr:from>
    <xdr:to>
      <xdr:col>3</xdr:col>
      <xdr:colOff>1552575</xdr:colOff>
      <xdr:row>332</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333</xdr:row>
      <xdr:rowOff>28575</xdr:rowOff>
    </xdr:from>
    <xdr:to>
      <xdr:col>3</xdr:col>
      <xdr:colOff>1552575</xdr:colOff>
      <xdr:row>333</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334</xdr:row>
      <xdr:rowOff>28575</xdr:rowOff>
    </xdr:from>
    <xdr:to>
      <xdr:col>3</xdr:col>
      <xdr:colOff>1552575</xdr:colOff>
      <xdr:row>334</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335</xdr:row>
      <xdr:rowOff>28575</xdr:rowOff>
    </xdr:from>
    <xdr:to>
      <xdr:col>3</xdr:col>
      <xdr:colOff>1552575</xdr:colOff>
      <xdr:row>337</xdr:row>
      <xdr:rowOff>419100</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28575</xdr:rowOff>
    </xdr:from>
    <xdr:to>
      <xdr:col>3</xdr:col>
      <xdr:colOff>1552575</xdr:colOff>
      <xdr:row>338</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38100</xdr:rowOff>
    </xdr:from>
    <xdr:to>
      <xdr:col>3</xdr:col>
      <xdr:colOff>1552575</xdr:colOff>
      <xdr:row>340</xdr:row>
      <xdr:rowOff>638175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341</xdr:row>
      <xdr:rowOff>28575</xdr:rowOff>
    </xdr:from>
    <xdr:to>
      <xdr:col>3</xdr:col>
      <xdr:colOff>1552575</xdr:colOff>
      <xdr:row>341</xdr:row>
      <xdr:rowOff>1266825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38100</xdr:rowOff>
    </xdr:from>
    <xdr:to>
      <xdr:col>3</xdr:col>
      <xdr:colOff>1552575</xdr:colOff>
      <xdr:row>343</xdr:row>
      <xdr:rowOff>638175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344</xdr:row>
      <xdr:rowOff>28575</xdr:rowOff>
    </xdr:from>
    <xdr:to>
      <xdr:col>3</xdr:col>
      <xdr:colOff>1552575</xdr:colOff>
      <xdr:row>344</xdr:row>
      <xdr:rowOff>1266825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345</xdr:row>
      <xdr:rowOff>28575</xdr:rowOff>
    </xdr:from>
    <xdr:to>
      <xdr:col>3</xdr:col>
      <xdr:colOff>1552575</xdr:colOff>
      <xdr:row>345</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346</xdr:row>
      <xdr:rowOff>1266825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38100</xdr:rowOff>
    </xdr:from>
    <xdr:to>
      <xdr:col>3</xdr:col>
      <xdr:colOff>1552575</xdr:colOff>
      <xdr:row>348</xdr:row>
      <xdr:rowOff>638175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349</xdr:row>
      <xdr:rowOff>28575</xdr:rowOff>
    </xdr:from>
    <xdr:to>
      <xdr:col>3</xdr:col>
      <xdr:colOff>1552575</xdr:colOff>
      <xdr:row>349</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38100</xdr:rowOff>
    </xdr:from>
    <xdr:to>
      <xdr:col>3</xdr:col>
      <xdr:colOff>1552575</xdr:colOff>
      <xdr:row>351</xdr:row>
      <xdr:rowOff>638175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38100</xdr:rowOff>
    </xdr:from>
    <xdr:to>
      <xdr:col>3</xdr:col>
      <xdr:colOff>1552575</xdr:colOff>
      <xdr:row>353</xdr:row>
      <xdr:rowOff>638175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28575</xdr:rowOff>
    </xdr:from>
    <xdr:to>
      <xdr:col>3</xdr:col>
      <xdr:colOff>1552575</xdr:colOff>
      <xdr:row>354</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38100</xdr:rowOff>
    </xdr:from>
    <xdr:to>
      <xdr:col>3</xdr:col>
      <xdr:colOff>1552575</xdr:colOff>
      <xdr:row>356</xdr:row>
      <xdr:rowOff>638175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357</xdr:row>
      <xdr:rowOff>28575</xdr:rowOff>
    </xdr:from>
    <xdr:to>
      <xdr:col>3</xdr:col>
      <xdr:colOff>1552575</xdr:colOff>
      <xdr:row>357</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358</xdr:row>
      <xdr:rowOff>28575</xdr:rowOff>
    </xdr:from>
    <xdr:to>
      <xdr:col>3</xdr:col>
      <xdr:colOff>1552575</xdr:colOff>
      <xdr:row>358</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359</xdr:row>
      <xdr:rowOff>28575</xdr:rowOff>
    </xdr:from>
    <xdr:to>
      <xdr:col>3</xdr:col>
      <xdr:colOff>1552575</xdr:colOff>
      <xdr:row>365</xdr:row>
      <xdr:rowOff>171450</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366</xdr:row>
      <xdr:rowOff>28575</xdr:rowOff>
    </xdr:from>
    <xdr:to>
      <xdr:col>3</xdr:col>
      <xdr:colOff>1552575</xdr:colOff>
      <xdr:row>368</xdr:row>
      <xdr:rowOff>419100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369</xdr:row>
      <xdr:rowOff>28575</xdr:rowOff>
    </xdr:from>
    <xdr:to>
      <xdr:col>3</xdr:col>
      <xdr:colOff>1552575</xdr:colOff>
      <xdr:row>375</xdr:row>
      <xdr:rowOff>171450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376</xdr:row>
      <xdr:rowOff>28575</xdr:rowOff>
    </xdr:from>
    <xdr:to>
      <xdr:col>3</xdr:col>
      <xdr:colOff>1552575</xdr:colOff>
      <xdr:row>379</xdr:row>
      <xdr:rowOff>209550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28575</xdr:rowOff>
    </xdr:from>
    <xdr:to>
      <xdr:col>3</xdr:col>
      <xdr:colOff>1552575</xdr:colOff>
      <xdr:row>386</xdr:row>
      <xdr:rowOff>171450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387</xdr:row>
      <xdr:rowOff>28575</xdr:rowOff>
    </xdr:from>
    <xdr:to>
      <xdr:col>3</xdr:col>
      <xdr:colOff>1552575</xdr:colOff>
      <xdr:row>387</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28575</xdr:rowOff>
    </xdr:from>
    <xdr:to>
      <xdr:col>3</xdr:col>
      <xdr:colOff>1552575</xdr:colOff>
      <xdr:row>388</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38100</xdr:rowOff>
    </xdr:from>
    <xdr:to>
      <xdr:col>3</xdr:col>
      <xdr:colOff>1552575</xdr:colOff>
      <xdr:row>390</xdr:row>
      <xdr:rowOff>638175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28575</xdr:rowOff>
    </xdr:from>
    <xdr:to>
      <xdr:col>3</xdr:col>
      <xdr:colOff>1552575</xdr:colOff>
      <xdr:row>397</xdr:row>
      <xdr:rowOff>171450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398</xdr:row>
      <xdr:rowOff>38100</xdr:rowOff>
    </xdr:from>
    <xdr:to>
      <xdr:col>3</xdr:col>
      <xdr:colOff>1552575</xdr:colOff>
      <xdr:row>399</xdr:row>
      <xdr:rowOff>638175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400</xdr:row>
      <xdr:rowOff>28575</xdr:rowOff>
    </xdr:from>
    <xdr:to>
      <xdr:col>3</xdr:col>
      <xdr:colOff>1552575</xdr:colOff>
      <xdr:row>406</xdr:row>
      <xdr:rowOff>171450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407</xdr:row>
      <xdr:rowOff>28575</xdr:rowOff>
    </xdr:from>
    <xdr:to>
      <xdr:col>3</xdr:col>
      <xdr:colOff>1552575</xdr:colOff>
      <xdr:row>415</xdr:row>
      <xdr:rowOff>133350</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416</xdr:row>
      <xdr:rowOff>28575</xdr:rowOff>
    </xdr:from>
    <xdr:to>
      <xdr:col>3</xdr:col>
      <xdr:colOff>1552575</xdr:colOff>
      <xdr:row>416</xdr:row>
      <xdr:rowOff>1266825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417</xdr:row>
      <xdr:rowOff>38100</xdr:rowOff>
    </xdr:from>
    <xdr:to>
      <xdr:col>3</xdr:col>
      <xdr:colOff>1552575</xdr:colOff>
      <xdr:row>418</xdr:row>
      <xdr:rowOff>638175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419</xdr:row>
      <xdr:rowOff>28575</xdr:rowOff>
    </xdr:from>
    <xdr:to>
      <xdr:col>3</xdr:col>
      <xdr:colOff>1552575</xdr:colOff>
      <xdr:row>422</xdr:row>
      <xdr:rowOff>209550</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423</xdr:row>
      <xdr:rowOff>28575</xdr:rowOff>
    </xdr:from>
    <xdr:to>
      <xdr:col>3</xdr:col>
      <xdr:colOff>1552575</xdr:colOff>
      <xdr:row>423</xdr:row>
      <xdr:rowOff>1266825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28575</xdr:rowOff>
    </xdr:from>
    <xdr:to>
      <xdr:col>3</xdr:col>
      <xdr:colOff>1552575</xdr:colOff>
      <xdr:row>424</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425</xdr:row>
      <xdr:rowOff>28575</xdr:rowOff>
    </xdr:from>
    <xdr:to>
      <xdr:col>3</xdr:col>
      <xdr:colOff>1552575</xdr:colOff>
      <xdr:row>427</xdr:row>
      <xdr:rowOff>419100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428</xdr:row>
      <xdr:rowOff>28575</xdr:rowOff>
    </xdr:from>
    <xdr:to>
      <xdr:col>3</xdr:col>
      <xdr:colOff>1552575</xdr:colOff>
      <xdr:row>428</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28575</xdr:rowOff>
    </xdr:from>
    <xdr:to>
      <xdr:col>3</xdr:col>
      <xdr:colOff>1552575</xdr:colOff>
      <xdr:row>431</xdr:row>
      <xdr:rowOff>419100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28575</xdr:rowOff>
    </xdr:from>
    <xdr:to>
      <xdr:col>3</xdr:col>
      <xdr:colOff>1552575</xdr:colOff>
      <xdr:row>434</xdr:row>
      <xdr:rowOff>419100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38100</xdr:rowOff>
    </xdr:from>
    <xdr:to>
      <xdr:col>3</xdr:col>
      <xdr:colOff>1552575</xdr:colOff>
      <xdr:row>436</xdr:row>
      <xdr:rowOff>638175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442</xdr:row>
      <xdr:rowOff>209550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28575</xdr:rowOff>
    </xdr:from>
    <xdr:to>
      <xdr:col>3</xdr:col>
      <xdr:colOff>1552575</xdr:colOff>
      <xdr:row>443</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444</xdr:row>
      <xdr:rowOff>28575</xdr:rowOff>
    </xdr:from>
    <xdr:to>
      <xdr:col>3</xdr:col>
      <xdr:colOff>1552575</xdr:colOff>
      <xdr:row>444</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28575</xdr:rowOff>
    </xdr:from>
    <xdr:to>
      <xdr:col>3</xdr:col>
      <xdr:colOff>1552575</xdr:colOff>
      <xdr:row>445</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28575</xdr:rowOff>
    </xdr:from>
    <xdr:to>
      <xdr:col>3</xdr:col>
      <xdr:colOff>1552575</xdr:colOff>
      <xdr:row>446</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38100</xdr:rowOff>
    </xdr:from>
    <xdr:to>
      <xdr:col>3</xdr:col>
      <xdr:colOff>1552575</xdr:colOff>
      <xdr:row>448</xdr:row>
      <xdr:rowOff>638175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449</xdr:row>
      <xdr:rowOff>28575</xdr:rowOff>
    </xdr:from>
    <xdr:to>
      <xdr:col>3</xdr:col>
      <xdr:colOff>1552575</xdr:colOff>
      <xdr:row>454</xdr:row>
      <xdr:rowOff>209550</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455</xdr:row>
      <xdr:rowOff>28575</xdr:rowOff>
    </xdr:from>
    <xdr:to>
      <xdr:col>3</xdr:col>
      <xdr:colOff>1552575</xdr:colOff>
      <xdr:row>455</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456</xdr:row>
      <xdr:rowOff>38100</xdr:rowOff>
    </xdr:from>
    <xdr:to>
      <xdr:col>3</xdr:col>
      <xdr:colOff>1552575</xdr:colOff>
      <xdr:row>457</xdr:row>
      <xdr:rowOff>638175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458</xdr:row>
      <xdr:rowOff>28575</xdr:rowOff>
    </xdr:from>
    <xdr:to>
      <xdr:col>3</xdr:col>
      <xdr:colOff>1552575</xdr:colOff>
      <xdr:row>458</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459</xdr:row>
      <xdr:rowOff>38100</xdr:rowOff>
    </xdr:from>
    <xdr:to>
      <xdr:col>3</xdr:col>
      <xdr:colOff>1552575</xdr:colOff>
      <xdr:row>460</xdr:row>
      <xdr:rowOff>638175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461</xdr:row>
      <xdr:rowOff>38100</xdr:rowOff>
    </xdr:from>
    <xdr:to>
      <xdr:col>3</xdr:col>
      <xdr:colOff>1552575</xdr:colOff>
      <xdr:row>462</xdr:row>
      <xdr:rowOff>638175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463</xdr:row>
      <xdr:rowOff>28575</xdr:rowOff>
    </xdr:from>
    <xdr:to>
      <xdr:col>3</xdr:col>
      <xdr:colOff>1552575</xdr:colOff>
      <xdr:row>465</xdr:row>
      <xdr:rowOff>419100</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466</xdr:row>
      <xdr:rowOff>28575</xdr:rowOff>
    </xdr:from>
    <xdr:to>
      <xdr:col>3</xdr:col>
      <xdr:colOff>1552575</xdr:colOff>
      <xdr:row>466</xdr:row>
      <xdr:rowOff>1266825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28575</xdr:rowOff>
    </xdr:from>
    <xdr:to>
      <xdr:col>3</xdr:col>
      <xdr:colOff>1552575</xdr:colOff>
      <xdr:row>469</xdr:row>
      <xdr:rowOff>419100</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470</xdr:row>
      <xdr:rowOff>28575</xdr:rowOff>
    </xdr:from>
    <xdr:to>
      <xdr:col>3</xdr:col>
      <xdr:colOff>1552575</xdr:colOff>
      <xdr:row>470</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28575</xdr:rowOff>
    </xdr:from>
    <xdr:to>
      <xdr:col>3</xdr:col>
      <xdr:colOff>1552575</xdr:colOff>
      <xdr:row>471</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472</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473</xdr:row>
      <xdr:rowOff>38100</xdr:rowOff>
    </xdr:from>
    <xdr:to>
      <xdr:col>3</xdr:col>
      <xdr:colOff>1552575</xdr:colOff>
      <xdr:row>474</xdr:row>
      <xdr:rowOff>638175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38100</xdr:rowOff>
    </xdr:from>
    <xdr:to>
      <xdr:col>3</xdr:col>
      <xdr:colOff>1552575</xdr:colOff>
      <xdr:row>476</xdr:row>
      <xdr:rowOff>638175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477</xdr:row>
      <xdr:rowOff>28575</xdr:rowOff>
    </xdr:from>
    <xdr:to>
      <xdr:col>3</xdr:col>
      <xdr:colOff>1552575</xdr:colOff>
      <xdr:row>477</xdr:row>
      <xdr:rowOff>1266825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478</xdr:row>
      <xdr:rowOff>38100</xdr:rowOff>
    </xdr:from>
    <xdr:to>
      <xdr:col>3</xdr:col>
      <xdr:colOff>1552575</xdr:colOff>
      <xdr:row>479</xdr:row>
      <xdr:rowOff>638175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480</xdr:row>
      <xdr:rowOff>28575</xdr:rowOff>
    </xdr:from>
    <xdr:to>
      <xdr:col>3</xdr:col>
      <xdr:colOff>1552575</xdr:colOff>
      <xdr:row>480</xdr:row>
      <xdr:rowOff>1266825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481</xdr:row>
      <xdr:rowOff>38100</xdr:rowOff>
    </xdr:from>
    <xdr:to>
      <xdr:col>3</xdr:col>
      <xdr:colOff>1552575</xdr:colOff>
      <xdr:row>482</xdr:row>
      <xdr:rowOff>638175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28575</xdr:rowOff>
    </xdr:from>
    <xdr:to>
      <xdr:col>3</xdr:col>
      <xdr:colOff>1552575</xdr:colOff>
      <xdr:row>483</xdr:row>
      <xdr:rowOff>1266825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484</xdr:row>
      <xdr:rowOff>28575</xdr:rowOff>
    </xdr:from>
    <xdr:to>
      <xdr:col>3</xdr:col>
      <xdr:colOff>1552575</xdr:colOff>
      <xdr:row>492</xdr:row>
      <xdr:rowOff>133350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495</xdr:row>
      <xdr:rowOff>38100</xdr:rowOff>
    </xdr:from>
    <xdr:to>
      <xdr:col>3</xdr:col>
      <xdr:colOff>1552575</xdr:colOff>
      <xdr:row>496</xdr:row>
      <xdr:rowOff>638175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497</xdr:row>
      <xdr:rowOff>38100</xdr:rowOff>
    </xdr:from>
    <xdr:to>
      <xdr:col>3</xdr:col>
      <xdr:colOff>1552575</xdr:colOff>
      <xdr:row>498</xdr:row>
      <xdr:rowOff>638175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499</xdr:row>
      <xdr:rowOff>28575</xdr:rowOff>
    </xdr:from>
    <xdr:to>
      <xdr:col>3</xdr:col>
      <xdr:colOff>1552575</xdr:colOff>
      <xdr:row>499</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500</xdr:row>
      <xdr:rowOff>38100</xdr:rowOff>
    </xdr:from>
    <xdr:to>
      <xdr:col>3</xdr:col>
      <xdr:colOff>1552575</xdr:colOff>
      <xdr:row>501</xdr:row>
      <xdr:rowOff>638175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502</xdr:row>
      <xdr:rowOff>28575</xdr:rowOff>
    </xdr:from>
    <xdr:to>
      <xdr:col>3</xdr:col>
      <xdr:colOff>1552575</xdr:colOff>
      <xdr:row>502</xdr:row>
      <xdr:rowOff>1266825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503</xdr:row>
      <xdr:rowOff>28575</xdr:rowOff>
    </xdr:from>
    <xdr:to>
      <xdr:col>3</xdr:col>
      <xdr:colOff>1552575</xdr:colOff>
      <xdr:row>503</xdr:row>
      <xdr:rowOff>1266825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504</xdr:row>
      <xdr:rowOff>38100</xdr:rowOff>
    </xdr:from>
    <xdr:to>
      <xdr:col>3</xdr:col>
      <xdr:colOff>1552575</xdr:colOff>
      <xdr:row>505</xdr:row>
      <xdr:rowOff>638175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28575</xdr:rowOff>
    </xdr:from>
    <xdr:to>
      <xdr:col>3</xdr:col>
      <xdr:colOff>1552575</xdr:colOff>
      <xdr:row>506</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507</xdr:row>
      <xdr:rowOff>28575</xdr:rowOff>
    </xdr:from>
    <xdr:to>
      <xdr:col>3</xdr:col>
      <xdr:colOff>1552575</xdr:colOff>
      <xdr:row>511</xdr:row>
      <xdr:rowOff>333375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28575</xdr:rowOff>
    </xdr:from>
    <xdr:to>
      <xdr:col>3</xdr:col>
      <xdr:colOff>1552575</xdr:colOff>
      <xdr:row>512</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513</xdr:row>
      <xdr:rowOff>28575</xdr:rowOff>
    </xdr:from>
    <xdr:to>
      <xdr:col>3</xdr:col>
      <xdr:colOff>1552575</xdr:colOff>
      <xdr:row>515</xdr:row>
      <xdr:rowOff>419100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28575</xdr:rowOff>
    </xdr:from>
    <xdr:to>
      <xdr:col>3</xdr:col>
      <xdr:colOff>1552575</xdr:colOff>
      <xdr:row>520</xdr:row>
      <xdr:rowOff>333375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524</xdr:row>
      <xdr:rowOff>209550</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525</xdr:row>
      <xdr:rowOff>28575</xdr:rowOff>
    </xdr:from>
    <xdr:to>
      <xdr:col>3</xdr:col>
      <xdr:colOff>1552575</xdr:colOff>
      <xdr:row>528</xdr:row>
      <xdr:rowOff>209550</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529</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530</xdr:row>
      <xdr:rowOff>28575</xdr:rowOff>
    </xdr:from>
    <xdr:to>
      <xdr:col>3</xdr:col>
      <xdr:colOff>1552575</xdr:colOff>
      <xdr:row>532</xdr:row>
      <xdr:rowOff>419100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533</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534</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535</xdr:row>
      <xdr:rowOff>28575</xdr:rowOff>
    </xdr:from>
    <xdr:to>
      <xdr:col>3</xdr:col>
      <xdr:colOff>1552575</xdr:colOff>
      <xdr:row>535</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28575</xdr:rowOff>
    </xdr:from>
    <xdr:to>
      <xdr:col>3</xdr:col>
      <xdr:colOff>1552575</xdr:colOff>
      <xdr:row>539</xdr:row>
      <xdr:rowOff>209550</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540</xdr:row>
      <xdr:rowOff>38100</xdr:rowOff>
    </xdr:from>
    <xdr:to>
      <xdr:col>3</xdr:col>
      <xdr:colOff>1552575</xdr:colOff>
      <xdr:row>541</xdr:row>
      <xdr:rowOff>638175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542</xdr:row>
      <xdr:rowOff>28575</xdr:rowOff>
    </xdr:from>
    <xdr:to>
      <xdr:col>3</xdr:col>
      <xdr:colOff>1552575</xdr:colOff>
      <xdr:row>542</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543</xdr:row>
      <xdr:rowOff>28575</xdr:rowOff>
    </xdr:from>
    <xdr:to>
      <xdr:col>3</xdr:col>
      <xdr:colOff>1552575</xdr:colOff>
      <xdr:row>545</xdr:row>
      <xdr:rowOff>419100</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28575</xdr:rowOff>
    </xdr:from>
    <xdr:to>
      <xdr:col>3</xdr:col>
      <xdr:colOff>1552575</xdr:colOff>
      <xdr:row>546</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547</xdr:row>
      <xdr:rowOff>28575</xdr:rowOff>
    </xdr:from>
    <xdr:to>
      <xdr:col>3</xdr:col>
      <xdr:colOff>1552575</xdr:colOff>
      <xdr:row>547</xdr:row>
      <xdr:rowOff>1266825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28575</xdr:rowOff>
    </xdr:from>
    <xdr:to>
      <xdr:col>3</xdr:col>
      <xdr:colOff>1552575</xdr:colOff>
      <xdr:row>548</xdr:row>
      <xdr:rowOff>1266825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549</xdr:row>
      <xdr:rowOff>28575</xdr:rowOff>
    </xdr:from>
    <xdr:to>
      <xdr:col>3</xdr:col>
      <xdr:colOff>1552575</xdr:colOff>
      <xdr:row>551</xdr:row>
      <xdr:rowOff>419100</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28575</xdr:rowOff>
    </xdr:from>
    <xdr:to>
      <xdr:col>3</xdr:col>
      <xdr:colOff>1552575</xdr:colOff>
      <xdr:row>552</xdr:row>
      <xdr:rowOff>1266825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553</xdr:row>
      <xdr:rowOff>28575</xdr:rowOff>
    </xdr:from>
    <xdr:to>
      <xdr:col>3</xdr:col>
      <xdr:colOff>1552575</xdr:colOff>
      <xdr:row>555</xdr:row>
      <xdr:rowOff>419100</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556</xdr:row>
      <xdr:rowOff>38100</xdr:rowOff>
    </xdr:from>
    <xdr:to>
      <xdr:col>3</xdr:col>
      <xdr:colOff>1552575</xdr:colOff>
      <xdr:row>557</xdr:row>
      <xdr:rowOff>638175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558</xdr:row>
      <xdr:rowOff>28575</xdr:rowOff>
    </xdr:from>
    <xdr:to>
      <xdr:col>3</xdr:col>
      <xdr:colOff>1552575</xdr:colOff>
      <xdr:row>560</xdr:row>
      <xdr:rowOff>419100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561</xdr:row>
      <xdr:rowOff>28575</xdr:rowOff>
    </xdr:from>
    <xdr:to>
      <xdr:col>3</xdr:col>
      <xdr:colOff>1552575</xdr:colOff>
      <xdr:row>561</xdr:row>
      <xdr:rowOff>1266825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565</xdr:row>
      <xdr:rowOff>209550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566</xdr:row>
      <xdr:rowOff>28575</xdr:rowOff>
    </xdr:from>
    <xdr:to>
      <xdr:col>3</xdr:col>
      <xdr:colOff>1552575</xdr:colOff>
      <xdr:row>569</xdr:row>
      <xdr:rowOff>209550</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570</xdr:row>
      <xdr:rowOff>28575</xdr:rowOff>
    </xdr:from>
    <xdr:to>
      <xdr:col>3</xdr:col>
      <xdr:colOff>1552575</xdr:colOff>
      <xdr:row>570</xdr:row>
      <xdr:rowOff>1266825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571</xdr:row>
      <xdr:rowOff>28575</xdr:rowOff>
    </xdr:from>
    <xdr:to>
      <xdr:col>3</xdr:col>
      <xdr:colOff>1552575</xdr:colOff>
      <xdr:row>571</xdr:row>
      <xdr:rowOff>1266825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572</xdr:row>
      <xdr:rowOff>28575</xdr:rowOff>
    </xdr:from>
    <xdr:to>
      <xdr:col>3</xdr:col>
      <xdr:colOff>1552575</xdr:colOff>
      <xdr:row>572</xdr:row>
      <xdr:rowOff>1266825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573</xdr:row>
      <xdr:rowOff>28575</xdr:rowOff>
    </xdr:from>
    <xdr:to>
      <xdr:col>3</xdr:col>
      <xdr:colOff>1552575</xdr:colOff>
      <xdr:row>573</xdr:row>
      <xdr:rowOff>1266825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574</xdr:row>
      <xdr:rowOff>28575</xdr:rowOff>
    </xdr:from>
    <xdr:to>
      <xdr:col>3</xdr:col>
      <xdr:colOff>1552575</xdr:colOff>
      <xdr:row>577</xdr:row>
      <xdr:rowOff>209550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28575</xdr:rowOff>
    </xdr:from>
    <xdr:to>
      <xdr:col>3</xdr:col>
      <xdr:colOff>1552575</xdr:colOff>
      <xdr:row>578</xdr:row>
      <xdr:rowOff>1266825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579</xdr:row>
      <xdr:rowOff>28575</xdr:rowOff>
    </xdr:from>
    <xdr:to>
      <xdr:col>3</xdr:col>
      <xdr:colOff>1552575</xdr:colOff>
      <xdr:row>579</xdr:row>
      <xdr:rowOff>1266825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580</xdr:row>
      <xdr:rowOff>28575</xdr:rowOff>
    </xdr:from>
    <xdr:to>
      <xdr:col>3</xdr:col>
      <xdr:colOff>1552575</xdr:colOff>
      <xdr:row>580</xdr:row>
      <xdr:rowOff>1266825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581</xdr:row>
      <xdr:rowOff>28575</xdr:rowOff>
    </xdr:from>
    <xdr:to>
      <xdr:col>3</xdr:col>
      <xdr:colOff>1552575</xdr:colOff>
      <xdr:row>581</xdr:row>
      <xdr:rowOff>1266825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28575</xdr:rowOff>
    </xdr:from>
    <xdr:to>
      <xdr:col>3</xdr:col>
      <xdr:colOff>1552575</xdr:colOff>
      <xdr:row>590</xdr:row>
      <xdr:rowOff>133350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592</xdr:row>
      <xdr:rowOff>28575</xdr:rowOff>
    </xdr:from>
    <xdr:to>
      <xdr:col>3</xdr:col>
      <xdr:colOff>1552575</xdr:colOff>
      <xdr:row>592</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28575</xdr:rowOff>
    </xdr:from>
    <xdr:to>
      <xdr:col>3</xdr:col>
      <xdr:colOff>1552575</xdr:colOff>
      <xdr:row>593</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594</xdr:row>
      <xdr:rowOff>28575</xdr:rowOff>
    </xdr:from>
    <xdr:to>
      <xdr:col>3</xdr:col>
      <xdr:colOff>1552575</xdr:colOff>
      <xdr:row>594</xdr:row>
      <xdr:rowOff>1266825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595</xdr:row>
      <xdr:rowOff>28575</xdr:rowOff>
    </xdr:from>
    <xdr:to>
      <xdr:col>3</xdr:col>
      <xdr:colOff>1552575</xdr:colOff>
      <xdr:row>595</xdr:row>
      <xdr:rowOff>1266825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596</xdr:row>
      <xdr:rowOff>28575</xdr:rowOff>
    </xdr:from>
    <xdr:to>
      <xdr:col>3</xdr:col>
      <xdr:colOff>1552575</xdr:colOff>
      <xdr:row>598</xdr:row>
      <xdr:rowOff>419100</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38100</xdr:rowOff>
    </xdr:from>
    <xdr:to>
      <xdr:col>3</xdr:col>
      <xdr:colOff>1552575</xdr:colOff>
      <xdr:row>600</xdr:row>
      <xdr:rowOff>638175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38100</xdr:rowOff>
    </xdr:from>
    <xdr:to>
      <xdr:col>3</xdr:col>
      <xdr:colOff>1552575</xdr:colOff>
      <xdr:row>602</xdr:row>
      <xdr:rowOff>638175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603</xdr:row>
      <xdr:rowOff>38100</xdr:rowOff>
    </xdr:from>
    <xdr:to>
      <xdr:col>3</xdr:col>
      <xdr:colOff>1552575</xdr:colOff>
      <xdr:row>604</xdr:row>
      <xdr:rowOff>638175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28575</xdr:rowOff>
    </xdr:from>
    <xdr:to>
      <xdr:col>3</xdr:col>
      <xdr:colOff>1552575</xdr:colOff>
      <xdr:row>605</xdr:row>
      <xdr:rowOff>1266825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606</xdr:row>
      <xdr:rowOff>28575</xdr:rowOff>
    </xdr:from>
    <xdr:to>
      <xdr:col>3</xdr:col>
      <xdr:colOff>1552575</xdr:colOff>
      <xdr:row>606</xdr:row>
      <xdr:rowOff>1266825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28575</xdr:rowOff>
    </xdr:from>
    <xdr:to>
      <xdr:col>3</xdr:col>
      <xdr:colOff>1552575</xdr:colOff>
      <xdr:row>607</xdr:row>
      <xdr:rowOff>1266825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608</xdr:row>
      <xdr:rowOff>28575</xdr:rowOff>
    </xdr:from>
    <xdr:to>
      <xdr:col>3</xdr:col>
      <xdr:colOff>1552575</xdr:colOff>
      <xdr:row>608</xdr:row>
      <xdr:rowOff>1266825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609</xdr:row>
      <xdr:rowOff>28575</xdr:rowOff>
    </xdr:from>
    <xdr:to>
      <xdr:col>3</xdr:col>
      <xdr:colOff>1552575</xdr:colOff>
      <xdr:row>609</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28575</xdr:rowOff>
    </xdr:from>
    <xdr:to>
      <xdr:col>3</xdr:col>
      <xdr:colOff>1552575</xdr:colOff>
      <xdr:row>610</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28575</xdr:rowOff>
    </xdr:from>
    <xdr:to>
      <xdr:col>3</xdr:col>
      <xdr:colOff>1552575</xdr:colOff>
      <xdr:row>611</xdr:row>
      <xdr:rowOff>1266825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28575</xdr:rowOff>
    </xdr:from>
    <xdr:to>
      <xdr:col>3</xdr:col>
      <xdr:colOff>1552575</xdr:colOff>
      <xdr:row>614</xdr:row>
      <xdr:rowOff>419100</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615</xdr:row>
      <xdr:rowOff>28575</xdr:rowOff>
    </xdr:from>
    <xdr:to>
      <xdr:col>3</xdr:col>
      <xdr:colOff>1552575</xdr:colOff>
      <xdr:row>615</xdr:row>
      <xdr:rowOff>1266825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28575</xdr:rowOff>
    </xdr:from>
    <xdr:to>
      <xdr:col>3</xdr:col>
      <xdr:colOff>1552575</xdr:colOff>
      <xdr:row>616</xdr:row>
      <xdr:rowOff>1266825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617</xdr:row>
      <xdr:rowOff>38100</xdr:rowOff>
    </xdr:from>
    <xdr:to>
      <xdr:col>3</xdr:col>
      <xdr:colOff>1552575</xdr:colOff>
      <xdr:row>618</xdr:row>
      <xdr:rowOff>638175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38100</xdr:rowOff>
    </xdr:from>
    <xdr:to>
      <xdr:col>3</xdr:col>
      <xdr:colOff>1552575</xdr:colOff>
      <xdr:row>620</xdr:row>
      <xdr:rowOff>638175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621</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622</xdr:row>
      <xdr:rowOff>38100</xdr:rowOff>
    </xdr:from>
    <xdr:to>
      <xdr:col>3</xdr:col>
      <xdr:colOff>1552575</xdr:colOff>
      <xdr:row>623</xdr:row>
      <xdr:rowOff>638175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624</xdr:row>
      <xdr:rowOff>28575</xdr:rowOff>
    </xdr:from>
    <xdr:to>
      <xdr:col>3</xdr:col>
      <xdr:colOff>1552575</xdr:colOff>
      <xdr:row>626</xdr:row>
      <xdr:rowOff>419100</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627</xdr:row>
      <xdr:rowOff>28575</xdr:rowOff>
    </xdr:from>
    <xdr:to>
      <xdr:col>3</xdr:col>
      <xdr:colOff>1552575</xdr:colOff>
      <xdr:row>634</xdr:row>
      <xdr:rowOff>152400</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28575</xdr:rowOff>
    </xdr:from>
    <xdr:to>
      <xdr:col>3</xdr:col>
      <xdr:colOff>1552575</xdr:colOff>
      <xdr:row>637</xdr:row>
      <xdr:rowOff>419100</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638</xdr:row>
      <xdr:rowOff>38100</xdr:rowOff>
    </xdr:from>
    <xdr:to>
      <xdr:col>3</xdr:col>
      <xdr:colOff>1552575</xdr:colOff>
      <xdr:row>639</xdr:row>
      <xdr:rowOff>638175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640</xdr:row>
      <xdr:rowOff>38100</xdr:rowOff>
    </xdr:from>
    <xdr:to>
      <xdr:col>3</xdr:col>
      <xdr:colOff>1552575</xdr:colOff>
      <xdr:row>641</xdr:row>
      <xdr:rowOff>638175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642</xdr:row>
      <xdr:rowOff>28575</xdr:rowOff>
    </xdr:from>
    <xdr:to>
      <xdr:col>3</xdr:col>
      <xdr:colOff>1552575</xdr:colOff>
      <xdr:row>642</xdr:row>
      <xdr:rowOff>1266825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38100</xdr:rowOff>
    </xdr:from>
    <xdr:to>
      <xdr:col>3</xdr:col>
      <xdr:colOff>1552575</xdr:colOff>
      <xdr:row>644</xdr:row>
      <xdr:rowOff>638175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645</xdr:row>
      <xdr:rowOff>28575</xdr:rowOff>
    </xdr:from>
    <xdr:to>
      <xdr:col>3</xdr:col>
      <xdr:colOff>1552575</xdr:colOff>
      <xdr:row>645</xdr:row>
      <xdr:rowOff>1266825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28575</xdr:rowOff>
    </xdr:from>
    <xdr:to>
      <xdr:col>3</xdr:col>
      <xdr:colOff>1552575</xdr:colOff>
      <xdr:row>646</xdr:row>
      <xdr:rowOff>1266825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647</xdr:row>
      <xdr:rowOff>28575</xdr:rowOff>
    </xdr:from>
    <xdr:to>
      <xdr:col>3</xdr:col>
      <xdr:colOff>1552575</xdr:colOff>
      <xdr:row>649</xdr:row>
      <xdr:rowOff>419100</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28575</xdr:rowOff>
    </xdr:from>
    <xdr:to>
      <xdr:col>3</xdr:col>
      <xdr:colOff>1552575</xdr:colOff>
      <xdr:row>650</xdr:row>
      <xdr:rowOff>1266825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28575</xdr:rowOff>
    </xdr:from>
    <xdr:to>
      <xdr:col>3</xdr:col>
      <xdr:colOff>1552575</xdr:colOff>
      <xdr:row>657</xdr:row>
      <xdr:rowOff>171450</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28575</xdr:rowOff>
    </xdr:from>
    <xdr:to>
      <xdr:col>3</xdr:col>
      <xdr:colOff>1552575</xdr:colOff>
      <xdr:row>662</xdr:row>
      <xdr:rowOff>333375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28575</xdr:rowOff>
    </xdr:from>
    <xdr:to>
      <xdr:col>3</xdr:col>
      <xdr:colOff>1552575</xdr:colOff>
      <xdr:row>667</xdr:row>
      <xdr:rowOff>333375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668</xdr:row>
      <xdr:rowOff>28575</xdr:rowOff>
    </xdr:from>
    <xdr:to>
      <xdr:col>3</xdr:col>
      <xdr:colOff>1552575</xdr:colOff>
      <xdr:row>674</xdr:row>
      <xdr:rowOff>171450</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675</xdr:row>
      <xdr:rowOff>28575</xdr:rowOff>
    </xdr:from>
    <xdr:to>
      <xdr:col>3</xdr:col>
      <xdr:colOff>1552575</xdr:colOff>
      <xdr:row>675</xdr:row>
      <xdr:rowOff>1266825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676</xdr:row>
      <xdr:rowOff>28575</xdr:rowOff>
    </xdr:from>
    <xdr:to>
      <xdr:col>3</xdr:col>
      <xdr:colOff>1552575</xdr:colOff>
      <xdr:row>680</xdr:row>
      <xdr:rowOff>333375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681</xdr:row>
      <xdr:rowOff>28575</xdr:rowOff>
    </xdr:from>
    <xdr:to>
      <xdr:col>3</xdr:col>
      <xdr:colOff>1552575</xdr:colOff>
      <xdr:row>689</xdr:row>
      <xdr:rowOff>133350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693</xdr:row>
      <xdr:rowOff>28575</xdr:rowOff>
    </xdr:from>
    <xdr:to>
      <xdr:col>3</xdr:col>
      <xdr:colOff>1552575</xdr:colOff>
      <xdr:row>701</xdr:row>
      <xdr:rowOff>133350</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705</xdr:row>
      <xdr:rowOff>28575</xdr:rowOff>
    </xdr:from>
    <xdr:to>
      <xdr:col>3</xdr:col>
      <xdr:colOff>1552575</xdr:colOff>
      <xdr:row>713</xdr:row>
      <xdr:rowOff>133350</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717</xdr:row>
      <xdr:rowOff>28575</xdr:rowOff>
    </xdr:from>
    <xdr:to>
      <xdr:col>3</xdr:col>
      <xdr:colOff>1552575</xdr:colOff>
      <xdr:row>721</xdr:row>
      <xdr:rowOff>333375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722</xdr:row>
      <xdr:rowOff>28575</xdr:rowOff>
    </xdr:from>
    <xdr:to>
      <xdr:col>3</xdr:col>
      <xdr:colOff>1552575</xdr:colOff>
      <xdr:row>727</xdr:row>
      <xdr:rowOff>209550</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728</xdr:row>
      <xdr:rowOff>28575</xdr:rowOff>
    </xdr:from>
    <xdr:to>
      <xdr:col>3</xdr:col>
      <xdr:colOff>1552575</xdr:colOff>
      <xdr:row>736</xdr:row>
      <xdr:rowOff>133350</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28575</xdr:rowOff>
    </xdr:from>
    <xdr:to>
      <xdr:col>3</xdr:col>
      <xdr:colOff>1552575</xdr:colOff>
      <xdr:row>743</xdr:row>
      <xdr:rowOff>171450</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744</xdr:row>
      <xdr:rowOff>28575</xdr:rowOff>
    </xdr:from>
    <xdr:to>
      <xdr:col>3</xdr:col>
      <xdr:colOff>1552575</xdr:colOff>
      <xdr:row>748</xdr:row>
      <xdr:rowOff>333375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749</xdr:row>
      <xdr:rowOff>28575</xdr:rowOff>
    </xdr:from>
    <xdr:to>
      <xdr:col>3</xdr:col>
      <xdr:colOff>1552575</xdr:colOff>
      <xdr:row>749</xdr:row>
      <xdr:rowOff>1266825</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28575</xdr:rowOff>
    </xdr:from>
    <xdr:to>
      <xdr:col>3</xdr:col>
      <xdr:colOff>1552575</xdr:colOff>
      <xdr:row>758</xdr:row>
      <xdr:rowOff>133350</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760</xdr:row>
      <xdr:rowOff>28575</xdr:rowOff>
    </xdr:from>
    <xdr:to>
      <xdr:col>3</xdr:col>
      <xdr:colOff>1552575</xdr:colOff>
      <xdr:row>768</xdr:row>
      <xdr:rowOff>133350</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771</xdr:row>
      <xdr:rowOff>28575</xdr:rowOff>
    </xdr:from>
    <xdr:to>
      <xdr:col>3</xdr:col>
      <xdr:colOff>1552575</xdr:colOff>
      <xdr:row>779</xdr:row>
      <xdr:rowOff>133350</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781</xdr:row>
      <xdr:rowOff>38100</xdr:rowOff>
    </xdr:from>
    <xdr:to>
      <xdr:col>3</xdr:col>
      <xdr:colOff>1552575</xdr:colOff>
      <xdr:row>782</xdr:row>
      <xdr:rowOff>638175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783</xdr:row>
      <xdr:rowOff>28575</xdr:rowOff>
    </xdr:from>
    <xdr:to>
      <xdr:col>3</xdr:col>
      <xdr:colOff>1552575</xdr:colOff>
      <xdr:row>791</xdr:row>
      <xdr:rowOff>133350</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792</xdr:row>
      <xdr:rowOff>28575</xdr:rowOff>
    </xdr:from>
    <xdr:to>
      <xdr:col>3</xdr:col>
      <xdr:colOff>1552575</xdr:colOff>
      <xdr:row>798</xdr:row>
      <xdr:rowOff>171450</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38100</xdr:rowOff>
    </xdr:from>
    <xdr:to>
      <xdr:col>3</xdr:col>
      <xdr:colOff>1552575</xdr:colOff>
      <xdr:row>800</xdr:row>
      <xdr:rowOff>638175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801</xdr:row>
      <xdr:rowOff>38100</xdr:rowOff>
    </xdr:from>
    <xdr:to>
      <xdr:col>3</xdr:col>
      <xdr:colOff>1552575</xdr:colOff>
      <xdr:row>802</xdr:row>
      <xdr:rowOff>638175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808</xdr:row>
      <xdr:rowOff>209550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809</xdr:row>
      <xdr:rowOff>28575</xdr:rowOff>
    </xdr:from>
    <xdr:to>
      <xdr:col>3</xdr:col>
      <xdr:colOff>1552575</xdr:colOff>
      <xdr:row>813</xdr:row>
      <xdr:rowOff>333375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821</xdr:row>
      <xdr:rowOff>152400</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822</xdr:row>
      <xdr:rowOff>28575</xdr:rowOff>
    </xdr:from>
    <xdr:to>
      <xdr:col>3</xdr:col>
      <xdr:colOff>1552575</xdr:colOff>
      <xdr:row>826</xdr:row>
      <xdr:rowOff>333375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833</xdr:row>
      <xdr:rowOff>171450</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834</xdr:row>
      <xdr:rowOff>28575</xdr:rowOff>
    </xdr:from>
    <xdr:to>
      <xdr:col>3</xdr:col>
      <xdr:colOff>1552575</xdr:colOff>
      <xdr:row>842</xdr:row>
      <xdr:rowOff>133350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843</xdr:row>
      <xdr:rowOff>28575</xdr:rowOff>
    </xdr:from>
    <xdr:to>
      <xdr:col>3</xdr:col>
      <xdr:colOff>1552575</xdr:colOff>
      <xdr:row>851</xdr:row>
      <xdr:rowOff>133350</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853</xdr:row>
      <xdr:rowOff>28575</xdr:rowOff>
    </xdr:from>
    <xdr:to>
      <xdr:col>3</xdr:col>
      <xdr:colOff>1552575</xdr:colOff>
      <xdr:row>853</xdr:row>
      <xdr:rowOff>1266825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854</xdr:row>
      <xdr:rowOff>28575</xdr:rowOff>
    </xdr:from>
    <xdr:to>
      <xdr:col>3</xdr:col>
      <xdr:colOff>1552575</xdr:colOff>
      <xdr:row>854</xdr:row>
      <xdr:rowOff>1266825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855</xdr:row>
      <xdr:rowOff>28575</xdr:rowOff>
    </xdr:from>
    <xdr:to>
      <xdr:col>3</xdr:col>
      <xdr:colOff>1552575</xdr:colOff>
      <xdr:row>860</xdr:row>
      <xdr:rowOff>209550</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861</xdr:row>
      <xdr:rowOff>28575</xdr:rowOff>
    </xdr:from>
    <xdr:to>
      <xdr:col>3</xdr:col>
      <xdr:colOff>1552575</xdr:colOff>
      <xdr:row>863</xdr:row>
      <xdr:rowOff>419100</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864</xdr:row>
      <xdr:rowOff>28575</xdr:rowOff>
    </xdr:from>
    <xdr:to>
      <xdr:col>3</xdr:col>
      <xdr:colOff>1552575</xdr:colOff>
      <xdr:row>872</xdr:row>
      <xdr:rowOff>133350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38100</xdr:rowOff>
    </xdr:from>
    <xdr:to>
      <xdr:col>3</xdr:col>
      <xdr:colOff>1552575</xdr:colOff>
      <xdr:row>874</xdr:row>
      <xdr:rowOff>638175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875</xdr:row>
      <xdr:rowOff>28575</xdr:rowOff>
    </xdr:from>
    <xdr:to>
      <xdr:col>3</xdr:col>
      <xdr:colOff>1552575</xdr:colOff>
      <xdr:row>882</xdr:row>
      <xdr:rowOff>152400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883</xdr:row>
      <xdr:rowOff>28575</xdr:rowOff>
    </xdr:from>
    <xdr:to>
      <xdr:col>3</xdr:col>
      <xdr:colOff>1552575</xdr:colOff>
      <xdr:row>886</xdr:row>
      <xdr:rowOff>209550</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887</xdr:row>
      <xdr:rowOff>28575</xdr:rowOff>
    </xdr:from>
    <xdr:to>
      <xdr:col>3</xdr:col>
      <xdr:colOff>1552575</xdr:colOff>
      <xdr:row>893</xdr:row>
      <xdr:rowOff>171450</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894</xdr:row>
      <xdr:rowOff>28575</xdr:rowOff>
    </xdr:from>
    <xdr:to>
      <xdr:col>3</xdr:col>
      <xdr:colOff>1552575</xdr:colOff>
      <xdr:row>898</xdr:row>
      <xdr:rowOff>333375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28575</xdr:rowOff>
    </xdr:from>
    <xdr:to>
      <xdr:col>3</xdr:col>
      <xdr:colOff>1552575</xdr:colOff>
      <xdr:row>902</xdr:row>
      <xdr:rowOff>209550</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903</xdr:row>
      <xdr:rowOff>28575</xdr:rowOff>
    </xdr:from>
    <xdr:to>
      <xdr:col>3</xdr:col>
      <xdr:colOff>1552575</xdr:colOff>
      <xdr:row>906</xdr:row>
      <xdr:rowOff>209550</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907</xdr:row>
      <xdr:rowOff>28575</xdr:rowOff>
    </xdr:from>
    <xdr:to>
      <xdr:col>3</xdr:col>
      <xdr:colOff>1552575</xdr:colOff>
      <xdr:row>913</xdr:row>
      <xdr:rowOff>171450</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914</xdr:row>
      <xdr:rowOff>28575</xdr:rowOff>
    </xdr:from>
    <xdr:to>
      <xdr:col>3</xdr:col>
      <xdr:colOff>1552575</xdr:colOff>
      <xdr:row>920</xdr:row>
      <xdr:rowOff>171450</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921</xdr:row>
      <xdr:rowOff>38100</xdr:rowOff>
    </xdr:from>
    <xdr:to>
      <xdr:col>3</xdr:col>
      <xdr:colOff>1552575</xdr:colOff>
      <xdr:row>922</xdr:row>
      <xdr:rowOff>638175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923</xdr:row>
      <xdr:rowOff>28575</xdr:rowOff>
    </xdr:from>
    <xdr:to>
      <xdr:col>3</xdr:col>
      <xdr:colOff>1552575</xdr:colOff>
      <xdr:row>926</xdr:row>
      <xdr:rowOff>209550</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927</xdr:row>
      <xdr:rowOff>28575</xdr:rowOff>
    </xdr:from>
    <xdr:to>
      <xdr:col>3</xdr:col>
      <xdr:colOff>1552575</xdr:colOff>
      <xdr:row>931</xdr:row>
      <xdr:rowOff>333375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932</xdr:row>
      <xdr:rowOff>28575</xdr:rowOff>
    </xdr:from>
    <xdr:to>
      <xdr:col>3</xdr:col>
      <xdr:colOff>1552575</xdr:colOff>
      <xdr:row>934</xdr:row>
      <xdr:rowOff>419100</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935</xdr:row>
      <xdr:rowOff>28575</xdr:rowOff>
    </xdr:from>
    <xdr:to>
      <xdr:col>3</xdr:col>
      <xdr:colOff>1552575</xdr:colOff>
      <xdr:row>935</xdr:row>
      <xdr:rowOff>1266825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936</xdr:row>
      <xdr:rowOff>28575</xdr:rowOff>
    </xdr:from>
    <xdr:to>
      <xdr:col>3</xdr:col>
      <xdr:colOff>1552575</xdr:colOff>
      <xdr:row>938</xdr:row>
      <xdr:rowOff>419100</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939</xdr:row>
      <xdr:rowOff>28575</xdr:rowOff>
    </xdr:from>
    <xdr:to>
      <xdr:col>3</xdr:col>
      <xdr:colOff>1552575</xdr:colOff>
      <xdr:row>939</xdr:row>
      <xdr:rowOff>1266825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940</xdr:row>
      <xdr:rowOff>28575</xdr:rowOff>
    </xdr:from>
    <xdr:to>
      <xdr:col>3</xdr:col>
      <xdr:colOff>1552575</xdr:colOff>
      <xdr:row>944</xdr:row>
      <xdr:rowOff>333375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945</xdr:row>
      <xdr:rowOff>28575</xdr:rowOff>
    </xdr:from>
    <xdr:to>
      <xdr:col>3</xdr:col>
      <xdr:colOff>1552575</xdr:colOff>
      <xdr:row>950</xdr:row>
      <xdr:rowOff>209550</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951</xdr:row>
      <xdr:rowOff>28575</xdr:rowOff>
    </xdr:from>
    <xdr:to>
      <xdr:col>3</xdr:col>
      <xdr:colOff>1552575</xdr:colOff>
      <xdr:row>954</xdr:row>
      <xdr:rowOff>209550</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955</xdr:row>
      <xdr:rowOff>28575</xdr:rowOff>
    </xdr:from>
    <xdr:to>
      <xdr:col>3</xdr:col>
      <xdr:colOff>1552575</xdr:colOff>
      <xdr:row>960</xdr:row>
      <xdr:rowOff>209550</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961</xdr:row>
      <xdr:rowOff>28575</xdr:rowOff>
    </xdr:from>
    <xdr:to>
      <xdr:col>3</xdr:col>
      <xdr:colOff>1552575</xdr:colOff>
      <xdr:row>968</xdr:row>
      <xdr:rowOff>152400</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969</xdr:row>
      <xdr:rowOff>28575</xdr:rowOff>
    </xdr:from>
    <xdr:to>
      <xdr:col>3</xdr:col>
      <xdr:colOff>1552575</xdr:colOff>
      <xdr:row>969</xdr:row>
      <xdr:rowOff>1266825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970</xdr:row>
      <xdr:rowOff>28575</xdr:rowOff>
    </xdr:from>
    <xdr:to>
      <xdr:col>3</xdr:col>
      <xdr:colOff>1552575</xdr:colOff>
      <xdr:row>970</xdr:row>
      <xdr:rowOff>1266825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971</xdr:row>
      <xdr:rowOff>28575</xdr:rowOff>
    </xdr:from>
    <xdr:to>
      <xdr:col>3</xdr:col>
      <xdr:colOff>1552575</xdr:colOff>
      <xdr:row>971</xdr:row>
      <xdr:rowOff>1266825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972</xdr:row>
      <xdr:rowOff>28575</xdr:rowOff>
    </xdr:from>
    <xdr:to>
      <xdr:col>3</xdr:col>
      <xdr:colOff>1552575</xdr:colOff>
      <xdr:row>972</xdr:row>
      <xdr:rowOff>1266825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973</xdr:row>
      <xdr:rowOff>28575</xdr:rowOff>
    </xdr:from>
    <xdr:to>
      <xdr:col>3</xdr:col>
      <xdr:colOff>1552575</xdr:colOff>
      <xdr:row>979</xdr:row>
      <xdr:rowOff>171450</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980</xdr:row>
      <xdr:rowOff>28575</xdr:rowOff>
    </xdr:from>
    <xdr:to>
      <xdr:col>3</xdr:col>
      <xdr:colOff>1552575</xdr:colOff>
      <xdr:row>985</xdr:row>
      <xdr:rowOff>209550</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986</xdr:row>
      <xdr:rowOff>38100</xdr:rowOff>
    </xdr:from>
    <xdr:to>
      <xdr:col>3</xdr:col>
      <xdr:colOff>1552575</xdr:colOff>
      <xdr:row>987</xdr:row>
      <xdr:rowOff>638175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988</xdr:row>
      <xdr:rowOff>28575</xdr:rowOff>
    </xdr:from>
    <xdr:to>
      <xdr:col>3</xdr:col>
      <xdr:colOff>1552575</xdr:colOff>
      <xdr:row>990</xdr:row>
      <xdr:rowOff>419100</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991</xdr:row>
      <xdr:rowOff>28575</xdr:rowOff>
    </xdr:from>
    <xdr:to>
      <xdr:col>3</xdr:col>
      <xdr:colOff>1552575</xdr:colOff>
      <xdr:row>991</xdr:row>
      <xdr:rowOff>1266825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992</xdr:row>
      <xdr:rowOff>28575</xdr:rowOff>
    </xdr:from>
    <xdr:to>
      <xdr:col>3</xdr:col>
      <xdr:colOff>1552575</xdr:colOff>
      <xdr:row>992</xdr:row>
      <xdr:rowOff>1266825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993</xdr:row>
      <xdr:rowOff>28575</xdr:rowOff>
    </xdr:from>
    <xdr:to>
      <xdr:col>3</xdr:col>
      <xdr:colOff>1552575</xdr:colOff>
      <xdr:row>993</xdr:row>
      <xdr:rowOff>1266825</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994</xdr:row>
      <xdr:rowOff>38100</xdr:rowOff>
    </xdr:from>
    <xdr:to>
      <xdr:col>3</xdr:col>
      <xdr:colOff>1552575</xdr:colOff>
      <xdr:row>995</xdr:row>
      <xdr:rowOff>638175</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996</xdr:row>
      <xdr:rowOff>28575</xdr:rowOff>
    </xdr:from>
    <xdr:to>
      <xdr:col>3</xdr:col>
      <xdr:colOff>1552575</xdr:colOff>
      <xdr:row>998</xdr:row>
      <xdr:rowOff>419100</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999</xdr:row>
      <xdr:rowOff>28575</xdr:rowOff>
    </xdr:from>
    <xdr:to>
      <xdr:col>3</xdr:col>
      <xdr:colOff>1552575</xdr:colOff>
      <xdr:row>999</xdr:row>
      <xdr:rowOff>1266825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1000</xdr:row>
      <xdr:rowOff>38100</xdr:rowOff>
    </xdr:from>
    <xdr:to>
      <xdr:col>3</xdr:col>
      <xdr:colOff>1552575</xdr:colOff>
      <xdr:row>1001</xdr:row>
      <xdr:rowOff>638175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1002</xdr:row>
      <xdr:rowOff>28575</xdr:rowOff>
    </xdr:from>
    <xdr:to>
      <xdr:col>3</xdr:col>
      <xdr:colOff>1552575</xdr:colOff>
      <xdr:row>1002</xdr:row>
      <xdr:rowOff>1266825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1003</xdr:row>
      <xdr:rowOff>38100</xdr:rowOff>
    </xdr:from>
    <xdr:to>
      <xdr:col>3</xdr:col>
      <xdr:colOff>1552575</xdr:colOff>
      <xdr:row>1004</xdr:row>
      <xdr:rowOff>638175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1005</xdr:row>
      <xdr:rowOff>28575</xdr:rowOff>
    </xdr:from>
    <xdr:to>
      <xdr:col>3</xdr:col>
      <xdr:colOff>1552575</xdr:colOff>
      <xdr:row>1011</xdr:row>
      <xdr:rowOff>171450</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1012</xdr:row>
      <xdr:rowOff>38100</xdr:rowOff>
    </xdr:from>
    <xdr:to>
      <xdr:col>3</xdr:col>
      <xdr:colOff>1552575</xdr:colOff>
      <xdr:row>1013</xdr:row>
      <xdr:rowOff>638175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1014</xdr:row>
      <xdr:rowOff>28575</xdr:rowOff>
    </xdr:from>
    <xdr:to>
      <xdr:col>3</xdr:col>
      <xdr:colOff>1552575</xdr:colOff>
      <xdr:row>1016</xdr:row>
      <xdr:rowOff>419100</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1017</xdr:row>
      <xdr:rowOff>38100</xdr:rowOff>
    </xdr:from>
    <xdr:to>
      <xdr:col>3</xdr:col>
      <xdr:colOff>1552575</xdr:colOff>
      <xdr:row>1018</xdr:row>
      <xdr:rowOff>638175</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1019</xdr:row>
      <xdr:rowOff>28575</xdr:rowOff>
    </xdr:from>
    <xdr:to>
      <xdr:col>3</xdr:col>
      <xdr:colOff>1552575</xdr:colOff>
      <xdr:row>1019</xdr:row>
      <xdr:rowOff>1266825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1020</xdr:row>
      <xdr:rowOff>28575</xdr:rowOff>
    </xdr:from>
    <xdr:to>
      <xdr:col>3</xdr:col>
      <xdr:colOff>1552575</xdr:colOff>
      <xdr:row>1020</xdr:row>
      <xdr:rowOff>1266825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1021</xdr:row>
      <xdr:rowOff>28575</xdr:rowOff>
    </xdr:from>
    <xdr:to>
      <xdr:col>3</xdr:col>
      <xdr:colOff>1552575</xdr:colOff>
      <xdr:row>1028</xdr:row>
      <xdr:rowOff>152400</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1029</xdr:row>
      <xdr:rowOff>28575</xdr:rowOff>
    </xdr:from>
    <xdr:to>
      <xdr:col>3</xdr:col>
      <xdr:colOff>1552575</xdr:colOff>
      <xdr:row>1034</xdr:row>
      <xdr:rowOff>209550</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1035</xdr:row>
      <xdr:rowOff>28575</xdr:rowOff>
    </xdr:from>
    <xdr:to>
      <xdr:col>3</xdr:col>
      <xdr:colOff>1552575</xdr:colOff>
      <xdr:row>1035</xdr:row>
      <xdr:rowOff>1266825</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1036</xdr:row>
      <xdr:rowOff>28575</xdr:rowOff>
    </xdr:from>
    <xdr:to>
      <xdr:col>3</xdr:col>
      <xdr:colOff>1552575</xdr:colOff>
      <xdr:row>1036</xdr:row>
      <xdr:rowOff>1266825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1037</xdr:row>
      <xdr:rowOff>38100</xdr:rowOff>
    </xdr:from>
    <xdr:to>
      <xdr:col>3</xdr:col>
      <xdr:colOff>1552575</xdr:colOff>
      <xdr:row>1038</xdr:row>
      <xdr:rowOff>638175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1039</xdr:row>
      <xdr:rowOff>28575</xdr:rowOff>
    </xdr:from>
    <xdr:to>
      <xdr:col>3</xdr:col>
      <xdr:colOff>1552575</xdr:colOff>
      <xdr:row>1039</xdr:row>
      <xdr:rowOff>1266825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1040</xdr:row>
      <xdr:rowOff>28575</xdr:rowOff>
    </xdr:from>
    <xdr:to>
      <xdr:col>3</xdr:col>
      <xdr:colOff>1552575</xdr:colOff>
      <xdr:row>1044</xdr:row>
      <xdr:rowOff>333375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1045</xdr:row>
      <xdr:rowOff>28575</xdr:rowOff>
    </xdr:from>
    <xdr:to>
      <xdr:col>3</xdr:col>
      <xdr:colOff>1552575</xdr:colOff>
      <xdr:row>1045</xdr:row>
      <xdr:rowOff>1266825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1046</xdr:row>
      <xdr:rowOff>28575</xdr:rowOff>
    </xdr:from>
    <xdr:to>
      <xdr:col>3</xdr:col>
      <xdr:colOff>1552575</xdr:colOff>
      <xdr:row>1051</xdr:row>
      <xdr:rowOff>209550</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1052</xdr:row>
      <xdr:rowOff>28575</xdr:rowOff>
    </xdr:from>
    <xdr:to>
      <xdr:col>3</xdr:col>
      <xdr:colOff>1552575</xdr:colOff>
      <xdr:row>1055</xdr:row>
      <xdr:rowOff>209550</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1056</xdr:row>
      <xdr:rowOff>38100</xdr:rowOff>
    </xdr:from>
    <xdr:to>
      <xdr:col>3</xdr:col>
      <xdr:colOff>1552575</xdr:colOff>
      <xdr:row>1057</xdr:row>
      <xdr:rowOff>638175</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1058</xdr:row>
      <xdr:rowOff>28575</xdr:rowOff>
    </xdr:from>
    <xdr:to>
      <xdr:col>3</xdr:col>
      <xdr:colOff>1552575</xdr:colOff>
      <xdr:row>1058</xdr:row>
      <xdr:rowOff>1266825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1059</xdr:row>
      <xdr:rowOff>28575</xdr:rowOff>
    </xdr:from>
    <xdr:to>
      <xdr:col>3</xdr:col>
      <xdr:colOff>1552575</xdr:colOff>
      <xdr:row>1059</xdr:row>
      <xdr:rowOff>1266825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1060</xdr:row>
      <xdr:rowOff>28575</xdr:rowOff>
    </xdr:from>
    <xdr:to>
      <xdr:col>3</xdr:col>
      <xdr:colOff>1552575</xdr:colOff>
      <xdr:row>1060</xdr:row>
      <xdr:rowOff>1266825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1061</xdr:row>
      <xdr:rowOff>28575</xdr:rowOff>
    </xdr:from>
    <xdr:to>
      <xdr:col>3</xdr:col>
      <xdr:colOff>1552575</xdr:colOff>
      <xdr:row>1067</xdr:row>
      <xdr:rowOff>171450</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1068</xdr:row>
      <xdr:rowOff>28575</xdr:rowOff>
    </xdr:from>
    <xdr:to>
      <xdr:col>3</xdr:col>
      <xdr:colOff>1552575</xdr:colOff>
      <xdr:row>1073</xdr:row>
      <xdr:rowOff>209550</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1074</xdr:row>
      <xdr:rowOff>28575</xdr:rowOff>
    </xdr:from>
    <xdr:to>
      <xdr:col>3</xdr:col>
      <xdr:colOff>1552575</xdr:colOff>
      <xdr:row>1074</xdr:row>
      <xdr:rowOff>1266825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1075</xdr:row>
      <xdr:rowOff>28575</xdr:rowOff>
    </xdr:from>
    <xdr:to>
      <xdr:col>3</xdr:col>
      <xdr:colOff>1552575</xdr:colOff>
      <xdr:row>1079</xdr:row>
      <xdr:rowOff>333375</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1080</xdr:row>
      <xdr:rowOff>28575</xdr:rowOff>
    </xdr:from>
    <xdr:to>
      <xdr:col>3</xdr:col>
      <xdr:colOff>1552575</xdr:colOff>
      <xdr:row>1080</xdr:row>
      <xdr:rowOff>1266825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1081</xdr:row>
      <xdr:rowOff>28575</xdr:rowOff>
    </xdr:from>
    <xdr:to>
      <xdr:col>3</xdr:col>
      <xdr:colOff>1552575</xdr:colOff>
      <xdr:row>1088</xdr:row>
      <xdr:rowOff>152400</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1089</xdr:row>
      <xdr:rowOff>28575</xdr:rowOff>
    </xdr:from>
    <xdr:to>
      <xdr:col>3</xdr:col>
      <xdr:colOff>1552575</xdr:colOff>
      <xdr:row>1089</xdr:row>
      <xdr:rowOff>1266825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1090</xdr:row>
      <xdr:rowOff>28575</xdr:rowOff>
    </xdr:from>
    <xdr:to>
      <xdr:col>3</xdr:col>
      <xdr:colOff>1552575</xdr:colOff>
      <xdr:row>1094</xdr:row>
      <xdr:rowOff>333375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1095</xdr:row>
      <xdr:rowOff>28575</xdr:rowOff>
    </xdr:from>
    <xdr:to>
      <xdr:col>3</xdr:col>
      <xdr:colOff>1552575</xdr:colOff>
      <xdr:row>1097</xdr:row>
      <xdr:rowOff>419100</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1098</xdr:row>
      <xdr:rowOff>28575</xdr:rowOff>
    </xdr:from>
    <xdr:to>
      <xdr:col>3</xdr:col>
      <xdr:colOff>1552575</xdr:colOff>
      <xdr:row>1101</xdr:row>
      <xdr:rowOff>209550</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1102</xdr:row>
      <xdr:rowOff>28575</xdr:rowOff>
    </xdr:from>
    <xdr:to>
      <xdr:col>3</xdr:col>
      <xdr:colOff>1552575</xdr:colOff>
      <xdr:row>1105</xdr:row>
      <xdr:rowOff>209550</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1106</xdr:row>
      <xdr:rowOff>28575</xdr:rowOff>
    </xdr:from>
    <xdr:to>
      <xdr:col>3</xdr:col>
      <xdr:colOff>1552575</xdr:colOff>
      <xdr:row>1106</xdr:row>
      <xdr:rowOff>1266825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1107</xdr:row>
      <xdr:rowOff>28575</xdr:rowOff>
    </xdr:from>
    <xdr:to>
      <xdr:col>3</xdr:col>
      <xdr:colOff>1552575</xdr:colOff>
      <xdr:row>1114</xdr:row>
      <xdr:rowOff>152400</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1115</xdr:row>
      <xdr:rowOff>28575</xdr:rowOff>
    </xdr:from>
    <xdr:to>
      <xdr:col>3</xdr:col>
      <xdr:colOff>1552575</xdr:colOff>
      <xdr:row>1115</xdr:row>
      <xdr:rowOff>1266825</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1116</xdr:row>
      <xdr:rowOff>28575</xdr:rowOff>
    </xdr:from>
    <xdr:to>
      <xdr:col>3</xdr:col>
      <xdr:colOff>1552575</xdr:colOff>
      <xdr:row>1120</xdr:row>
      <xdr:rowOff>333375</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1121</xdr:row>
      <xdr:rowOff>28575</xdr:rowOff>
    </xdr:from>
    <xdr:to>
      <xdr:col>3</xdr:col>
      <xdr:colOff>1552575</xdr:colOff>
      <xdr:row>1123</xdr:row>
      <xdr:rowOff>419100</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1124</xdr:row>
      <xdr:rowOff>28575</xdr:rowOff>
    </xdr:from>
    <xdr:to>
      <xdr:col>3</xdr:col>
      <xdr:colOff>1552575</xdr:colOff>
      <xdr:row>1129</xdr:row>
      <xdr:rowOff>209550</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1130</xdr:row>
      <xdr:rowOff>28575</xdr:rowOff>
    </xdr:from>
    <xdr:to>
      <xdr:col>3</xdr:col>
      <xdr:colOff>1552575</xdr:colOff>
      <xdr:row>1133</xdr:row>
      <xdr:rowOff>209550</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1134</xdr:row>
      <xdr:rowOff>28575</xdr:rowOff>
    </xdr:from>
    <xdr:to>
      <xdr:col>3</xdr:col>
      <xdr:colOff>1552575</xdr:colOff>
      <xdr:row>1136</xdr:row>
      <xdr:rowOff>419100</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1137</xdr:row>
      <xdr:rowOff>28575</xdr:rowOff>
    </xdr:from>
    <xdr:to>
      <xdr:col>3</xdr:col>
      <xdr:colOff>1552575</xdr:colOff>
      <xdr:row>1142</xdr:row>
      <xdr:rowOff>209550</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1143</xdr:row>
      <xdr:rowOff>28575</xdr:rowOff>
    </xdr:from>
    <xdr:to>
      <xdr:col>3</xdr:col>
      <xdr:colOff>1552575</xdr:colOff>
      <xdr:row>1145</xdr:row>
      <xdr:rowOff>419100</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1146</xdr:row>
      <xdr:rowOff>28575</xdr:rowOff>
    </xdr:from>
    <xdr:to>
      <xdr:col>3</xdr:col>
      <xdr:colOff>1552575</xdr:colOff>
      <xdr:row>1152</xdr:row>
      <xdr:rowOff>171450</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1153</xdr:row>
      <xdr:rowOff>28575</xdr:rowOff>
    </xdr:from>
    <xdr:to>
      <xdr:col>3</xdr:col>
      <xdr:colOff>1552575</xdr:colOff>
      <xdr:row>1153</xdr:row>
      <xdr:rowOff>1266825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1154</xdr:row>
      <xdr:rowOff>28575</xdr:rowOff>
    </xdr:from>
    <xdr:to>
      <xdr:col>3</xdr:col>
      <xdr:colOff>1552575</xdr:colOff>
      <xdr:row>1156</xdr:row>
      <xdr:rowOff>419100</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1157</xdr:row>
      <xdr:rowOff>28575</xdr:rowOff>
    </xdr:from>
    <xdr:to>
      <xdr:col>3</xdr:col>
      <xdr:colOff>1552575</xdr:colOff>
      <xdr:row>1162</xdr:row>
      <xdr:rowOff>209550</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1163</xdr:row>
      <xdr:rowOff>38100</xdr:rowOff>
    </xdr:from>
    <xdr:to>
      <xdr:col>3</xdr:col>
      <xdr:colOff>1552575</xdr:colOff>
      <xdr:row>1164</xdr:row>
      <xdr:rowOff>638175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1165</xdr:row>
      <xdr:rowOff>38100</xdr:rowOff>
    </xdr:from>
    <xdr:to>
      <xdr:col>3</xdr:col>
      <xdr:colOff>1552575</xdr:colOff>
      <xdr:row>1166</xdr:row>
      <xdr:rowOff>638175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1167</xdr:row>
      <xdr:rowOff>28575</xdr:rowOff>
    </xdr:from>
    <xdr:to>
      <xdr:col>3</xdr:col>
      <xdr:colOff>1552575</xdr:colOff>
      <xdr:row>1167</xdr:row>
      <xdr:rowOff>1266825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1168</xdr:row>
      <xdr:rowOff>28575</xdr:rowOff>
    </xdr:from>
    <xdr:to>
      <xdr:col>3</xdr:col>
      <xdr:colOff>1552575</xdr:colOff>
      <xdr:row>1173</xdr:row>
      <xdr:rowOff>209550</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1174</xdr:row>
      <xdr:rowOff>28575</xdr:rowOff>
    </xdr:from>
    <xdr:to>
      <xdr:col>3</xdr:col>
      <xdr:colOff>1552575</xdr:colOff>
      <xdr:row>1176</xdr:row>
      <xdr:rowOff>419100</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1177</xdr:row>
      <xdr:rowOff>28575</xdr:rowOff>
    </xdr:from>
    <xdr:to>
      <xdr:col>3</xdr:col>
      <xdr:colOff>1552575</xdr:colOff>
      <xdr:row>1177</xdr:row>
      <xdr:rowOff>1266825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1178</xdr:row>
      <xdr:rowOff>28575</xdr:rowOff>
    </xdr:from>
    <xdr:to>
      <xdr:col>3</xdr:col>
      <xdr:colOff>1552575</xdr:colOff>
      <xdr:row>1178</xdr:row>
      <xdr:rowOff>1266825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1179</xdr:row>
      <xdr:rowOff>28575</xdr:rowOff>
    </xdr:from>
    <xdr:to>
      <xdr:col>3</xdr:col>
      <xdr:colOff>1552575</xdr:colOff>
      <xdr:row>1179</xdr:row>
      <xdr:rowOff>1266825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1180</xdr:row>
      <xdr:rowOff>28575</xdr:rowOff>
    </xdr:from>
    <xdr:to>
      <xdr:col>3</xdr:col>
      <xdr:colOff>1552575</xdr:colOff>
      <xdr:row>1180</xdr:row>
      <xdr:rowOff>1266825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1181</xdr:row>
      <xdr:rowOff>28575</xdr:rowOff>
    </xdr:from>
    <xdr:to>
      <xdr:col>3</xdr:col>
      <xdr:colOff>1552575</xdr:colOff>
      <xdr:row>1181</xdr:row>
      <xdr:rowOff>1266825</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1182</xdr:row>
      <xdr:rowOff>28575</xdr:rowOff>
    </xdr:from>
    <xdr:to>
      <xdr:col>3</xdr:col>
      <xdr:colOff>1552575</xdr:colOff>
      <xdr:row>1185</xdr:row>
      <xdr:rowOff>209550</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1186</xdr:row>
      <xdr:rowOff>28575</xdr:rowOff>
    </xdr:from>
    <xdr:to>
      <xdr:col>3</xdr:col>
      <xdr:colOff>1552575</xdr:colOff>
      <xdr:row>1191</xdr:row>
      <xdr:rowOff>209550</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1192</xdr:row>
      <xdr:rowOff>38100</xdr:rowOff>
    </xdr:from>
    <xdr:to>
      <xdr:col>3</xdr:col>
      <xdr:colOff>1552575</xdr:colOff>
      <xdr:row>1193</xdr:row>
      <xdr:rowOff>638175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1194</xdr:row>
      <xdr:rowOff>28575</xdr:rowOff>
    </xdr:from>
    <xdr:to>
      <xdr:col>3</xdr:col>
      <xdr:colOff>1552575</xdr:colOff>
      <xdr:row>1201</xdr:row>
      <xdr:rowOff>152400</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1202</xdr:row>
      <xdr:rowOff>28575</xdr:rowOff>
    </xdr:from>
    <xdr:to>
      <xdr:col>3</xdr:col>
      <xdr:colOff>1552575</xdr:colOff>
      <xdr:row>1202</xdr:row>
      <xdr:rowOff>1266825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1203</xdr:row>
      <xdr:rowOff>28575</xdr:rowOff>
    </xdr:from>
    <xdr:to>
      <xdr:col>3</xdr:col>
      <xdr:colOff>1552575</xdr:colOff>
      <xdr:row>1203</xdr:row>
      <xdr:rowOff>1266825</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1204</xdr:row>
      <xdr:rowOff>28575</xdr:rowOff>
    </xdr:from>
    <xdr:to>
      <xdr:col>3</xdr:col>
      <xdr:colOff>1552575</xdr:colOff>
      <xdr:row>1206</xdr:row>
      <xdr:rowOff>419100</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1207</xdr:row>
      <xdr:rowOff>28575</xdr:rowOff>
    </xdr:from>
    <xdr:to>
      <xdr:col>3</xdr:col>
      <xdr:colOff>1552575</xdr:colOff>
      <xdr:row>1213</xdr:row>
      <xdr:rowOff>171450</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1214</xdr:row>
      <xdr:rowOff>28575</xdr:rowOff>
    </xdr:from>
    <xdr:to>
      <xdr:col>3</xdr:col>
      <xdr:colOff>1552575</xdr:colOff>
      <xdr:row>1214</xdr:row>
      <xdr:rowOff>1266825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1215</xdr:row>
      <xdr:rowOff>38100</xdr:rowOff>
    </xdr:from>
    <xdr:to>
      <xdr:col>3</xdr:col>
      <xdr:colOff>1552575</xdr:colOff>
      <xdr:row>1216</xdr:row>
      <xdr:rowOff>638175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1217</xdr:row>
      <xdr:rowOff>28575</xdr:rowOff>
    </xdr:from>
    <xdr:to>
      <xdr:col>3</xdr:col>
      <xdr:colOff>1552575</xdr:colOff>
      <xdr:row>1217</xdr:row>
      <xdr:rowOff>1266825</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1218</xdr:row>
      <xdr:rowOff>28575</xdr:rowOff>
    </xdr:from>
    <xdr:to>
      <xdr:col>3</xdr:col>
      <xdr:colOff>1552575</xdr:colOff>
      <xdr:row>1218</xdr:row>
      <xdr:rowOff>1266825</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1219</xdr:row>
      <xdr:rowOff>28575</xdr:rowOff>
    </xdr:from>
    <xdr:to>
      <xdr:col>3</xdr:col>
      <xdr:colOff>1552575</xdr:colOff>
      <xdr:row>1224</xdr:row>
      <xdr:rowOff>209550</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1225</xdr:row>
      <xdr:rowOff>28575</xdr:rowOff>
    </xdr:from>
    <xdr:to>
      <xdr:col>3</xdr:col>
      <xdr:colOff>1552575</xdr:colOff>
      <xdr:row>1233</xdr:row>
      <xdr:rowOff>133350</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1234</xdr:row>
      <xdr:rowOff>28575</xdr:rowOff>
    </xdr:from>
    <xdr:to>
      <xdr:col>3</xdr:col>
      <xdr:colOff>1552575</xdr:colOff>
      <xdr:row>1241</xdr:row>
      <xdr:rowOff>152400</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1242</xdr:row>
      <xdr:rowOff>28575</xdr:rowOff>
    </xdr:from>
    <xdr:to>
      <xdr:col>3</xdr:col>
      <xdr:colOff>1552575</xdr:colOff>
      <xdr:row>1248</xdr:row>
      <xdr:rowOff>171450</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1249</xdr:row>
      <xdr:rowOff>28575</xdr:rowOff>
    </xdr:from>
    <xdr:to>
      <xdr:col>3</xdr:col>
      <xdr:colOff>1552575</xdr:colOff>
      <xdr:row>1249</xdr:row>
      <xdr:rowOff>1266825</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1250</xdr:row>
      <xdr:rowOff>28575</xdr:rowOff>
    </xdr:from>
    <xdr:to>
      <xdr:col>3</xdr:col>
      <xdr:colOff>1552575</xdr:colOff>
      <xdr:row>1252</xdr:row>
      <xdr:rowOff>419100</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1253</xdr:row>
      <xdr:rowOff>28575</xdr:rowOff>
    </xdr:from>
    <xdr:to>
      <xdr:col>3</xdr:col>
      <xdr:colOff>1552575</xdr:colOff>
      <xdr:row>1256</xdr:row>
      <xdr:rowOff>209550</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1257</xdr:row>
      <xdr:rowOff>28575</xdr:rowOff>
    </xdr:from>
    <xdr:to>
      <xdr:col>3</xdr:col>
      <xdr:colOff>1552575</xdr:colOff>
      <xdr:row>1261</xdr:row>
      <xdr:rowOff>333375</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1262</xdr:row>
      <xdr:rowOff>28575</xdr:rowOff>
    </xdr:from>
    <xdr:to>
      <xdr:col>3</xdr:col>
      <xdr:colOff>1552575</xdr:colOff>
      <xdr:row>1262</xdr:row>
      <xdr:rowOff>1266825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1263</xdr:row>
      <xdr:rowOff>28575</xdr:rowOff>
    </xdr:from>
    <xdr:to>
      <xdr:col>3</xdr:col>
      <xdr:colOff>1552575</xdr:colOff>
      <xdr:row>1265</xdr:row>
      <xdr:rowOff>419100</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1266</xdr:row>
      <xdr:rowOff>28575</xdr:rowOff>
    </xdr:from>
    <xdr:to>
      <xdr:col>3</xdr:col>
      <xdr:colOff>1552575</xdr:colOff>
      <xdr:row>1270</xdr:row>
      <xdr:rowOff>333375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1271</xdr:row>
      <xdr:rowOff>28575</xdr:rowOff>
    </xdr:from>
    <xdr:to>
      <xdr:col>3</xdr:col>
      <xdr:colOff>1552575</xdr:colOff>
      <xdr:row>1277</xdr:row>
      <xdr:rowOff>171450</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1278</xdr:row>
      <xdr:rowOff>28575</xdr:rowOff>
    </xdr:from>
    <xdr:to>
      <xdr:col>3</xdr:col>
      <xdr:colOff>1552575</xdr:colOff>
      <xdr:row>1280</xdr:row>
      <xdr:rowOff>419100</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1281</xdr:row>
      <xdr:rowOff>38100</xdr:rowOff>
    </xdr:from>
    <xdr:to>
      <xdr:col>3</xdr:col>
      <xdr:colOff>1552575</xdr:colOff>
      <xdr:row>1282</xdr:row>
      <xdr:rowOff>638175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1283</xdr:row>
      <xdr:rowOff>28575</xdr:rowOff>
    </xdr:from>
    <xdr:to>
      <xdr:col>3</xdr:col>
      <xdr:colOff>1552575</xdr:colOff>
      <xdr:row>1283</xdr:row>
      <xdr:rowOff>1266825</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1284</xdr:row>
      <xdr:rowOff>28575</xdr:rowOff>
    </xdr:from>
    <xdr:to>
      <xdr:col>3</xdr:col>
      <xdr:colOff>1552575</xdr:colOff>
      <xdr:row>1284</xdr:row>
      <xdr:rowOff>1266825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1285</xdr:row>
      <xdr:rowOff>28575</xdr:rowOff>
    </xdr:from>
    <xdr:to>
      <xdr:col>3</xdr:col>
      <xdr:colOff>1552575</xdr:colOff>
      <xdr:row>1285</xdr:row>
      <xdr:rowOff>1266825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1286</xdr:row>
      <xdr:rowOff>28575</xdr:rowOff>
    </xdr:from>
    <xdr:to>
      <xdr:col>3</xdr:col>
      <xdr:colOff>1552575</xdr:colOff>
      <xdr:row>1286</xdr:row>
      <xdr:rowOff>1266825</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1287</xdr:row>
      <xdr:rowOff>28575</xdr:rowOff>
    </xdr:from>
    <xdr:to>
      <xdr:col>3</xdr:col>
      <xdr:colOff>1552575</xdr:colOff>
      <xdr:row>1287</xdr:row>
      <xdr:rowOff>1266825</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1288</xdr:row>
      <xdr:rowOff>28575</xdr:rowOff>
    </xdr:from>
    <xdr:to>
      <xdr:col>3</xdr:col>
      <xdr:colOff>1552575</xdr:colOff>
      <xdr:row>1288</xdr:row>
      <xdr:rowOff>1266825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1289</xdr:row>
      <xdr:rowOff>28575</xdr:rowOff>
    </xdr:from>
    <xdr:to>
      <xdr:col>3</xdr:col>
      <xdr:colOff>1552575</xdr:colOff>
      <xdr:row>1289</xdr:row>
      <xdr:rowOff>1266825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1290</xdr:row>
      <xdr:rowOff>28575</xdr:rowOff>
    </xdr:from>
    <xdr:to>
      <xdr:col>3</xdr:col>
      <xdr:colOff>1552575</xdr:colOff>
      <xdr:row>1290</xdr:row>
      <xdr:rowOff>1266825</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1291</xdr:row>
      <xdr:rowOff>28575</xdr:rowOff>
    </xdr:from>
    <xdr:to>
      <xdr:col>3</xdr:col>
      <xdr:colOff>1552575</xdr:colOff>
      <xdr:row>1291</xdr:row>
      <xdr:rowOff>1266825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1292</xdr:row>
      <xdr:rowOff>28575</xdr:rowOff>
    </xdr:from>
    <xdr:to>
      <xdr:col>3</xdr:col>
      <xdr:colOff>1552575</xdr:colOff>
      <xdr:row>1292</xdr:row>
      <xdr:rowOff>1266825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1293</xdr:row>
      <xdr:rowOff>28575</xdr:rowOff>
    </xdr:from>
    <xdr:to>
      <xdr:col>3</xdr:col>
      <xdr:colOff>1552575</xdr:colOff>
      <xdr:row>1293</xdr:row>
      <xdr:rowOff>1266825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1294</xdr:row>
      <xdr:rowOff>28575</xdr:rowOff>
    </xdr:from>
    <xdr:to>
      <xdr:col>3</xdr:col>
      <xdr:colOff>1552575</xdr:colOff>
      <xdr:row>1294</xdr:row>
      <xdr:rowOff>1266825</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1295</xdr:row>
      <xdr:rowOff>28575</xdr:rowOff>
    </xdr:from>
    <xdr:to>
      <xdr:col>3</xdr:col>
      <xdr:colOff>1552575</xdr:colOff>
      <xdr:row>1297</xdr:row>
      <xdr:rowOff>419100</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1298</xdr:row>
      <xdr:rowOff>28575</xdr:rowOff>
    </xdr:from>
    <xdr:to>
      <xdr:col>3</xdr:col>
      <xdr:colOff>1552575</xdr:colOff>
      <xdr:row>1298</xdr:row>
      <xdr:rowOff>1266825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1299</xdr:row>
      <xdr:rowOff>28575</xdr:rowOff>
    </xdr:from>
    <xdr:to>
      <xdr:col>3</xdr:col>
      <xdr:colOff>1552575</xdr:colOff>
      <xdr:row>1299</xdr:row>
      <xdr:rowOff>1266825</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1300</xdr:row>
      <xdr:rowOff>38100</xdr:rowOff>
    </xdr:from>
    <xdr:to>
      <xdr:col>3</xdr:col>
      <xdr:colOff>1552575</xdr:colOff>
      <xdr:row>1301</xdr:row>
      <xdr:rowOff>638175</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1302</xdr:row>
      <xdr:rowOff>28575</xdr:rowOff>
    </xdr:from>
    <xdr:to>
      <xdr:col>3</xdr:col>
      <xdr:colOff>1552575</xdr:colOff>
      <xdr:row>1304</xdr:row>
      <xdr:rowOff>419100</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1305</xdr:row>
      <xdr:rowOff>28575</xdr:rowOff>
    </xdr:from>
    <xdr:to>
      <xdr:col>3</xdr:col>
      <xdr:colOff>1552575</xdr:colOff>
      <xdr:row>1305</xdr:row>
      <xdr:rowOff>1266825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1306</xdr:row>
      <xdr:rowOff>38100</xdr:rowOff>
    </xdr:from>
    <xdr:to>
      <xdr:col>3</xdr:col>
      <xdr:colOff>1552575</xdr:colOff>
      <xdr:row>1307</xdr:row>
      <xdr:rowOff>638175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1308</xdr:row>
      <xdr:rowOff>38100</xdr:rowOff>
    </xdr:from>
    <xdr:to>
      <xdr:col>3</xdr:col>
      <xdr:colOff>1552575</xdr:colOff>
      <xdr:row>1309</xdr:row>
      <xdr:rowOff>638175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1310</xdr:row>
      <xdr:rowOff>28575</xdr:rowOff>
    </xdr:from>
    <xdr:to>
      <xdr:col>3</xdr:col>
      <xdr:colOff>1552575</xdr:colOff>
      <xdr:row>1314</xdr:row>
      <xdr:rowOff>333375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1315</xdr:row>
      <xdr:rowOff>28575</xdr:rowOff>
    </xdr:from>
    <xdr:to>
      <xdr:col>3</xdr:col>
      <xdr:colOff>1552575</xdr:colOff>
      <xdr:row>1319</xdr:row>
      <xdr:rowOff>333375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1320</xdr:row>
      <xdr:rowOff>28575</xdr:rowOff>
    </xdr:from>
    <xdr:to>
      <xdr:col>3</xdr:col>
      <xdr:colOff>1552575</xdr:colOff>
      <xdr:row>1320</xdr:row>
      <xdr:rowOff>1266825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1321</xdr:row>
      <xdr:rowOff>28575</xdr:rowOff>
    </xdr:from>
    <xdr:to>
      <xdr:col>3</xdr:col>
      <xdr:colOff>1552575</xdr:colOff>
      <xdr:row>1323</xdr:row>
      <xdr:rowOff>419100</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1324</xdr:row>
      <xdr:rowOff>28575</xdr:rowOff>
    </xdr:from>
    <xdr:to>
      <xdr:col>3</xdr:col>
      <xdr:colOff>1552575</xdr:colOff>
      <xdr:row>1326</xdr:row>
      <xdr:rowOff>419100</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1327</xdr:row>
      <xdr:rowOff>38100</xdr:rowOff>
    </xdr:from>
    <xdr:to>
      <xdr:col>3</xdr:col>
      <xdr:colOff>1552575</xdr:colOff>
      <xdr:row>1328</xdr:row>
      <xdr:rowOff>638175</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1329</xdr:row>
      <xdr:rowOff>28575</xdr:rowOff>
    </xdr:from>
    <xdr:to>
      <xdr:col>3</xdr:col>
      <xdr:colOff>1552575</xdr:colOff>
      <xdr:row>1336</xdr:row>
      <xdr:rowOff>152400</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1337</xdr:row>
      <xdr:rowOff>28575</xdr:rowOff>
    </xdr:from>
    <xdr:to>
      <xdr:col>3</xdr:col>
      <xdr:colOff>1552575</xdr:colOff>
      <xdr:row>1344</xdr:row>
      <xdr:rowOff>152400</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1345</xdr:row>
      <xdr:rowOff>28575</xdr:rowOff>
    </xdr:from>
    <xdr:to>
      <xdr:col>3</xdr:col>
      <xdr:colOff>1552575</xdr:colOff>
      <xdr:row>1352</xdr:row>
      <xdr:rowOff>152400</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1353</xdr:row>
      <xdr:rowOff>28575</xdr:rowOff>
    </xdr:from>
    <xdr:to>
      <xdr:col>3</xdr:col>
      <xdr:colOff>1552575</xdr:colOff>
      <xdr:row>1358</xdr:row>
      <xdr:rowOff>209550</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1359</xdr:row>
      <xdr:rowOff>28575</xdr:rowOff>
    </xdr:from>
    <xdr:to>
      <xdr:col>3</xdr:col>
      <xdr:colOff>1552575</xdr:colOff>
      <xdr:row>1366</xdr:row>
      <xdr:rowOff>152400</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1367</xdr:row>
      <xdr:rowOff>28575</xdr:rowOff>
    </xdr:from>
    <xdr:to>
      <xdr:col>3</xdr:col>
      <xdr:colOff>1552575</xdr:colOff>
      <xdr:row>1373</xdr:row>
      <xdr:rowOff>171450</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1374</xdr:row>
      <xdr:rowOff>38100</xdr:rowOff>
    </xdr:from>
    <xdr:to>
      <xdr:col>3</xdr:col>
      <xdr:colOff>1552575</xdr:colOff>
      <xdr:row>1375</xdr:row>
      <xdr:rowOff>638175</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1376</xdr:row>
      <xdr:rowOff>28575</xdr:rowOff>
    </xdr:from>
    <xdr:to>
      <xdr:col>3</xdr:col>
      <xdr:colOff>1552575</xdr:colOff>
      <xdr:row>1376</xdr:row>
      <xdr:rowOff>1266825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1377</xdr:row>
      <xdr:rowOff>38100</xdr:rowOff>
    </xdr:from>
    <xdr:to>
      <xdr:col>3</xdr:col>
      <xdr:colOff>1552575</xdr:colOff>
      <xdr:row>1378</xdr:row>
      <xdr:rowOff>638175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1379</xdr:row>
      <xdr:rowOff>28575</xdr:rowOff>
    </xdr:from>
    <xdr:to>
      <xdr:col>3</xdr:col>
      <xdr:colOff>1552575</xdr:colOff>
      <xdr:row>1383</xdr:row>
      <xdr:rowOff>333375</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1384</xdr:row>
      <xdr:rowOff>28575</xdr:rowOff>
    </xdr:from>
    <xdr:to>
      <xdr:col>3</xdr:col>
      <xdr:colOff>1552575</xdr:colOff>
      <xdr:row>1384</xdr:row>
      <xdr:rowOff>1266825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1385</xdr:row>
      <xdr:rowOff>28575</xdr:rowOff>
    </xdr:from>
    <xdr:to>
      <xdr:col>3</xdr:col>
      <xdr:colOff>1552575</xdr:colOff>
      <xdr:row>1387</xdr:row>
      <xdr:rowOff>419100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1388</xdr:row>
      <xdr:rowOff>28575</xdr:rowOff>
    </xdr:from>
    <xdr:to>
      <xdr:col>3</xdr:col>
      <xdr:colOff>1552575</xdr:colOff>
      <xdr:row>1388</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1389</xdr:row>
      <xdr:rowOff>28575</xdr:rowOff>
    </xdr:from>
    <xdr:to>
      <xdr:col>3</xdr:col>
      <xdr:colOff>1552575</xdr:colOff>
      <xdr:row>1389</xdr:row>
      <xdr:rowOff>1266825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1390</xdr:row>
      <xdr:rowOff>28575</xdr:rowOff>
    </xdr:from>
    <xdr:to>
      <xdr:col>3</xdr:col>
      <xdr:colOff>1552575</xdr:colOff>
      <xdr:row>1390</xdr:row>
      <xdr:rowOff>1266825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1391</xdr:row>
      <xdr:rowOff>28575</xdr:rowOff>
    </xdr:from>
    <xdr:to>
      <xdr:col>3</xdr:col>
      <xdr:colOff>1552575</xdr:colOff>
      <xdr:row>1393</xdr:row>
      <xdr:rowOff>419100</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1394</xdr:row>
      <xdr:rowOff>28575</xdr:rowOff>
    </xdr:from>
    <xdr:to>
      <xdr:col>3</xdr:col>
      <xdr:colOff>1552575</xdr:colOff>
      <xdr:row>1399</xdr:row>
      <xdr:rowOff>209550</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1400</xdr:row>
      <xdr:rowOff>38100</xdr:rowOff>
    </xdr:from>
    <xdr:to>
      <xdr:col>3</xdr:col>
      <xdr:colOff>1552575</xdr:colOff>
      <xdr:row>1401</xdr:row>
      <xdr:rowOff>638175</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1402</xdr:row>
      <xdr:rowOff>28575</xdr:rowOff>
    </xdr:from>
    <xdr:to>
      <xdr:col>3</xdr:col>
      <xdr:colOff>1552575</xdr:colOff>
      <xdr:row>1407</xdr:row>
      <xdr:rowOff>209550</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1408</xdr:row>
      <xdr:rowOff>38100</xdr:rowOff>
    </xdr:from>
    <xdr:to>
      <xdr:col>3</xdr:col>
      <xdr:colOff>1552575</xdr:colOff>
      <xdr:row>1409</xdr:row>
      <xdr:rowOff>638175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1410</xdr:row>
      <xdr:rowOff>38100</xdr:rowOff>
    </xdr:from>
    <xdr:to>
      <xdr:col>3</xdr:col>
      <xdr:colOff>1552575</xdr:colOff>
      <xdr:row>1411</xdr:row>
      <xdr:rowOff>638175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1412</xdr:row>
      <xdr:rowOff>28575</xdr:rowOff>
    </xdr:from>
    <xdr:to>
      <xdr:col>3</xdr:col>
      <xdr:colOff>1552575</xdr:colOff>
      <xdr:row>1415</xdr:row>
      <xdr:rowOff>209550</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1416</xdr:row>
      <xdr:rowOff>28575</xdr:rowOff>
    </xdr:from>
    <xdr:to>
      <xdr:col>3</xdr:col>
      <xdr:colOff>1552575</xdr:colOff>
      <xdr:row>1418</xdr:row>
      <xdr:rowOff>419100</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1419</xdr:row>
      <xdr:rowOff>28575</xdr:rowOff>
    </xdr:from>
    <xdr:to>
      <xdr:col>3</xdr:col>
      <xdr:colOff>1552575</xdr:colOff>
      <xdr:row>1421</xdr:row>
      <xdr:rowOff>419100</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28575</xdr:rowOff>
    </xdr:from>
    <xdr:to>
      <xdr:col>3</xdr:col>
      <xdr:colOff>1552575</xdr:colOff>
      <xdr:row>1425</xdr:row>
      <xdr:rowOff>209550</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1426</xdr:row>
      <xdr:rowOff>28575</xdr:rowOff>
    </xdr:from>
    <xdr:to>
      <xdr:col>3</xdr:col>
      <xdr:colOff>1552575</xdr:colOff>
      <xdr:row>1426</xdr:row>
      <xdr:rowOff>1266825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1427</xdr:row>
      <xdr:rowOff>28575</xdr:rowOff>
    </xdr:from>
    <xdr:to>
      <xdr:col>3</xdr:col>
      <xdr:colOff>1552575</xdr:colOff>
      <xdr:row>1427</xdr:row>
      <xdr:rowOff>1266825</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1428</xdr:row>
      <xdr:rowOff>28575</xdr:rowOff>
    </xdr:from>
    <xdr:to>
      <xdr:col>3</xdr:col>
      <xdr:colOff>1552575</xdr:colOff>
      <xdr:row>1428</xdr:row>
      <xdr:rowOff>1266825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1429</xdr:row>
      <xdr:rowOff>28575</xdr:rowOff>
    </xdr:from>
    <xdr:to>
      <xdr:col>3</xdr:col>
      <xdr:colOff>1552575</xdr:colOff>
      <xdr:row>1433</xdr:row>
      <xdr:rowOff>333375</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1434</xdr:row>
      <xdr:rowOff>28575</xdr:rowOff>
    </xdr:from>
    <xdr:to>
      <xdr:col>3</xdr:col>
      <xdr:colOff>1552575</xdr:colOff>
      <xdr:row>1441</xdr:row>
      <xdr:rowOff>152400</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1442</xdr:row>
      <xdr:rowOff>28575</xdr:rowOff>
    </xdr:from>
    <xdr:to>
      <xdr:col>3</xdr:col>
      <xdr:colOff>1552575</xdr:colOff>
      <xdr:row>1442</xdr:row>
      <xdr:rowOff>1266825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1443</xdr:row>
      <xdr:rowOff>28575</xdr:rowOff>
    </xdr:from>
    <xdr:to>
      <xdr:col>3</xdr:col>
      <xdr:colOff>1552575</xdr:colOff>
      <xdr:row>1443</xdr:row>
      <xdr:rowOff>1266825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1444</xdr:row>
      <xdr:rowOff>38100</xdr:rowOff>
    </xdr:from>
    <xdr:to>
      <xdr:col>3</xdr:col>
      <xdr:colOff>1552575</xdr:colOff>
      <xdr:row>1445</xdr:row>
      <xdr:rowOff>638175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1446</xdr:row>
      <xdr:rowOff>28575</xdr:rowOff>
    </xdr:from>
    <xdr:to>
      <xdr:col>3</xdr:col>
      <xdr:colOff>1552575</xdr:colOff>
      <xdr:row>1446</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1447</xdr:row>
      <xdr:rowOff>28575</xdr:rowOff>
    </xdr:from>
    <xdr:to>
      <xdr:col>3</xdr:col>
      <xdr:colOff>1552575</xdr:colOff>
      <xdr:row>1447</xdr:row>
      <xdr:rowOff>1266825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1448</xdr:row>
      <xdr:rowOff>28575</xdr:rowOff>
    </xdr:from>
    <xdr:to>
      <xdr:col>3</xdr:col>
      <xdr:colOff>1552575</xdr:colOff>
      <xdr:row>1450</xdr:row>
      <xdr:rowOff>419100</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1451</xdr:row>
      <xdr:rowOff>28575</xdr:rowOff>
    </xdr:from>
    <xdr:to>
      <xdr:col>3</xdr:col>
      <xdr:colOff>1552575</xdr:colOff>
      <xdr:row>1454</xdr:row>
      <xdr:rowOff>209550</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1455</xdr:row>
      <xdr:rowOff>28575</xdr:rowOff>
    </xdr:from>
    <xdr:to>
      <xdr:col>3</xdr:col>
      <xdr:colOff>1552575</xdr:colOff>
      <xdr:row>1455</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1456</xdr:row>
      <xdr:rowOff>38100</xdr:rowOff>
    </xdr:from>
    <xdr:to>
      <xdr:col>3</xdr:col>
      <xdr:colOff>1552575</xdr:colOff>
      <xdr:row>1457</xdr:row>
      <xdr:rowOff>638175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1458</xdr:row>
      <xdr:rowOff>28575</xdr:rowOff>
    </xdr:from>
    <xdr:to>
      <xdr:col>3</xdr:col>
      <xdr:colOff>1552575</xdr:colOff>
      <xdr:row>1462</xdr:row>
      <xdr:rowOff>333375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1463</xdr:row>
      <xdr:rowOff>28575</xdr:rowOff>
    </xdr:from>
    <xdr:to>
      <xdr:col>3</xdr:col>
      <xdr:colOff>1552575</xdr:colOff>
      <xdr:row>1466</xdr:row>
      <xdr:rowOff>209550</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1467</xdr:row>
      <xdr:rowOff>28575</xdr:rowOff>
    </xdr:from>
    <xdr:to>
      <xdr:col>3</xdr:col>
      <xdr:colOff>1552575</xdr:colOff>
      <xdr:row>1470</xdr:row>
      <xdr:rowOff>209550</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1471</xdr:row>
      <xdr:rowOff>28575</xdr:rowOff>
    </xdr:from>
    <xdr:to>
      <xdr:col>3</xdr:col>
      <xdr:colOff>1552575</xdr:colOff>
      <xdr:row>1471</xdr:row>
      <xdr:rowOff>1266825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1472</xdr:row>
      <xdr:rowOff>38100</xdr:rowOff>
    </xdr:from>
    <xdr:to>
      <xdr:col>3</xdr:col>
      <xdr:colOff>1552575</xdr:colOff>
      <xdr:row>1473</xdr:row>
      <xdr:rowOff>638175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1474</xdr:row>
      <xdr:rowOff>28575</xdr:rowOff>
    </xdr:from>
    <xdr:to>
      <xdr:col>3</xdr:col>
      <xdr:colOff>1552575</xdr:colOff>
      <xdr:row>1474</xdr:row>
      <xdr:rowOff>1266825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1475</xdr:row>
      <xdr:rowOff>28575</xdr:rowOff>
    </xdr:from>
    <xdr:to>
      <xdr:col>3</xdr:col>
      <xdr:colOff>1552575</xdr:colOff>
      <xdr:row>1477</xdr:row>
      <xdr:rowOff>419100</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1478</xdr:row>
      <xdr:rowOff>28575</xdr:rowOff>
    </xdr:from>
    <xdr:to>
      <xdr:col>3</xdr:col>
      <xdr:colOff>1552575</xdr:colOff>
      <xdr:row>1478</xdr:row>
      <xdr:rowOff>1266825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1479</xdr:row>
      <xdr:rowOff>28575</xdr:rowOff>
    </xdr:from>
    <xdr:to>
      <xdr:col>3</xdr:col>
      <xdr:colOff>1552575</xdr:colOff>
      <xdr:row>1479</xdr:row>
      <xdr:rowOff>1266825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1480</xdr:row>
      <xdr:rowOff>28575</xdr:rowOff>
    </xdr:from>
    <xdr:to>
      <xdr:col>3</xdr:col>
      <xdr:colOff>1552575</xdr:colOff>
      <xdr:row>1480</xdr:row>
      <xdr:rowOff>1266825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1481</xdr:row>
      <xdr:rowOff>28575</xdr:rowOff>
    </xdr:from>
    <xdr:to>
      <xdr:col>3</xdr:col>
      <xdr:colOff>1552575</xdr:colOff>
      <xdr:row>1481</xdr:row>
      <xdr:rowOff>1266825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1482</xdr:row>
      <xdr:rowOff>28575</xdr:rowOff>
    </xdr:from>
    <xdr:to>
      <xdr:col>3</xdr:col>
      <xdr:colOff>1552575</xdr:colOff>
      <xdr:row>1482</xdr:row>
      <xdr:rowOff>1266825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28575</xdr:rowOff>
    </xdr:from>
    <xdr:to>
      <xdr:col>3</xdr:col>
      <xdr:colOff>1552575</xdr:colOff>
      <xdr:row>1483</xdr:row>
      <xdr:rowOff>1266825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1484</xdr:row>
      <xdr:rowOff>28575</xdr:rowOff>
    </xdr:from>
    <xdr:to>
      <xdr:col>3</xdr:col>
      <xdr:colOff>1552575</xdr:colOff>
      <xdr:row>1488</xdr:row>
      <xdr:rowOff>333375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1489</xdr:row>
      <xdr:rowOff>28575</xdr:rowOff>
    </xdr:from>
    <xdr:to>
      <xdr:col>3</xdr:col>
      <xdr:colOff>1552575</xdr:colOff>
      <xdr:row>1493</xdr:row>
      <xdr:rowOff>333375</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1494</xdr:row>
      <xdr:rowOff>38100</xdr:rowOff>
    </xdr:from>
    <xdr:to>
      <xdr:col>3</xdr:col>
      <xdr:colOff>1552575</xdr:colOff>
      <xdr:row>1495</xdr:row>
      <xdr:rowOff>638175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1496</xdr:row>
      <xdr:rowOff>28575</xdr:rowOff>
    </xdr:from>
    <xdr:to>
      <xdr:col>3</xdr:col>
      <xdr:colOff>1552575</xdr:colOff>
      <xdr:row>1496</xdr:row>
      <xdr:rowOff>1266825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1497</xdr:row>
      <xdr:rowOff>28575</xdr:rowOff>
    </xdr:from>
    <xdr:to>
      <xdr:col>3</xdr:col>
      <xdr:colOff>1552575</xdr:colOff>
      <xdr:row>1497</xdr:row>
      <xdr:rowOff>1266825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1498</xdr:row>
      <xdr:rowOff>38100</xdr:rowOff>
    </xdr:from>
    <xdr:to>
      <xdr:col>3</xdr:col>
      <xdr:colOff>1552575</xdr:colOff>
      <xdr:row>1499</xdr:row>
      <xdr:rowOff>638175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1500</xdr:row>
      <xdr:rowOff>28575</xdr:rowOff>
    </xdr:from>
    <xdr:to>
      <xdr:col>3</xdr:col>
      <xdr:colOff>1552575</xdr:colOff>
      <xdr:row>1500</xdr:row>
      <xdr:rowOff>1266825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1501</xdr:row>
      <xdr:rowOff>28575</xdr:rowOff>
    </xdr:from>
    <xdr:to>
      <xdr:col>3</xdr:col>
      <xdr:colOff>1552575</xdr:colOff>
      <xdr:row>1501</xdr:row>
      <xdr:rowOff>1266825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1502</xdr:row>
      <xdr:rowOff>28575</xdr:rowOff>
    </xdr:from>
    <xdr:to>
      <xdr:col>3</xdr:col>
      <xdr:colOff>1552575</xdr:colOff>
      <xdr:row>1504</xdr:row>
      <xdr:rowOff>419100</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1505</xdr:row>
      <xdr:rowOff>38100</xdr:rowOff>
    </xdr:from>
    <xdr:to>
      <xdr:col>3</xdr:col>
      <xdr:colOff>1552575</xdr:colOff>
      <xdr:row>1506</xdr:row>
      <xdr:rowOff>638175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1507</xdr:row>
      <xdr:rowOff>28575</xdr:rowOff>
    </xdr:from>
    <xdr:to>
      <xdr:col>3</xdr:col>
      <xdr:colOff>1552575</xdr:colOff>
      <xdr:row>1510</xdr:row>
      <xdr:rowOff>209550</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1511</xdr:row>
      <xdr:rowOff>28575</xdr:rowOff>
    </xdr:from>
    <xdr:to>
      <xdr:col>3</xdr:col>
      <xdr:colOff>1552575</xdr:colOff>
      <xdr:row>1516</xdr:row>
      <xdr:rowOff>209550</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1517</xdr:row>
      <xdr:rowOff>28575</xdr:rowOff>
    </xdr:from>
    <xdr:to>
      <xdr:col>3</xdr:col>
      <xdr:colOff>1552575</xdr:colOff>
      <xdr:row>1517</xdr:row>
      <xdr:rowOff>1266825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1518</xdr:row>
      <xdr:rowOff>28575</xdr:rowOff>
    </xdr:from>
    <xdr:to>
      <xdr:col>3</xdr:col>
      <xdr:colOff>1552575</xdr:colOff>
      <xdr:row>1518</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1519</xdr:row>
      <xdr:rowOff>28575</xdr:rowOff>
    </xdr:from>
    <xdr:to>
      <xdr:col>3</xdr:col>
      <xdr:colOff>1552575</xdr:colOff>
      <xdr:row>1519</xdr:row>
      <xdr:rowOff>1266825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1520</xdr:row>
      <xdr:rowOff>28575</xdr:rowOff>
    </xdr:from>
    <xdr:to>
      <xdr:col>3</xdr:col>
      <xdr:colOff>1552575</xdr:colOff>
      <xdr:row>1522</xdr:row>
      <xdr:rowOff>419100</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1523</xdr:row>
      <xdr:rowOff>28575</xdr:rowOff>
    </xdr:from>
    <xdr:to>
      <xdr:col>3</xdr:col>
      <xdr:colOff>1552575</xdr:colOff>
      <xdr:row>1531</xdr:row>
      <xdr:rowOff>133350</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1532</xdr:row>
      <xdr:rowOff>38100</xdr:rowOff>
    </xdr:from>
    <xdr:to>
      <xdr:col>3</xdr:col>
      <xdr:colOff>1552575</xdr:colOff>
      <xdr:row>1533</xdr:row>
      <xdr:rowOff>638175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1534</xdr:row>
      <xdr:rowOff>28575</xdr:rowOff>
    </xdr:from>
    <xdr:to>
      <xdr:col>3</xdr:col>
      <xdr:colOff>1552575</xdr:colOff>
      <xdr:row>1534</xdr:row>
      <xdr:rowOff>1266825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1535</xdr:row>
      <xdr:rowOff>38100</xdr:rowOff>
    </xdr:from>
    <xdr:to>
      <xdr:col>3</xdr:col>
      <xdr:colOff>1552575</xdr:colOff>
      <xdr:row>1536</xdr:row>
      <xdr:rowOff>638175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1537</xdr:row>
      <xdr:rowOff>28575</xdr:rowOff>
    </xdr:from>
    <xdr:to>
      <xdr:col>3</xdr:col>
      <xdr:colOff>1552575</xdr:colOff>
      <xdr:row>1541</xdr:row>
      <xdr:rowOff>333375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1542</xdr:row>
      <xdr:rowOff>28575</xdr:rowOff>
    </xdr:from>
    <xdr:to>
      <xdr:col>3</xdr:col>
      <xdr:colOff>1552575</xdr:colOff>
      <xdr:row>1547</xdr:row>
      <xdr:rowOff>209550</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1548</xdr:row>
      <xdr:rowOff>28575</xdr:rowOff>
    </xdr:from>
    <xdr:to>
      <xdr:col>3</xdr:col>
      <xdr:colOff>1552575</xdr:colOff>
      <xdr:row>1548</xdr:row>
      <xdr:rowOff>1266825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1549</xdr:row>
      <xdr:rowOff>28575</xdr:rowOff>
    </xdr:from>
    <xdr:to>
      <xdr:col>3</xdr:col>
      <xdr:colOff>1552575</xdr:colOff>
      <xdr:row>1553</xdr:row>
      <xdr:rowOff>333375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1554</xdr:row>
      <xdr:rowOff>28575</xdr:rowOff>
    </xdr:from>
    <xdr:to>
      <xdr:col>3</xdr:col>
      <xdr:colOff>1552575</xdr:colOff>
      <xdr:row>1560</xdr:row>
      <xdr:rowOff>171450</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1561</xdr:row>
      <xdr:rowOff>28575</xdr:rowOff>
    </xdr:from>
    <xdr:to>
      <xdr:col>3</xdr:col>
      <xdr:colOff>1552575</xdr:colOff>
      <xdr:row>1561</xdr:row>
      <xdr:rowOff>1266825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1562</xdr:row>
      <xdr:rowOff>28575</xdr:rowOff>
    </xdr:from>
    <xdr:to>
      <xdr:col>3</xdr:col>
      <xdr:colOff>1552575</xdr:colOff>
      <xdr:row>1562</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1563</xdr:row>
      <xdr:rowOff>28575</xdr:rowOff>
    </xdr:from>
    <xdr:to>
      <xdr:col>3</xdr:col>
      <xdr:colOff>1552575</xdr:colOff>
      <xdr:row>1567</xdr:row>
      <xdr:rowOff>333375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1568</xdr:row>
      <xdr:rowOff>28575</xdr:rowOff>
    </xdr:from>
    <xdr:to>
      <xdr:col>3</xdr:col>
      <xdr:colOff>1552575</xdr:colOff>
      <xdr:row>1571</xdr:row>
      <xdr:rowOff>209550</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1572</xdr:row>
      <xdr:rowOff>28575</xdr:rowOff>
    </xdr:from>
    <xdr:to>
      <xdr:col>3</xdr:col>
      <xdr:colOff>1552575</xdr:colOff>
      <xdr:row>1575</xdr:row>
      <xdr:rowOff>209550</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1576</xdr:row>
      <xdr:rowOff>28575</xdr:rowOff>
    </xdr:from>
    <xdr:to>
      <xdr:col>3</xdr:col>
      <xdr:colOff>1552575</xdr:colOff>
      <xdr:row>1579</xdr:row>
      <xdr:rowOff>209550</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1580</xdr:row>
      <xdr:rowOff>28575</xdr:rowOff>
    </xdr:from>
    <xdr:to>
      <xdr:col>3</xdr:col>
      <xdr:colOff>1552575</xdr:colOff>
      <xdr:row>1580</xdr:row>
      <xdr:rowOff>1266825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1581</xdr:row>
      <xdr:rowOff>28575</xdr:rowOff>
    </xdr:from>
    <xdr:to>
      <xdr:col>3</xdr:col>
      <xdr:colOff>1552575</xdr:colOff>
      <xdr:row>1581</xdr:row>
      <xdr:rowOff>1266825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1582</xdr:row>
      <xdr:rowOff>28575</xdr:rowOff>
    </xdr:from>
    <xdr:to>
      <xdr:col>3</xdr:col>
      <xdr:colOff>1552575</xdr:colOff>
      <xdr:row>1584</xdr:row>
      <xdr:rowOff>419100</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1585</xdr:row>
      <xdr:rowOff>28575</xdr:rowOff>
    </xdr:from>
    <xdr:to>
      <xdr:col>3</xdr:col>
      <xdr:colOff>1552575</xdr:colOff>
      <xdr:row>1587</xdr:row>
      <xdr:rowOff>419100</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1588</xdr:row>
      <xdr:rowOff>38100</xdr:rowOff>
    </xdr:from>
    <xdr:to>
      <xdr:col>3</xdr:col>
      <xdr:colOff>1552575</xdr:colOff>
      <xdr:row>1589</xdr:row>
      <xdr:rowOff>638175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1590</xdr:row>
      <xdr:rowOff>28575</xdr:rowOff>
    </xdr:from>
    <xdr:to>
      <xdr:col>3</xdr:col>
      <xdr:colOff>1552575</xdr:colOff>
      <xdr:row>1593</xdr:row>
      <xdr:rowOff>209550</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1594</xdr:row>
      <xdr:rowOff>28575</xdr:rowOff>
    </xdr:from>
    <xdr:to>
      <xdr:col>3</xdr:col>
      <xdr:colOff>1552575</xdr:colOff>
      <xdr:row>1594</xdr:row>
      <xdr:rowOff>1266825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1595</xdr:row>
      <xdr:rowOff>28575</xdr:rowOff>
    </xdr:from>
    <xdr:to>
      <xdr:col>3</xdr:col>
      <xdr:colOff>1552575</xdr:colOff>
      <xdr:row>1597</xdr:row>
      <xdr:rowOff>419100</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1598</xdr:row>
      <xdr:rowOff>28575</xdr:rowOff>
    </xdr:from>
    <xdr:to>
      <xdr:col>3</xdr:col>
      <xdr:colOff>1552575</xdr:colOff>
      <xdr:row>1598</xdr:row>
      <xdr:rowOff>1266825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1599</xdr:row>
      <xdr:rowOff>28575</xdr:rowOff>
    </xdr:from>
    <xdr:to>
      <xdr:col>3</xdr:col>
      <xdr:colOff>1552575</xdr:colOff>
      <xdr:row>1601</xdr:row>
      <xdr:rowOff>419100</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1602</xdr:row>
      <xdr:rowOff>28575</xdr:rowOff>
    </xdr:from>
    <xdr:to>
      <xdr:col>3</xdr:col>
      <xdr:colOff>1552575</xdr:colOff>
      <xdr:row>1609</xdr:row>
      <xdr:rowOff>152400</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1610</xdr:row>
      <xdr:rowOff>28575</xdr:rowOff>
    </xdr:from>
    <xdr:to>
      <xdr:col>3</xdr:col>
      <xdr:colOff>1552575</xdr:colOff>
      <xdr:row>1610</xdr:row>
      <xdr:rowOff>1266825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1611</xdr:row>
      <xdr:rowOff>28575</xdr:rowOff>
    </xdr:from>
    <xdr:to>
      <xdr:col>3</xdr:col>
      <xdr:colOff>1552575</xdr:colOff>
      <xdr:row>1611</xdr:row>
      <xdr:rowOff>1266825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1612</xdr:row>
      <xdr:rowOff>38100</xdr:rowOff>
    </xdr:from>
    <xdr:to>
      <xdr:col>3</xdr:col>
      <xdr:colOff>1552575</xdr:colOff>
      <xdr:row>1613</xdr:row>
      <xdr:rowOff>638175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1614</xdr:row>
      <xdr:rowOff>38100</xdr:rowOff>
    </xdr:from>
    <xdr:to>
      <xdr:col>3</xdr:col>
      <xdr:colOff>1552575</xdr:colOff>
      <xdr:row>1615</xdr:row>
      <xdr:rowOff>638175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1616</xdr:row>
      <xdr:rowOff>28575</xdr:rowOff>
    </xdr:from>
    <xdr:to>
      <xdr:col>3</xdr:col>
      <xdr:colOff>1552575</xdr:colOff>
      <xdr:row>1618</xdr:row>
      <xdr:rowOff>419100</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28575</xdr:rowOff>
    </xdr:from>
    <xdr:to>
      <xdr:col>3</xdr:col>
      <xdr:colOff>1552575</xdr:colOff>
      <xdr:row>1622</xdr:row>
      <xdr:rowOff>209550</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1623</xdr:row>
      <xdr:rowOff>28575</xdr:rowOff>
    </xdr:from>
    <xdr:to>
      <xdr:col>3</xdr:col>
      <xdr:colOff>1552575</xdr:colOff>
      <xdr:row>1628</xdr:row>
      <xdr:rowOff>209550</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1629</xdr:row>
      <xdr:rowOff>38100</xdr:rowOff>
    </xdr:from>
    <xdr:to>
      <xdr:col>3</xdr:col>
      <xdr:colOff>1552575</xdr:colOff>
      <xdr:row>1630</xdr:row>
      <xdr:rowOff>638175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1631</xdr:row>
      <xdr:rowOff>28575</xdr:rowOff>
    </xdr:from>
    <xdr:to>
      <xdr:col>3</xdr:col>
      <xdr:colOff>1552575</xdr:colOff>
      <xdr:row>1636</xdr:row>
      <xdr:rowOff>209550</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28575</xdr:rowOff>
    </xdr:from>
    <xdr:to>
      <xdr:col>3</xdr:col>
      <xdr:colOff>1552575</xdr:colOff>
      <xdr:row>1642</xdr:row>
      <xdr:rowOff>209550</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1643</xdr:row>
      <xdr:rowOff>28575</xdr:rowOff>
    </xdr:from>
    <xdr:to>
      <xdr:col>3</xdr:col>
      <xdr:colOff>1552575</xdr:colOff>
      <xdr:row>1643</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1644</xdr:row>
      <xdr:rowOff>28575</xdr:rowOff>
    </xdr:from>
    <xdr:to>
      <xdr:col>3</xdr:col>
      <xdr:colOff>1552575</xdr:colOff>
      <xdr:row>1648</xdr:row>
      <xdr:rowOff>333375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1649</xdr:row>
      <xdr:rowOff>28575</xdr:rowOff>
    </xdr:from>
    <xdr:to>
      <xdr:col>3</xdr:col>
      <xdr:colOff>1552575</xdr:colOff>
      <xdr:row>1651</xdr:row>
      <xdr:rowOff>419100</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1652</xdr:row>
      <xdr:rowOff>28575</xdr:rowOff>
    </xdr:from>
    <xdr:to>
      <xdr:col>3</xdr:col>
      <xdr:colOff>1552575</xdr:colOff>
      <xdr:row>1652</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1653</xdr:row>
      <xdr:rowOff>28575</xdr:rowOff>
    </xdr:from>
    <xdr:to>
      <xdr:col>3</xdr:col>
      <xdr:colOff>1552575</xdr:colOff>
      <xdr:row>1657</xdr:row>
      <xdr:rowOff>333375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1658</xdr:row>
      <xdr:rowOff>28575</xdr:rowOff>
    </xdr:from>
    <xdr:to>
      <xdr:col>3</xdr:col>
      <xdr:colOff>1552575</xdr:colOff>
      <xdr:row>1658</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1659</xdr:row>
      <xdr:rowOff>28575</xdr:rowOff>
    </xdr:from>
    <xdr:to>
      <xdr:col>3</xdr:col>
      <xdr:colOff>1552575</xdr:colOff>
      <xdr:row>1661</xdr:row>
      <xdr:rowOff>419100</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1662</xdr:row>
      <xdr:rowOff>28575</xdr:rowOff>
    </xdr:from>
    <xdr:to>
      <xdr:col>3</xdr:col>
      <xdr:colOff>1552575</xdr:colOff>
      <xdr:row>1662</xdr:row>
      <xdr:rowOff>1266825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1663</xdr:row>
      <xdr:rowOff>38100</xdr:rowOff>
    </xdr:from>
    <xdr:to>
      <xdr:col>3</xdr:col>
      <xdr:colOff>1552575</xdr:colOff>
      <xdr:row>1664</xdr:row>
      <xdr:rowOff>638175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1665</xdr:row>
      <xdr:rowOff>28575</xdr:rowOff>
    </xdr:from>
    <xdr:to>
      <xdr:col>3</xdr:col>
      <xdr:colOff>1552575</xdr:colOff>
      <xdr:row>1668</xdr:row>
      <xdr:rowOff>209550</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1669</xdr:row>
      <xdr:rowOff>28575</xdr:rowOff>
    </xdr:from>
    <xdr:to>
      <xdr:col>3</xdr:col>
      <xdr:colOff>1552575</xdr:colOff>
      <xdr:row>1669</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1670</xdr:row>
      <xdr:rowOff>28575</xdr:rowOff>
    </xdr:from>
    <xdr:to>
      <xdr:col>3</xdr:col>
      <xdr:colOff>1552575</xdr:colOff>
      <xdr:row>1674</xdr:row>
      <xdr:rowOff>333375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1675</xdr:row>
      <xdr:rowOff>28575</xdr:rowOff>
    </xdr:from>
    <xdr:to>
      <xdr:col>3</xdr:col>
      <xdr:colOff>1552575</xdr:colOff>
      <xdr:row>1675</xdr:row>
      <xdr:rowOff>1266825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1676</xdr:row>
      <xdr:rowOff>28575</xdr:rowOff>
    </xdr:from>
    <xdr:to>
      <xdr:col>3</xdr:col>
      <xdr:colOff>1552575</xdr:colOff>
      <xdr:row>1676</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1677</xdr:row>
      <xdr:rowOff>28575</xdr:rowOff>
    </xdr:from>
    <xdr:to>
      <xdr:col>3</xdr:col>
      <xdr:colOff>1552575</xdr:colOff>
      <xdr:row>1681</xdr:row>
      <xdr:rowOff>333375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1682</xdr:row>
      <xdr:rowOff>28575</xdr:rowOff>
    </xdr:from>
    <xdr:to>
      <xdr:col>3</xdr:col>
      <xdr:colOff>1552575</xdr:colOff>
      <xdr:row>1682</xdr:row>
      <xdr:rowOff>1266825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1683</xdr:row>
      <xdr:rowOff>28575</xdr:rowOff>
    </xdr:from>
    <xdr:to>
      <xdr:col>3</xdr:col>
      <xdr:colOff>1552575</xdr:colOff>
      <xdr:row>1683</xdr:row>
      <xdr:rowOff>1266825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1684</xdr:row>
      <xdr:rowOff>28575</xdr:rowOff>
    </xdr:from>
    <xdr:to>
      <xdr:col>3</xdr:col>
      <xdr:colOff>1552575</xdr:colOff>
      <xdr:row>1684</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1685</xdr:row>
      <xdr:rowOff>28575</xdr:rowOff>
    </xdr:from>
    <xdr:to>
      <xdr:col>3</xdr:col>
      <xdr:colOff>1552575</xdr:colOff>
      <xdr:row>1688</xdr:row>
      <xdr:rowOff>209550</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1689</xdr:row>
      <xdr:rowOff>28575</xdr:rowOff>
    </xdr:from>
    <xdr:to>
      <xdr:col>3</xdr:col>
      <xdr:colOff>1552575</xdr:colOff>
      <xdr:row>1689</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1690</xdr:row>
      <xdr:rowOff>28575</xdr:rowOff>
    </xdr:from>
    <xdr:to>
      <xdr:col>3</xdr:col>
      <xdr:colOff>1552575</xdr:colOff>
      <xdr:row>1693</xdr:row>
      <xdr:rowOff>209550</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1694</xdr:row>
      <xdr:rowOff>28575</xdr:rowOff>
    </xdr:from>
    <xdr:to>
      <xdr:col>3</xdr:col>
      <xdr:colOff>1552575</xdr:colOff>
      <xdr:row>1697</xdr:row>
      <xdr:rowOff>209550</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1698</xdr:row>
      <xdr:rowOff>28575</xdr:rowOff>
    </xdr:from>
    <xdr:to>
      <xdr:col>3</xdr:col>
      <xdr:colOff>1552575</xdr:colOff>
      <xdr:row>1704</xdr:row>
      <xdr:rowOff>171450</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1705</xdr:row>
      <xdr:rowOff>28575</xdr:rowOff>
    </xdr:from>
    <xdr:to>
      <xdr:col>3</xdr:col>
      <xdr:colOff>1552575</xdr:colOff>
      <xdr:row>1712</xdr:row>
      <xdr:rowOff>152400</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1713</xdr:row>
      <xdr:rowOff>28575</xdr:rowOff>
    </xdr:from>
    <xdr:to>
      <xdr:col>3</xdr:col>
      <xdr:colOff>1552575</xdr:colOff>
      <xdr:row>1720</xdr:row>
      <xdr:rowOff>152400</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1721</xdr:row>
      <xdr:rowOff>28575</xdr:rowOff>
    </xdr:from>
    <xdr:to>
      <xdr:col>3</xdr:col>
      <xdr:colOff>1552575</xdr:colOff>
      <xdr:row>1723</xdr:row>
      <xdr:rowOff>419100</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1724</xdr:row>
      <xdr:rowOff>28575</xdr:rowOff>
    </xdr:from>
    <xdr:to>
      <xdr:col>3</xdr:col>
      <xdr:colOff>1552575</xdr:colOff>
      <xdr:row>1724</xdr:row>
      <xdr:rowOff>1266825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1725</xdr:row>
      <xdr:rowOff>28575</xdr:rowOff>
    </xdr:from>
    <xdr:to>
      <xdr:col>3</xdr:col>
      <xdr:colOff>1552575</xdr:colOff>
      <xdr:row>1725</xdr:row>
      <xdr:rowOff>1266825</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1726</xdr:row>
      <xdr:rowOff>38100</xdr:rowOff>
    </xdr:from>
    <xdr:to>
      <xdr:col>3</xdr:col>
      <xdr:colOff>1552575</xdr:colOff>
      <xdr:row>1727</xdr:row>
      <xdr:rowOff>638175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1728</xdr:row>
      <xdr:rowOff>28575</xdr:rowOff>
    </xdr:from>
    <xdr:to>
      <xdr:col>3</xdr:col>
      <xdr:colOff>1552575</xdr:colOff>
      <xdr:row>1733</xdr:row>
      <xdr:rowOff>209550</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1734</xdr:row>
      <xdr:rowOff>28575</xdr:rowOff>
    </xdr:from>
    <xdr:to>
      <xdr:col>3</xdr:col>
      <xdr:colOff>1552575</xdr:colOff>
      <xdr:row>1734</xdr:row>
      <xdr:rowOff>1266825</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1735</xdr:row>
      <xdr:rowOff>28575</xdr:rowOff>
    </xdr:from>
    <xdr:to>
      <xdr:col>3</xdr:col>
      <xdr:colOff>1552575</xdr:colOff>
      <xdr:row>1738</xdr:row>
      <xdr:rowOff>209550</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1739</xdr:row>
      <xdr:rowOff>38100</xdr:rowOff>
    </xdr:from>
    <xdr:to>
      <xdr:col>3</xdr:col>
      <xdr:colOff>1552575</xdr:colOff>
      <xdr:row>1740</xdr:row>
      <xdr:rowOff>638175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1741</xdr:row>
      <xdr:rowOff>38100</xdr:rowOff>
    </xdr:from>
    <xdr:to>
      <xdr:col>3</xdr:col>
      <xdr:colOff>1552575</xdr:colOff>
      <xdr:row>1742</xdr:row>
      <xdr:rowOff>638175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1743</xdr:row>
      <xdr:rowOff>38100</xdr:rowOff>
    </xdr:from>
    <xdr:to>
      <xdr:col>3</xdr:col>
      <xdr:colOff>1552575</xdr:colOff>
      <xdr:row>1744</xdr:row>
      <xdr:rowOff>638175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1745</xdr:row>
      <xdr:rowOff>28575</xdr:rowOff>
    </xdr:from>
    <xdr:to>
      <xdr:col>3</xdr:col>
      <xdr:colOff>1552575</xdr:colOff>
      <xdr:row>1747</xdr:row>
      <xdr:rowOff>419100</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1748</xdr:row>
      <xdr:rowOff>1266825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1749</xdr:row>
      <xdr:rowOff>38100</xdr:rowOff>
    </xdr:from>
    <xdr:to>
      <xdr:col>3</xdr:col>
      <xdr:colOff>1552575</xdr:colOff>
      <xdr:row>1750</xdr:row>
      <xdr:rowOff>638175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1751</xdr:row>
      <xdr:rowOff>28575</xdr:rowOff>
    </xdr:from>
    <xdr:to>
      <xdr:col>3</xdr:col>
      <xdr:colOff>1552575</xdr:colOff>
      <xdr:row>1751</xdr:row>
      <xdr:rowOff>1266825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1752</xdr:row>
      <xdr:rowOff>28575</xdr:rowOff>
    </xdr:from>
    <xdr:to>
      <xdr:col>3</xdr:col>
      <xdr:colOff>1552575</xdr:colOff>
      <xdr:row>1752</xdr:row>
      <xdr:rowOff>1266825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1753</xdr:row>
      <xdr:rowOff>38100</xdr:rowOff>
    </xdr:from>
    <xdr:to>
      <xdr:col>3</xdr:col>
      <xdr:colOff>1552575</xdr:colOff>
      <xdr:row>1754</xdr:row>
      <xdr:rowOff>638175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1755</xdr:row>
      <xdr:rowOff>28575</xdr:rowOff>
    </xdr:from>
    <xdr:to>
      <xdr:col>3</xdr:col>
      <xdr:colOff>1552575</xdr:colOff>
      <xdr:row>1755</xdr:row>
      <xdr:rowOff>1266825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1756</xdr:row>
      <xdr:rowOff>28575</xdr:rowOff>
    </xdr:from>
    <xdr:to>
      <xdr:col>3</xdr:col>
      <xdr:colOff>1552575</xdr:colOff>
      <xdr:row>1756</xdr:row>
      <xdr:rowOff>1266825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1757</xdr:row>
      <xdr:rowOff>28575</xdr:rowOff>
    </xdr:from>
    <xdr:to>
      <xdr:col>3</xdr:col>
      <xdr:colOff>1552575</xdr:colOff>
      <xdr:row>1757</xdr:row>
      <xdr:rowOff>1266825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1758</xdr:row>
      <xdr:rowOff>28575</xdr:rowOff>
    </xdr:from>
    <xdr:to>
      <xdr:col>3</xdr:col>
      <xdr:colOff>1552575</xdr:colOff>
      <xdr:row>1758</xdr:row>
      <xdr:rowOff>1266825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1759</xdr:row>
      <xdr:rowOff>28575</xdr:rowOff>
    </xdr:from>
    <xdr:to>
      <xdr:col>3</xdr:col>
      <xdr:colOff>1552575</xdr:colOff>
      <xdr:row>1759</xdr:row>
      <xdr:rowOff>1266825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1760</xdr:row>
      <xdr:rowOff>28575</xdr:rowOff>
    </xdr:from>
    <xdr:to>
      <xdr:col>3</xdr:col>
      <xdr:colOff>1552575</xdr:colOff>
      <xdr:row>1760</xdr:row>
      <xdr:rowOff>1266825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1761</xdr:row>
      <xdr:rowOff>28575</xdr:rowOff>
    </xdr:from>
    <xdr:to>
      <xdr:col>3</xdr:col>
      <xdr:colOff>1552575</xdr:colOff>
      <xdr:row>1761</xdr:row>
      <xdr:rowOff>1266825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1762</xdr:row>
      <xdr:rowOff>28575</xdr:rowOff>
    </xdr:from>
    <xdr:to>
      <xdr:col>3</xdr:col>
      <xdr:colOff>1552575</xdr:colOff>
      <xdr:row>1762</xdr:row>
      <xdr:rowOff>1266825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1763</xdr:row>
      <xdr:rowOff>28575</xdr:rowOff>
    </xdr:from>
    <xdr:to>
      <xdr:col>3</xdr:col>
      <xdr:colOff>1552575</xdr:colOff>
      <xdr:row>1763</xdr:row>
      <xdr:rowOff>1266825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1764</xdr:row>
      <xdr:rowOff>28575</xdr:rowOff>
    </xdr:from>
    <xdr:to>
      <xdr:col>3</xdr:col>
      <xdr:colOff>1552575</xdr:colOff>
      <xdr:row>1764</xdr:row>
      <xdr:rowOff>1266825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1765</xdr:row>
      <xdr:rowOff>28575</xdr:rowOff>
    </xdr:from>
    <xdr:to>
      <xdr:col>3</xdr:col>
      <xdr:colOff>1552575</xdr:colOff>
      <xdr:row>1765</xdr:row>
      <xdr:rowOff>1266825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1766</xdr:row>
      <xdr:rowOff>38100</xdr:rowOff>
    </xdr:from>
    <xdr:to>
      <xdr:col>3</xdr:col>
      <xdr:colOff>1552575</xdr:colOff>
      <xdr:row>1767</xdr:row>
      <xdr:rowOff>638175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1768</xdr:row>
      <xdr:rowOff>28575</xdr:rowOff>
    </xdr:from>
    <xdr:to>
      <xdr:col>3</xdr:col>
      <xdr:colOff>1552575</xdr:colOff>
      <xdr:row>1768</xdr:row>
      <xdr:rowOff>1266825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1769</xdr:row>
      <xdr:rowOff>28575</xdr:rowOff>
    </xdr:from>
    <xdr:to>
      <xdr:col>3</xdr:col>
      <xdr:colOff>1552575</xdr:colOff>
      <xdr:row>1769</xdr:row>
      <xdr:rowOff>1266825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1770</xdr:row>
      <xdr:rowOff>28575</xdr:rowOff>
    </xdr:from>
    <xdr:to>
      <xdr:col>3</xdr:col>
      <xdr:colOff>1552575</xdr:colOff>
      <xdr:row>1770</xdr:row>
      <xdr:rowOff>1266825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1771</xdr:row>
      <xdr:rowOff>28575</xdr:rowOff>
    </xdr:from>
    <xdr:to>
      <xdr:col>3</xdr:col>
      <xdr:colOff>1552575</xdr:colOff>
      <xdr:row>1771</xdr:row>
      <xdr:rowOff>1266825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1772</xdr:row>
      <xdr:rowOff>28575</xdr:rowOff>
    </xdr:from>
    <xdr:to>
      <xdr:col>3</xdr:col>
      <xdr:colOff>1552575</xdr:colOff>
      <xdr:row>1772</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1773</xdr:row>
      <xdr:rowOff>28575</xdr:rowOff>
    </xdr:from>
    <xdr:to>
      <xdr:col>3</xdr:col>
      <xdr:colOff>1552575</xdr:colOff>
      <xdr:row>1776</xdr:row>
      <xdr:rowOff>209550</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1777</xdr:row>
      <xdr:rowOff>28575</xdr:rowOff>
    </xdr:from>
    <xdr:to>
      <xdr:col>3</xdr:col>
      <xdr:colOff>1552575</xdr:colOff>
      <xdr:row>1780</xdr:row>
      <xdr:rowOff>209550</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1781</xdr:row>
      <xdr:rowOff>28575</xdr:rowOff>
    </xdr:from>
    <xdr:to>
      <xdr:col>3</xdr:col>
      <xdr:colOff>1552575</xdr:colOff>
      <xdr:row>1785</xdr:row>
      <xdr:rowOff>333375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1786</xdr:row>
      <xdr:rowOff>28575</xdr:rowOff>
    </xdr:from>
    <xdr:to>
      <xdr:col>3</xdr:col>
      <xdr:colOff>1552575</xdr:colOff>
      <xdr:row>1788</xdr:row>
      <xdr:rowOff>419100</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1789</xdr:row>
      <xdr:rowOff>28575</xdr:rowOff>
    </xdr:from>
    <xdr:to>
      <xdr:col>3</xdr:col>
      <xdr:colOff>1552575</xdr:colOff>
      <xdr:row>1791</xdr:row>
      <xdr:rowOff>419100</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1792</xdr:row>
      <xdr:rowOff>28575</xdr:rowOff>
    </xdr:from>
    <xdr:to>
      <xdr:col>3</xdr:col>
      <xdr:colOff>1552575</xdr:colOff>
      <xdr:row>1795</xdr:row>
      <xdr:rowOff>209550</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1796</xdr:row>
      <xdr:rowOff>28575</xdr:rowOff>
    </xdr:from>
    <xdr:to>
      <xdr:col>3</xdr:col>
      <xdr:colOff>1552575</xdr:colOff>
      <xdr:row>1802</xdr:row>
      <xdr:rowOff>171450</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1803</xdr:row>
      <xdr:rowOff>28575</xdr:rowOff>
    </xdr:from>
    <xdr:to>
      <xdr:col>3</xdr:col>
      <xdr:colOff>1552575</xdr:colOff>
      <xdr:row>1805</xdr:row>
      <xdr:rowOff>419100</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1806</xdr:row>
      <xdr:rowOff>38100</xdr:rowOff>
    </xdr:from>
    <xdr:to>
      <xdr:col>3</xdr:col>
      <xdr:colOff>1552575</xdr:colOff>
      <xdr:row>1807</xdr:row>
      <xdr:rowOff>638175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1808</xdr:row>
      <xdr:rowOff>28575</xdr:rowOff>
    </xdr:from>
    <xdr:to>
      <xdr:col>3</xdr:col>
      <xdr:colOff>1552575</xdr:colOff>
      <xdr:row>1810</xdr:row>
      <xdr:rowOff>419100</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1811</xdr:row>
      <xdr:rowOff>28575</xdr:rowOff>
    </xdr:from>
    <xdr:to>
      <xdr:col>3</xdr:col>
      <xdr:colOff>1552575</xdr:colOff>
      <xdr:row>1814</xdr:row>
      <xdr:rowOff>209550</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1815</xdr:row>
      <xdr:rowOff>28575</xdr:rowOff>
    </xdr:from>
    <xdr:to>
      <xdr:col>3</xdr:col>
      <xdr:colOff>1552575</xdr:colOff>
      <xdr:row>1818</xdr:row>
      <xdr:rowOff>209550</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1819</xdr:row>
      <xdr:rowOff>28575</xdr:rowOff>
    </xdr:from>
    <xdr:to>
      <xdr:col>3</xdr:col>
      <xdr:colOff>1552575</xdr:colOff>
      <xdr:row>1823</xdr:row>
      <xdr:rowOff>333375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1824</xdr:row>
      <xdr:rowOff>38100</xdr:rowOff>
    </xdr:from>
    <xdr:to>
      <xdr:col>3</xdr:col>
      <xdr:colOff>1552575</xdr:colOff>
      <xdr:row>1825</xdr:row>
      <xdr:rowOff>638175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1826</xdr:row>
      <xdr:rowOff>28575</xdr:rowOff>
    </xdr:from>
    <xdr:to>
      <xdr:col>3</xdr:col>
      <xdr:colOff>1552575</xdr:colOff>
      <xdr:row>1829</xdr:row>
      <xdr:rowOff>209550</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1830</xdr:row>
      <xdr:rowOff>28575</xdr:rowOff>
    </xdr:from>
    <xdr:to>
      <xdr:col>3</xdr:col>
      <xdr:colOff>1552575</xdr:colOff>
      <xdr:row>1835</xdr:row>
      <xdr:rowOff>209550</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1836</xdr:row>
      <xdr:rowOff>28575</xdr:rowOff>
    </xdr:from>
    <xdr:to>
      <xdr:col>3</xdr:col>
      <xdr:colOff>1552575</xdr:colOff>
      <xdr:row>1840</xdr:row>
      <xdr:rowOff>333375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1841</xdr:row>
      <xdr:rowOff>28575</xdr:rowOff>
    </xdr:from>
    <xdr:to>
      <xdr:col>3</xdr:col>
      <xdr:colOff>1552575</xdr:colOff>
      <xdr:row>1843</xdr:row>
      <xdr:rowOff>419100</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1844</xdr:row>
      <xdr:rowOff>28575</xdr:rowOff>
    </xdr:from>
    <xdr:to>
      <xdr:col>3</xdr:col>
      <xdr:colOff>1552575</xdr:colOff>
      <xdr:row>1848</xdr:row>
      <xdr:rowOff>333375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1849</xdr:row>
      <xdr:rowOff>28575</xdr:rowOff>
    </xdr:from>
    <xdr:to>
      <xdr:col>3</xdr:col>
      <xdr:colOff>1552575</xdr:colOff>
      <xdr:row>1851</xdr:row>
      <xdr:rowOff>419100</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1852</xdr:row>
      <xdr:rowOff>28575</xdr:rowOff>
    </xdr:from>
    <xdr:to>
      <xdr:col>3</xdr:col>
      <xdr:colOff>1552575</xdr:colOff>
      <xdr:row>1858</xdr:row>
      <xdr:rowOff>171450</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1859</xdr:row>
      <xdr:rowOff>28575</xdr:rowOff>
    </xdr:from>
    <xdr:to>
      <xdr:col>3</xdr:col>
      <xdr:colOff>1552575</xdr:colOff>
      <xdr:row>1861</xdr:row>
      <xdr:rowOff>419100</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1862</xdr:row>
      <xdr:rowOff>28575</xdr:rowOff>
    </xdr:from>
    <xdr:to>
      <xdr:col>3</xdr:col>
      <xdr:colOff>1552575</xdr:colOff>
      <xdr:row>1865</xdr:row>
      <xdr:rowOff>209550</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1866</xdr:row>
      <xdr:rowOff>38100</xdr:rowOff>
    </xdr:from>
    <xdr:to>
      <xdr:col>3</xdr:col>
      <xdr:colOff>1552575</xdr:colOff>
      <xdr:row>1867</xdr:row>
      <xdr:rowOff>638175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1868</xdr:row>
      <xdr:rowOff>38100</xdr:rowOff>
    </xdr:from>
    <xdr:to>
      <xdr:col>3</xdr:col>
      <xdr:colOff>1552575</xdr:colOff>
      <xdr:row>1869</xdr:row>
      <xdr:rowOff>638175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1870</xdr:row>
      <xdr:rowOff>28575</xdr:rowOff>
    </xdr:from>
    <xdr:to>
      <xdr:col>3</xdr:col>
      <xdr:colOff>1552575</xdr:colOff>
      <xdr:row>1870</xdr:row>
      <xdr:rowOff>1266825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1871</xdr:row>
      <xdr:rowOff>28575</xdr:rowOff>
    </xdr:from>
    <xdr:to>
      <xdr:col>3</xdr:col>
      <xdr:colOff>1552575</xdr:colOff>
      <xdr:row>1871</xdr:row>
      <xdr:rowOff>1266825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1872</xdr:row>
      <xdr:rowOff>28575</xdr:rowOff>
    </xdr:from>
    <xdr:to>
      <xdr:col>3</xdr:col>
      <xdr:colOff>1552575</xdr:colOff>
      <xdr:row>1877</xdr:row>
      <xdr:rowOff>209550</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1878</xdr:row>
      <xdr:rowOff>38100</xdr:rowOff>
    </xdr:from>
    <xdr:to>
      <xdr:col>3</xdr:col>
      <xdr:colOff>1552575</xdr:colOff>
      <xdr:row>1879</xdr:row>
      <xdr:rowOff>638175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1880</xdr:row>
      <xdr:rowOff>28575</xdr:rowOff>
    </xdr:from>
    <xdr:to>
      <xdr:col>3</xdr:col>
      <xdr:colOff>1552575</xdr:colOff>
      <xdr:row>1880</xdr:row>
      <xdr:rowOff>1266825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1881</xdr:row>
      <xdr:rowOff>38100</xdr:rowOff>
    </xdr:from>
    <xdr:to>
      <xdr:col>3</xdr:col>
      <xdr:colOff>1552575</xdr:colOff>
      <xdr:row>1882</xdr:row>
      <xdr:rowOff>638175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1883</xdr:row>
      <xdr:rowOff>28575</xdr:rowOff>
    </xdr:from>
    <xdr:to>
      <xdr:col>3</xdr:col>
      <xdr:colOff>1552575</xdr:colOff>
      <xdr:row>1885</xdr:row>
      <xdr:rowOff>419100</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1886</xdr:row>
      <xdr:rowOff>38100</xdr:rowOff>
    </xdr:from>
    <xdr:to>
      <xdr:col>3</xdr:col>
      <xdr:colOff>1552575</xdr:colOff>
      <xdr:row>1887</xdr:row>
      <xdr:rowOff>638175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1888</xdr:row>
      <xdr:rowOff>28575</xdr:rowOff>
    </xdr:from>
    <xdr:to>
      <xdr:col>3</xdr:col>
      <xdr:colOff>1552575</xdr:colOff>
      <xdr:row>1888</xdr:row>
      <xdr:rowOff>1266825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1889</xdr:row>
      <xdr:rowOff>28575</xdr:rowOff>
    </xdr:from>
    <xdr:to>
      <xdr:col>3</xdr:col>
      <xdr:colOff>1552575</xdr:colOff>
      <xdr:row>1889</xdr:row>
      <xdr:rowOff>1266825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1890</xdr:row>
      <xdr:rowOff>28575</xdr:rowOff>
    </xdr:from>
    <xdr:to>
      <xdr:col>3</xdr:col>
      <xdr:colOff>1552575</xdr:colOff>
      <xdr:row>1890</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1891</xdr:row>
      <xdr:rowOff>38100</xdr:rowOff>
    </xdr:from>
    <xdr:to>
      <xdr:col>3</xdr:col>
      <xdr:colOff>1552575</xdr:colOff>
      <xdr:row>1892</xdr:row>
      <xdr:rowOff>638175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1893</xdr:row>
      <xdr:rowOff>28575</xdr:rowOff>
    </xdr:from>
    <xdr:to>
      <xdr:col>3</xdr:col>
      <xdr:colOff>1552575</xdr:colOff>
      <xdr:row>1893</xdr:row>
      <xdr:rowOff>1266825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1894</xdr:row>
      <xdr:rowOff>38100</xdr:rowOff>
    </xdr:from>
    <xdr:to>
      <xdr:col>3</xdr:col>
      <xdr:colOff>1552575</xdr:colOff>
      <xdr:row>1895</xdr:row>
      <xdr:rowOff>638175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1896</xdr:row>
      <xdr:rowOff>28575</xdr:rowOff>
    </xdr:from>
    <xdr:to>
      <xdr:col>3</xdr:col>
      <xdr:colOff>1552575</xdr:colOff>
      <xdr:row>1896</xdr:row>
      <xdr:rowOff>1266825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1897</xdr:row>
      <xdr:rowOff>28575</xdr:rowOff>
    </xdr:from>
    <xdr:to>
      <xdr:col>3</xdr:col>
      <xdr:colOff>1552575</xdr:colOff>
      <xdr:row>1897</xdr:row>
      <xdr:rowOff>1266825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1898</xdr:row>
      <xdr:rowOff>28575</xdr:rowOff>
    </xdr:from>
    <xdr:to>
      <xdr:col>3</xdr:col>
      <xdr:colOff>1552575</xdr:colOff>
      <xdr:row>1898</xdr:row>
      <xdr:rowOff>1266825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1899</xdr:row>
      <xdr:rowOff>28575</xdr:rowOff>
    </xdr:from>
    <xdr:to>
      <xdr:col>3</xdr:col>
      <xdr:colOff>1552575</xdr:colOff>
      <xdr:row>1899</xdr:row>
      <xdr:rowOff>1266825</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1900</xdr:row>
      <xdr:rowOff>28575</xdr:rowOff>
    </xdr:from>
    <xdr:to>
      <xdr:col>3</xdr:col>
      <xdr:colOff>1552575</xdr:colOff>
      <xdr:row>1900</xdr:row>
      <xdr:rowOff>1266825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1901</xdr:row>
      <xdr:rowOff>38100</xdr:rowOff>
    </xdr:from>
    <xdr:to>
      <xdr:col>3</xdr:col>
      <xdr:colOff>1552575</xdr:colOff>
      <xdr:row>1902</xdr:row>
      <xdr:rowOff>638175</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1903</xdr:row>
      <xdr:rowOff>28575</xdr:rowOff>
    </xdr:from>
    <xdr:to>
      <xdr:col>3</xdr:col>
      <xdr:colOff>1552575</xdr:colOff>
      <xdr:row>1903</xdr:row>
      <xdr:rowOff>1266825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1904</xdr:row>
      <xdr:rowOff>28575</xdr:rowOff>
    </xdr:from>
    <xdr:to>
      <xdr:col>3</xdr:col>
      <xdr:colOff>1552575</xdr:colOff>
      <xdr:row>1904</xdr:row>
      <xdr:rowOff>1266825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1905</xdr:row>
      <xdr:rowOff>28575</xdr:rowOff>
    </xdr:from>
    <xdr:to>
      <xdr:col>3</xdr:col>
      <xdr:colOff>1552575</xdr:colOff>
      <xdr:row>1905</xdr:row>
      <xdr:rowOff>1266825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1906</xdr:row>
      <xdr:rowOff>28575</xdr:rowOff>
    </xdr:from>
    <xdr:to>
      <xdr:col>3</xdr:col>
      <xdr:colOff>1552575</xdr:colOff>
      <xdr:row>1906</xdr:row>
      <xdr:rowOff>1266825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1907</xdr:row>
      <xdr:rowOff>28575</xdr:rowOff>
    </xdr:from>
    <xdr:to>
      <xdr:col>3</xdr:col>
      <xdr:colOff>1552575</xdr:colOff>
      <xdr:row>1907</xdr:row>
      <xdr:rowOff>1266825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1908</xdr:row>
      <xdr:rowOff>28575</xdr:rowOff>
    </xdr:from>
    <xdr:to>
      <xdr:col>3</xdr:col>
      <xdr:colOff>1552575</xdr:colOff>
      <xdr:row>1908</xdr:row>
      <xdr:rowOff>1266825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1909</xdr:row>
      <xdr:rowOff>28575</xdr:rowOff>
    </xdr:from>
    <xdr:to>
      <xdr:col>3</xdr:col>
      <xdr:colOff>1552575</xdr:colOff>
      <xdr:row>1909</xdr:row>
      <xdr:rowOff>1266825</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1910</xdr:row>
      <xdr:rowOff>28575</xdr:rowOff>
    </xdr:from>
    <xdr:to>
      <xdr:col>3</xdr:col>
      <xdr:colOff>1552575</xdr:colOff>
      <xdr:row>1910</xdr:row>
      <xdr:rowOff>1266825</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1911</xdr:row>
      <xdr:rowOff>28575</xdr:rowOff>
    </xdr:from>
    <xdr:to>
      <xdr:col>3</xdr:col>
      <xdr:colOff>1552575</xdr:colOff>
      <xdr:row>1911</xdr:row>
      <xdr:rowOff>1266825</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1912</xdr:row>
      <xdr:rowOff>28575</xdr:rowOff>
    </xdr:from>
    <xdr:to>
      <xdr:col>3</xdr:col>
      <xdr:colOff>1552575</xdr:colOff>
      <xdr:row>1912</xdr:row>
      <xdr:rowOff>1266825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28575</xdr:rowOff>
    </xdr:from>
    <xdr:to>
      <xdr:col>3</xdr:col>
      <xdr:colOff>1552575</xdr:colOff>
      <xdr:row>1913</xdr:row>
      <xdr:rowOff>1266825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1914</xdr:row>
      <xdr:rowOff>28575</xdr:rowOff>
    </xdr:from>
    <xdr:to>
      <xdr:col>3</xdr:col>
      <xdr:colOff>1552575</xdr:colOff>
      <xdr:row>1914</xdr:row>
      <xdr:rowOff>1266825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1915</xdr:row>
      <xdr:rowOff>28575</xdr:rowOff>
    </xdr:from>
    <xdr:to>
      <xdr:col>3</xdr:col>
      <xdr:colOff>1552575</xdr:colOff>
      <xdr:row>1915</xdr:row>
      <xdr:rowOff>1266825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1916</xdr:row>
      <xdr:rowOff>28575</xdr:rowOff>
    </xdr:from>
    <xdr:to>
      <xdr:col>3</xdr:col>
      <xdr:colOff>1552575</xdr:colOff>
      <xdr:row>1916</xdr:row>
      <xdr:rowOff>1266825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1917</xdr:row>
      <xdr:rowOff>28575</xdr:rowOff>
    </xdr:from>
    <xdr:to>
      <xdr:col>3</xdr:col>
      <xdr:colOff>1552575</xdr:colOff>
      <xdr:row>1917</xdr:row>
      <xdr:rowOff>1266825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1918</xdr:row>
      <xdr:rowOff>28575</xdr:rowOff>
    </xdr:from>
    <xdr:to>
      <xdr:col>3</xdr:col>
      <xdr:colOff>1552575</xdr:colOff>
      <xdr:row>1918</xdr:row>
      <xdr:rowOff>1266825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1919</xdr:row>
      <xdr:rowOff>28575</xdr:rowOff>
    </xdr:from>
    <xdr:to>
      <xdr:col>3</xdr:col>
      <xdr:colOff>1552575</xdr:colOff>
      <xdr:row>1919</xdr:row>
      <xdr:rowOff>1266825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1920</xdr:row>
      <xdr:rowOff>28575</xdr:rowOff>
    </xdr:from>
    <xdr:to>
      <xdr:col>3</xdr:col>
      <xdr:colOff>1552575</xdr:colOff>
      <xdr:row>1920</xdr:row>
      <xdr:rowOff>1266825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1921</xdr:row>
      <xdr:rowOff>28575</xdr:rowOff>
    </xdr:from>
    <xdr:to>
      <xdr:col>3</xdr:col>
      <xdr:colOff>1552575</xdr:colOff>
      <xdr:row>1921</xdr:row>
      <xdr:rowOff>1266825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1922</xdr:row>
      <xdr:rowOff>28575</xdr:rowOff>
    </xdr:from>
    <xdr:to>
      <xdr:col>3</xdr:col>
      <xdr:colOff>1552575</xdr:colOff>
      <xdr:row>1922</xdr:row>
      <xdr:rowOff>1266825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1923</xdr:row>
      <xdr:rowOff>28575</xdr:rowOff>
    </xdr:from>
    <xdr:to>
      <xdr:col>3</xdr:col>
      <xdr:colOff>1552575</xdr:colOff>
      <xdr:row>1927</xdr:row>
      <xdr:rowOff>333375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1928</xdr:row>
      <xdr:rowOff>28575</xdr:rowOff>
    </xdr:from>
    <xdr:to>
      <xdr:col>3</xdr:col>
      <xdr:colOff>1552575</xdr:colOff>
      <xdr:row>1928</xdr:row>
      <xdr:rowOff>1266825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1929</xdr:row>
      <xdr:rowOff>28575</xdr:rowOff>
    </xdr:from>
    <xdr:to>
      <xdr:col>3</xdr:col>
      <xdr:colOff>1552575</xdr:colOff>
      <xdr:row>1932</xdr:row>
      <xdr:rowOff>209550</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1933</xdr:row>
      <xdr:rowOff>28575</xdr:rowOff>
    </xdr:from>
    <xdr:to>
      <xdr:col>3</xdr:col>
      <xdr:colOff>1552575</xdr:colOff>
      <xdr:row>1936</xdr:row>
      <xdr:rowOff>209550</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1937</xdr:row>
      <xdr:rowOff>28575</xdr:rowOff>
    </xdr:from>
    <xdr:to>
      <xdr:col>3</xdr:col>
      <xdr:colOff>1552575</xdr:colOff>
      <xdr:row>1937</xdr:row>
      <xdr:rowOff>1266825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1938</xdr:row>
      <xdr:rowOff>28575</xdr:rowOff>
    </xdr:from>
    <xdr:to>
      <xdr:col>3</xdr:col>
      <xdr:colOff>1552575</xdr:colOff>
      <xdr:row>1940</xdr:row>
      <xdr:rowOff>419100</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1941</xdr:row>
      <xdr:rowOff>28575</xdr:rowOff>
    </xdr:from>
    <xdr:to>
      <xdr:col>3</xdr:col>
      <xdr:colOff>1552575</xdr:colOff>
      <xdr:row>1943</xdr:row>
      <xdr:rowOff>419100</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1944</xdr:row>
      <xdr:rowOff>28575</xdr:rowOff>
    </xdr:from>
    <xdr:to>
      <xdr:col>3</xdr:col>
      <xdr:colOff>1552575</xdr:colOff>
      <xdr:row>1946</xdr:row>
      <xdr:rowOff>419100</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1947</xdr:row>
      <xdr:rowOff>28575</xdr:rowOff>
    </xdr:from>
    <xdr:to>
      <xdr:col>3</xdr:col>
      <xdr:colOff>1552575</xdr:colOff>
      <xdr:row>1949</xdr:row>
      <xdr:rowOff>419100</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1950</xdr:row>
      <xdr:rowOff>28575</xdr:rowOff>
    </xdr:from>
    <xdr:to>
      <xdr:col>3</xdr:col>
      <xdr:colOff>1552575</xdr:colOff>
      <xdr:row>1953</xdr:row>
      <xdr:rowOff>209550</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1954</xdr:row>
      <xdr:rowOff>28575</xdr:rowOff>
    </xdr:from>
    <xdr:to>
      <xdr:col>3</xdr:col>
      <xdr:colOff>1552575</xdr:colOff>
      <xdr:row>1957</xdr:row>
      <xdr:rowOff>209550</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1958</xdr:row>
      <xdr:rowOff>28575</xdr:rowOff>
    </xdr:from>
    <xdr:to>
      <xdr:col>3</xdr:col>
      <xdr:colOff>1552575</xdr:colOff>
      <xdr:row>1961</xdr:row>
      <xdr:rowOff>209550</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1962</xdr:row>
      <xdr:rowOff>28575</xdr:rowOff>
    </xdr:from>
    <xdr:to>
      <xdr:col>3</xdr:col>
      <xdr:colOff>1552575</xdr:colOff>
      <xdr:row>1964</xdr:row>
      <xdr:rowOff>419100</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1965</xdr:row>
      <xdr:rowOff>28575</xdr:rowOff>
    </xdr:from>
    <xdr:to>
      <xdr:col>3</xdr:col>
      <xdr:colOff>1552575</xdr:colOff>
      <xdr:row>1968</xdr:row>
      <xdr:rowOff>209550</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1969</xdr:row>
      <xdr:rowOff>28575</xdr:rowOff>
    </xdr:from>
    <xdr:to>
      <xdr:col>3</xdr:col>
      <xdr:colOff>1552575</xdr:colOff>
      <xdr:row>1969</xdr:row>
      <xdr:rowOff>1266825</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1970</xdr:row>
      <xdr:rowOff>28575</xdr:rowOff>
    </xdr:from>
    <xdr:to>
      <xdr:col>3</xdr:col>
      <xdr:colOff>1552575</xdr:colOff>
      <xdr:row>1973</xdr:row>
      <xdr:rowOff>209550</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1974</xdr:row>
      <xdr:rowOff>38100</xdr:rowOff>
    </xdr:from>
    <xdr:to>
      <xdr:col>3</xdr:col>
      <xdr:colOff>1552575</xdr:colOff>
      <xdr:row>1975</xdr:row>
      <xdr:rowOff>638175</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1976</xdr:row>
      <xdr:rowOff>28575</xdr:rowOff>
    </xdr:from>
    <xdr:to>
      <xdr:col>3</xdr:col>
      <xdr:colOff>1552575</xdr:colOff>
      <xdr:row>1976</xdr:row>
      <xdr:rowOff>1266825</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1977</xdr:row>
      <xdr:rowOff>28575</xdr:rowOff>
    </xdr:from>
    <xdr:to>
      <xdr:col>3</xdr:col>
      <xdr:colOff>1552575</xdr:colOff>
      <xdr:row>1981</xdr:row>
      <xdr:rowOff>333375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1982</xdr:row>
      <xdr:rowOff>28575</xdr:rowOff>
    </xdr:from>
    <xdr:to>
      <xdr:col>3</xdr:col>
      <xdr:colOff>1552575</xdr:colOff>
      <xdr:row>1986</xdr:row>
      <xdr:rowOff>333375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1987</xdr:row>
      <xdr:rowOff>28575</xdr:rowOff>
    </xdr:from>
    <xdr:to>
      <xdr:col>3</xdr:col>
      <xdr:colOff>1552575</xdr:colOff>
      <xdr:row>1992</xdr:row>
      <xdr:rowOff>209550</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1993</xdr:row>
      <xdr:rowOff>28575</xdr:rowOff>
    </xdr:from>
    <xdr:to>
      <xdr:col>3</xdr:col>
      <xdr:colOff>1552575</xdr:colOff>
      <xdr:row>1996</xdr:row>
      <xdr:rowOff>209550</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1997</xdr:row>
      <xdr:rowOff>28575</xdr:rowOff>
    </xdr:from>
    <xdr:to>
      <xdr:col>3</xdr:col>
      <xdr:colOff>1552575</xdr:colOff>
      <xdr:row>2000</xdr:row>
      <xdr:rowOff>209550</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2001</xdr:row>
      <xdr:rowOff>28575</xdr:rowOff>
    </xdr:from>
    <xdr:to>
      <xdr:col>3</xdr:col>
      <xdr:colOff>1552575</xdr:colOff>
      <xdr:row>2006</xdr:row>
      <xdr:rowOff>209550</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2007</xdr:row>
      <xdr:rowOff>38100</xdr:rowOff>
    </xdr:from>
    <xdr:to>
      <xdr:col>3</xdr:col>
      <xdr:colOff>1552575</xdr:colOff>
      <xdr:row>2008</xdr:row>
      <xdr:rowOff>638175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2009</xdr:row>
      <xdr:rowOff>28575</xdr:rowOff>
    </xdr:from>
    <xdr:to>
      <xdr:col>3</xdr:col>
      <xdr:colOff>1552575</xdr:colOff>
      <xdr:row>2011</xdr:row>
      <xdr:rowOff>419100</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2012</xdr:row>
      <xdr:rowOff>38100</xdr:rowOff>
    </xdr:from>
    <xdr:to>
      <xdr:col>3</xdr:col>
      <xdr:colOff>1552575</xdr:colOff>
      <xdr:row>2013</xdr:row>
      <xdr:rowOff>638175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2014</xdr:row>
      <xdr:rowOff>38100</xdr:rowOff>
    </xdr:from>
    <xdr:to>
      <xdr:col>3</xdr:col>
      <xdr:colOff>1552575</xdr:colOff>
      <xdr:row>2015</xdr:row>
      <xdr:rowOff>638175</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2016</xdr:row>
      <xdr:rowOff>28575</xdr:rowOff>
    </xdr:from>
    <xdr:to>
      <xdr:col>3</xdr:col>
      <xdr:colOff>1552575</xdr:colOff>
      <xdr:row>2020</xdr:row>
      <xdr:rowOff>333375</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2021</xdr:row>
      <xdr:rowOff>28575</xdr:rowOff>
    </xdr:from>
    <xdr:to>
      <xdr:col>3</xdr:col>
      <xdr:colOff>1552575</xdr:colOff>
      <xdr:row>2025</xdr:row>
      <xdr:rowOff>333375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2026</xdr:row>
      <xdr:rowOff>28575</xdr:rowOff>
    </xdr:from>
    <xdr:to>
      <xdr:col>3</xdr:col>
      <xdr:colOff>1552575</xdr:colOff>
      <xdr:row>2030</xdr:row>
      <xdr:rowOff>333375</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2031</xdr:row>
      <xdr:rowOff>28575</xdr:rowOff>
    </xdr:from>
    <xdr:to>
      <xdr:col>3</xdr:col>
      <xdr:colOff>1552575</xdr:colOff>
      <xdr:row>2031</xdr:row>
      <xdr:rowOff>1266825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2032</xdr:row>
      <xdr:rowOff>28575</xdr:rowOff>
    </xdr:from>
    <xdr:to>
      <xdr:col>3</xdr:col>
      <xdr:colOff>1552575</xdr:colOff>
      <xdr:row>2035</xdr:row>
      <xdr:rowOff>209550</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2036</xdr:row>
      <xdr:rowOff>28575</xdr:rowOff>
    </xdr:from>
    <xdr:to>
      <xdr:col>3</xdr:col>
      <xdr:colOff>1552575</xdr:colOff>
      <xdr:row>2038</xdr:row>
      <xdr:rowOff>419100</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2039</xdr:row>
      <xdr:rowOff>28575</xdr:rowOff>
    </xdr:from>
    <xdr:to>
      <xdr:col>3</xdr:col>
      <xdr:colOff>1552575</xdr:colOff>
      <xdr:row>2042</xdr:row>
      <xdr:rowOff>209550</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2043</xdr:row>
      <xdr:rowOff>28575</xdr:rowOff>
    </xdr:from>
    <xdr:to>
      <xdr:col>3</xdr:col>
      <xdr:colOff>1552575</xdr:colOff>
      <xdr:row>2048</xdr:row>
      <xdr:rowOff>209550</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2049</xdr:row>
      <xdr:rowOff>28575</xdr:rowOff>
    </xdr:from>
    <xdr:to>
      <xdr:col>3</xdr:col>
      <xdr:colOff>1552575</xdr:colOff>
      <xdr:row>2052</xdr:row>
      <xdr:rowOff>209550</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2053</xdr:row>
      <xdr:rowOff>28575</xdr:rowOff>
    </xdr:from>
    <xdr:to>
      <xdr:col>3</xdr:col>
      <xdr:colOff>1552575</xdr:colOff>
      <xdr:row>2058</xdr:row>
      <xdr:rowOff>209550</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2059</xdr:row>
      <xdr:rowOff>38100</xdr:rowOff>
    </xdr:from>
    <xdr:to>
      <xdr:col>3</xdr:col>
      <xdr:colOff>1552575</xdr:colOff>
      <xdr:row>2060</xdr:row>
      <xdr:rowOff>638175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2061</xdr:row>
      <xdr:rowOff>28575</xdr:rowOff>
    </xdr:from>
    <xdr:to>
      <xdr:col>3</xdr:col>
      <xdr:colOff>1552575</xdr:colOff>
      <xdr:row>2065</xdr:row>
      <xdr:rowOff>333375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2066</xdr:row>
      <xdr:rowOff>28575</xdr:rowOff>
    </xdr:from>
    <xdr:to>
      <xdr:col>3</xdr:col>
      <xdr:colOff>1552575</xdr:colOff>
      <xdr:row>2068</xdr:row>
      <xdr:rowOff>419100</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2069</xdr:row>
      <xdr:rowOff>38100</xdr:rowOff>
    </xdr:from>
    <xdr:to>
      <xdr:col>3</xdr:col>
      <xdr:colOff>1552575</xdr:colOff>
      <xdr:row>2070</xdr:row>
      <xdr:rowOff>638175</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2071</xdr:row>
      <xdr:rowOff>28575</xdr:rowOff>
    </xdr:from>
    <xdr:to>
      <xdr:col>3</xdr:col>
      <xdr:colOff>1552575</xdr:colOff>
      <xdr:row>2075</xdr:row>
      <xdr:rowOff>333375</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2076</xdr:row>
      <xdr:rowOff>28575</xdr:rowOff>
    </xdr:from>
    <xdr:to>
      <xdr:col>3</xdr:col>
      <xdr:colOff>1552575</xdr:colOff>
      <xdr:row>2076</xdr:row>
      <xdr:rowOff>1266825</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2077</xdr:row>
      <xdr:rowOff>28575</xdr:rowOff>
    </xdr:from>
    <xdr:to>
      <xdr:col>3</xdr:col>
      <xdr:colOff>1552575</xdr:colOff>
      <xdr:row>2077</xdr:row>
      <xdr:rowOff>1266825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2078</xdr:row>
      <xdr:rowOff>38100</xdr:rowOff>
    </xdr:from>
    <xdr:to>
      <xdr:col>3</xdr:col>
      <xdr:colOff>1552575</xdr:colOff>
      <xdr:row>2079</xdr:row>
      <xdr:rowOff>638175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2080</xdr:row>
      <xdr:rowOff>38100</xdr:rowOff>
    </xdr:from>
    <xdr:to>
      <xdr:col>3</xdr:col>
      <xdr:colOff>1552575</xdr:colOff>
      <xdr:row>2081</xdr:row>
      <xdr:rowOff>638175</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2082</xdr:row>
      <xdr:rowOff>28575</xdr:rowOff>
    </xdr:from>
    <xdr:to>
      <xdr:col>3</xdr:col>
      <xdr:colOff>1552575</xdr:colOff>
      <xdr:row>2085</xdr:row>
      <xdr:rowOff>209550</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2086</xdr:row>
      <xdr:rowOff>38100</xdr:rowOff>
    </xdr:from>
    <xdr:to>
      <xdr:col>3</xdr:col>
      <xdr:colOff>1552575</xdr:colOff>
      <xdr:row>2087</xdr:row>
      <xdr:rowOff>638175</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2088</xdr:row>
      <xdr:rowOff>28575</xdr:rowOff>
    </xdr:from>
    <xdr:to>
      <xdr:col>3</xdr:col>
      <xdr:colOff>1552575</xdr:colOff>
      <xdr:row>2091</xdr:row>
      <xdr:rowOff>209550</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2092</xdr:row>
      <xdr:rowOff>28575</xdr:rowOff>
    </xdr:from>
    <xdr:to>
      <xdr:col>3</xdr:col>
      <xdr:colOff>1552575</xdr:colOff>
      <xdr:row>2094</xdr:row>
      <xdr:rowOff>419100</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2095</xdr:row>
      <xdr:rowOff>28575</xdr:rowOff>
    </xdr:from>
    <xdr:to>
      <xdr:col>3</xdr:col>
      <xdr:colOff>1552575</xdr:colOff>
      <xdr:row>2097</xdr:row>
      <xdr:rowOff>419100</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2098</xdr:row>
      <xdr:rowOff>28575</xdr:rowOff>
    </xdr:from>
    <xdr:to>
      <xdr:col>3</xdr:col>
      <xdr:colOff>1552575</xdr:colOff>
      <xdr:row>2100</xdr:row>
      <xdr:rowOff>419100</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2101</xdr:row>
      <xdr:rowOff>28575</xdr:rowOff>
    </xdr:from>
    <xdr:to>
      <xdr:col>3</xdr:col>
      <xdr:colOff>1552575</xdr:colOff>
      <xdr:row>2101</xdr:row>
      <xdr:rowOff>1266825</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2102</xdr:row>
      <xdr:rowOff>28575</xdr:rowOff>
    </xdr:from>
    <xdr:to>
      <xdr:col>3</xdr:col>
      <xdr:colOff>1552575</xdr:colOff>
      <xdr:row>2102</xdr:row>
      <xdr:rowOff>1266825</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2103</xdr:row>
      <xdr:rowOff>38100</xdr:rowOff>
    </xdr:from>
    <xdr:to>
      <xdr:col>3</xdr:col>
      <xdr:colOff>1552575</xdr:colOff>
      <xdr:row>2104</xdr:row>
      <xdr:rowOff>638175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2105</xdr:row>
      <xdr:rowOff>38100</xdr:rowOff>
    </xdr:from>
    <xdr:to>
      <xdr:col>3</xdr:col>
      <xdr:colOff>1552575</xdr:colOff>
      <xdr:row>2106</xdr:row>
      <xdr:rowOff>638175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2107</xdr:row>
      <xdr:rowOff>28575</xdr:rowOff>
    </xdr:from>
    <xdr:to>
      <xdr:col>3</xdr:col>
      <xdr:colOff>1552575</xdr:colOff>
      <xdr:row>2109</xdr:row>
      <xdr:rowOff>419100</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2110</xdr:row>
      <xdr:rowOff>38100</xdr:rowOff>
    </xdr:from>
    <xdr:to>
      <xdr:col>3</xdr:col>
      <xdr:colOff>1552575</xdr:colOff>
      <xdr:row>2111</xdr:row>
      <xdr:rowOff>638175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2112</xdr:row>
      <xdr:rowOff>28575</xdr:rowOff>
    </xdr:from>
    <xdr:to>
      <xdr:col>3</xdr:col>
      <xdr:colOff>1552575</xdr:colOff>
      <xdr:row>2114</xdr:row>
      <xdr:rowOff>419100</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2115</xdr:row>
      <xdr:rowOff>28575</xdr:rowOff>
    </xdr:from>
    <xdr:to>
      <xdr:col>3</xdr:col>
      <xdr:colOff>1552575</xdr:colOff>
      <xdr:row>2115</xdr:row>
      <xdr:rowOff>1266825</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2116</xdr:row>
      <xdr:rowOff>28575</xdr:rowOff>
    </xdr:from>
    <xdr:to>
      <xdr:col>3</xdr:col>
      <xdr:colOff>1552575</xdr:colOff>
      <xdr:row>2119</xdr:row>
      <xdr:rowOff>209550</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2120</xdr:row>
      <xdr:rowOff>28575</xdr:rowOff>
    </xdr:from>
    <xdr:to>
      <xdr:col>3</xdr:col>
      <xdr:colOff>1552575</xdr:colOff>
      <xdr:row>2120</xdr:row>
      <xdr:rowOff>1266825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2121</xdr:row>
      <xdr:rowOff>28575</xdr:rowOff>
    </xdr:from>
    <xdr:to>
      <xdr:col>3</xdr:col>
      <xdr:colOff>1552575</xdr:colOff>
      <xdr:row>2121</xdr:row>
      <xdr:rowOff>1266825</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2122</xdr:row>
      <xdr:rowOff>28575</xdr:rowOff>
    </xdr:from>
    <xdr:to>
      <xdr:col>3</xdr:col>
      <xdr:colOff>1552575</xdr:colOff>
      <xdr:row>2122</xdr:row>
      <xdr:rowOff>1266825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2123</xdr:row>
      <xdr:rowOff>28575</xdr:rowOff>
    </xdr:from>
    <xdr:to>
      <xdr:col>3</xdr:col>
      <xdr:colOff>1552575</xdr:colOff>
      <xdr:row>2123</xdr:row>
      <xdr:rowOff>1266825</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2124</xdr:row>
      <xdr:rowOff>38100</xdr:rowOff>
    </xdr:from>
    <xdr:to>
      <xdr:col>3</xdr:col>
      <xdr:colOff>1552575</xdr:colOff>
      <xdr:row>2125</xdr:row>
      <xdr:rowOff>638175</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2126</xdr:row>
      <xdr:rowOff>28575</xdr:rowOff>
    </xdr:from>
    <xdr:to>
      <xdr:col>3</xdr:col>
      <xdr:colOff>1552575</xdr:colOff>
      <xdr:row>2128</xdr:row>
      <xdr:rowOff>419100</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2129</xdr:row>
      <xdr:rowOff>38100</xdr:rowOff>
    </xdr:from>
    <xdr:to>
      <xdr:col>3</xdr:col>
      <xdr:colOff>1552575</xdr:colOff>
      <xdr:row>2130</xdr:row>
      <xdr:rowOff>638175</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2131</xdr:row>
      <xdr:rowOff>28575</xdr:rowOff>
    </xdr:from>
    <xdr:to>
      <xdr:col>3</xdr:col>
      <xdr:colOff>1552575</xdr:colOff>
      <xdr:row>2131</xdr:row>
      <xdr:rowOff>1266825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2132</xdr:row>
      <xdr:rowOff>38100</xdr:rowOff>
    </xdr:from>
    <xdr:to>
      <xdr:col>3</xdr:col>
      <xdr:colOff>1552575</xdr:colOff>
      <xdr:row>2133</xdr:row>
      <xdr:rowOff>638175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2134</xdr:row>
      <xdr:rowOff>28575</xdr:rowOff>
    </xdr:from>
    <xdr:to>
      <xdr:col>3</xdr:col>
      <xdr:colOff>1552575</xdr:colOff>
      <xdr:row>2136</xdr:row>
      <xdr:rowOff>419100</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2137</xdr:row>
      <xdr:rowOff>38100</xdr:rowOff>
    </xdr:from>
    <xdr:to>
      <xdr:col>3</xdr:col>
      <xdr:colOff>1552575</xdr:colOff>
      <xdr:row>2138</xdr:row>
      <xdr:rowOff>638175</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2139</xdr:row>
      <xdr:rowOff>28575</xdr:rowOff>
    </xdr:from>
    <xdr:to>
      <xdr:col>3</xdr:col>
      <xdr:colOff>1552575</xdr:colOff>
      <xdr:row>2139</xdr:row>
      <xdr:rowOff>1266825</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2140</xdr:row>
      <xdr:rowOff>28575</xdr:rowOff>
    </xdr:from>
    <xdr:to>
      <xdr:col>3</xdr:col>
      <xdr:colOff>1552575</xdr:colOff>
      <xdr:row>2140</xdr:row>
      <xdr:rowOff>1266825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2141</xdr:row>
      <xdr:rowOff>38100</xdr:rowOff>
    </xdr:from>
    <xdr:to>
      <xdr:col>3</xdr:col>
      <xdr:colOff>1552575</xdr:colOff>
      <xdr:row>2142</xdr:row>
      <xdr:rowOff>638175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2143</xdr:row>
      <xdr:rowOff>38100</xdr:rowOff>
    </xdr:from>
    <xdr:to>
      <xdr:col>3</xdr:col>
      <xdr:colOff>1552575</xdr:colOff>
      <xdr:row>2144</xdr:row>
      <xdr:rowOff>638175</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2145</xdr:row>
      <xdr:rowOff>28575</xdr:rowOff>
    </xdr:from>
    <xdr:to>
      <xdr:col>3</xdr:col>
      <xdr:colOff>1552575</xdr:colOff>
      <xdr:row>2147</xdr:row>
      <xdr:rowOff>419100</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2148</xdr:row>
      <xdr:rowOff>28575</xdr:rowOff>
    </xdr:from>
    <xdr:to>
      <xdr:col>3</xdr:col>
      <xdr:colOff>1552575</xdr:colOff>
      <xdr:row>2150</xdr:row>
      <xdr:rowOff>419100</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2151</xdr:row>
      <xdr:rowOff>28575</xdr:rowOff>
    </xdr:from>
    <xdr:to>
      <xdr:col>3</xdr:col>
      <xdr:colOff>1552575</xdr:colOff>
      <xdr:row>2151</xdr:row>
      <xdr:rowOff>1266825</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2152</xdr:row>
      <xdr:rowOff>28575</xdr:rowOff>
    </xdr:from>
    <xdr:to>
      <xdr:col>3</xdr:col>
      <xdr:colOff>1552575</xdr:colOff>
      <xdr:row>2155</xdr:row>
      <xdr:rowOff>209550</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2156</xdr:row>
      <xdr:rowOff>28575</xdr:rowOff>
    </xdr:from>
    <xdr:to>
      <xdr:col>3</xdr:col>
      <xdr:colOff>1552575</xdr:colOff>
      <xdr:row>2158</xdr:row>
      <xdr:rowOff>419100</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2159</xdr:row>
      <xdr:rowOff>28575</xdr:rowOff>
    </xdr:from>
    <xdr:to>
      <xdr:col>3</xdr:col>
      <xdr:colOff>1552575</xdr:colOff>
      <xdr:row>2163</xdr:row>
      <xdr:rowOff>333375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2164</xdr:row>
      <xdr:rowOff>28575</xdr:rowOff>
    </xdr:from>
    <xdr:to>
      <xdr:col>3</xdr:col>
      <xdr:colOff>1552575</xdr:colOff>
      <xdr:row>2168</xdr:row>
      <xdr:rowOff>333375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2169</xdr:row>
      <xdr:rowOff>38100</xdr:rowOff>
    </xdr:from>
    <xdr:to>
      <xdr:col>3</xdr:col>
      <xdr:colOff>1552575</xdr:colOff>
      <xdr:row>2170</xdr:row>
      <xdr:rowOff>638175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2171</xdr:row>
      <xdr:rowOff>38100</xdr:rowOff>
    </xdr:from>
    <xdr:to>
      <xdr:col>3</xdr:col>
      <xdr:colOff>1552575</xdr:colOff>
      <xdr:row>2172</xdr:row>
      <xdr:rowOff>638175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2173</xdr:row>
      <xdr:rowOff>28575</xdr:rowOff>
    </xdr:from>
    <xdr:to>
      <xdr:col>3</xdr:col>
      <xdr:colOff>1552575</xdr:colOff>
      <xdr:row>2173</xdr:row>
      <xdr:rowOff>1266825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2174</xdr:row>
      <xdr:rowOff>38100</xdr:rowOff>
    </xdr:from>
    <xdr:to>
      <xdr:col>3</xdr:col>
      <xdr:colOff>1552575</xdr:colOff>
      <xdr:row>2175</xdr:row>
      <xdr:rowOff>638175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2176</xdr:row>
      <xdr:rowOff>38100</xdr:rowOff>
    </xdr:from>
    <xdr:to>
      <xdr:col>3</xdr:col>
      <xdr:colOff>1552575</xdr:colOff>
      <xdr:row>2177</xdr:row>
      <xdr:rowOff>638175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2178</xdr:row>
      <xdr:rowOff>28575</xdr:rowOff>
    </xdr:from>
    <xdr:to>
      <xdr:col>3</xdr:col>
      <xdr:colOff>1552575</xdr:colOff>
      <xdr:row>2178</xdr:row>
      <xdr:rowOff>1266825</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2179</xdr:row>
      <xdr:rowOff>38100</xdr:rowOff>
    </xdr:from>
    <xdr:to>
      <xdr:col>3</xdr:col>
      <xdr:colOff>1552575</xdr:colOff>
      <xdr:row>2180</xdr:row>
      <xdr:rowOff>638175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2181</xdr:row>
      <xdr:rowOff>28575</xdr:rowOff>
    </xdr:from>
    <xdr:to>
      <xdr:col>3</xdr:col>
      <xdr:colOff>1552575</xdr:colOff>
      <xdr:row>2181</xdr:row>
      <xdr:rowOff>1266825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2182</xdr:row>
      <xdr:rowOff>28575</xdr:rowOff>
    </xdr:from>
    <xdr:to>
      <xdr:col>3</xdr:col>
      <xdr:colOff>1552575</xdr:colOff>
      <xdr:row>2182</xdr:row>
      <xdr:rowOff>1266825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2183</xdr:row>
      <xdr:rowOff>38100</xdr:rowOff>
    </xdr:from>
    <xdr:to>
      <xdr:col>3</xdr:col>
      <xdr:colOff>1552575</xdr:colOff>
      <xdr:row>2184</xdr:row>
      <xdr:rowOff>638175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2185</xdr:row>
      <xdr:rowOff>28575</xdr:rowOff>
    </xdr:from>
    <xdr:to>
      <xdr:col>3</xdr:col>
      <xdr:colOff>1552575</xdr:colOff>
      <xdr:row>2185</xdr:row>
      <xdr:rowOff>1266825</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2186</xdr:row>
      <xdr:rowOff>28575</xdr:rowOff>
    </xdr:from>
    <xdr:to>
      <xdr:col>3</xdr:col>
      <xdr:colOff>1552575</xdr:colOff>
      <xdr:row>2188</xdr:row>
      <xdr:rowOff>419100</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2189</xdr:row>
      <xdr:rowOff>28575</xdr:rowOff>
    </xdr:from>
    <xdr:to>
      <xdr:col>3</xdr:col>
      <xdr:colOff>1552575</xdr:colOff>
      <xdr:row>2189</xdr:row>
      <xdr:rowOff>1266825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2190</xdr:row>
      <xdr:rowOff>28575</xdr:rowOff>
    </xdr:from>
    <xdr:to>
      <xdr:col>3</xdr:col>
      <xdr:colOff>1552575</xdr:colOff>
      <xdr:row>2193</xdr:row>
      <xdr:rowOff>209550</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2194</xdr:row>
      <xdr:rowOff>28575</xdr:rowOff>
    </xdr:from>
    <xdr:to>
      <xdr:col>3</xdr:col>
      <xdr:colOff>1552575</xdr:colOff>
      <xdr:row>2194</xdr:row>
      <xdr:rowOff>1266825</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2195</xdr:row>
      <xdr:rowOff>38100</xdr:rowOff>
    </xdr:from>
    <xdr:to>
      <xdr:col>3</xdr:col>
      <xdr:colOff>1552575</xdr:colOff>
      <xdr:row>2196</xdr:row>
      <xdr:rowOff>638175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2197</xdr:row>
      <xdr:rowOff>38100</xdr:rowOff>
    </xdr:from>
    <xdr:to>
      <xdr:col>3</xdr:col>
      <xdr:colOff>1552575</xdr:colOff>
      <xdr:row>2198</xdr:row>
      <xdr:rowOff>638175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2199</xdr:row>
      <xdr:rowOff>28575</xdr:rowOff>
    </xdr:from>
    <xdr:to>
      <xdr:col>3</xdr:col>
      <xdr:colOff>1552575</xdr:colOff>
      <xdr:row>2201</xdr:row>
      <xdr:rowOff>419100</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2202</xdr:row>
      <xdr:rowOff>28575</xdr:rowOff>
    </xdr:from>
    <xdr:to>
      <xdr:col>3</xdr:col>
      <xdr:colOff>1552575</xdr:colOff>
      <xdr:row>2202</xdr:row>
      <xdr:rowOff>1266825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2203</xdr:row>
      <xdr:rowOff>38100</xdr:rowOff>
    </xdr:from>
    <xdr:to>
      <xdr:col>3</xdr:col>
      <xdr:colOff>1552575</xdr:colOff>
      <xdr:row>2204</xdr:row>
      <xdr:rowOff>638175</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2205</xdr:row>
      <xdr:rowOff>28575</xdr:rowOff>
    </xdr:from>
    <xdr:to>
      <xdr:col>3</xdr:col>
      <xdr:colOff>1552575</xdr:colOff>
      <xdr:row>2205</xdr:row>
      <xdr:rowOff>1266825</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2206</xdr:row>
      <xdr:rowOff>28575</xdr:rowOff>
    </xdr:from>
    <xdr:to>
      <xdr:col>3</xdr:col>
      <xdr:colOff>1552575</xdr:colOff>
      <xdr:row>2206</xdr:row>
      <xdr:rowOff>1266825</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2207</xdr:row>
      <xdr:rowOff>28575</xdr:rowOff>
    </xdr:from>
    <xdr:to>
      <xdr:col>3</xdr:col>
      <xdr:colOff>1552575</xdr:colOff>
      <xdr:row>2207</xdr:row>
      <xdr:rowOff>1266825</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2208</xdr:row>
      <xdr:rowOff>38100</xdr:rowOff>
    </xdr:from>
    <xdr:to>
      <xdr:col>3</xdr:col>
      <xdr:colOff>1552575</xdr:colOff>
      <xdr:row>2209</xdr:row>
      <xdr:rowOff>638175</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2210</xdr:row>
      <xdr:rowOff>28575</xdr:rowOff>
    </xdr:from>
    <xdr:to>
      <xdr:col>3</xdr:col>
      <xdr:colOff>1552575</xdr:colOff>
      <xdr:row>2212</xdr:row>
      <xdr:rowOff>419100</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2213</xdr:row>
      <xdr:rowOff>38100</xdr:rowOff>
    </xdr:from>
    <xdr:to>
      <xdr:col>3</xdr:col>
      <xdr:colOff>1552575</xdr:colOff>
      <xdr:row>2214</xdr:row>
      <xdr:rowOff>638175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2215</xdr:row>
      <xdr:rowOff>28575</xdr:rowOff>
    </xdr:from>
    <xdr:to>
      <xdr:col>3</xdr:col>
      <xdr:colOff>1552575</xdr:colOff>
      <xdr:row>2215</xdr:row>
      <xdr:rowOff>1266825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2216</xdr:row>
      <xdr:rowOff>38100</xdr:rowOff>
    </xdr:from>
    <xdr:to>
      <xdr:col>3</xdr:col>
      <xdr:colOff>1552575</xdr:colOff>
      <xdr:row>2217</xdr:row>
      <xdr:rowOff>638175</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2218</xdr:row>
      <xdr:rowOff>28575</xdr:rowOff>
    </xdr:from>
    <xdr:to>
      <xdr:col>3</xdr:col>
      <xdr:colOff>1552575</xdr:colOff>
      <xdr:row>2218</xdr:row>
      <xdr:rowOff>1266825</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2219</xdr:row>
      <xdr:rowOff>38100</xdr:rowOff>
    </xdr:from>
    <xdr:to>
      <xdr:col>3</xdr:col>
      <xdr:colOff>1552575</xdr:colOff>
      <xdr:row>2220</xdr:row>
      <xdr:rowOff>638175</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2221</xdr:row>
      <xdr:rowOff>28575</xdr:rowOff>
    </xdr:from>
    <xdr:to>
      <xdr:col>3</xdr:col>
      <xdr:colOff>1552575</xdr:colOff>
      <xdr:row>2221</xdr:row>
      <xdr:rowOff>1266825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2226</xdr:row>
      <xdr:rowOff>333375</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2227</xdr:row>
      <xdr:rowOff>38100</xdr:rowOff>
    </xdr:from>
    <xdr:to>
      <xdr:col>3</xdr:col>
      <xdr:colOff>1552575</xdr:colOff>
      <xdr:row>2228</xdr:row>
      <xdr:rowOff>638175</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2229</xdr:row>
      <xdr:rowOff>28575</xdr:rowOff>
    </xdr:from>
    <xdr:to>
      <xdr:col>3</xdr:col>
      <xdr:colOff>1552575</xdr:colOff>
      <xdr:row>2231</xdr:row>
      <xdr:rowOff>419100</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2232</xdr:row>
      <xdr:rowOff>28575</xdr:rowOff>
    </xdr:from>
    <xdr:to>
      <xdr:col>3</xdr:col>
      <xdr:colOff>1552575</xdr:colOff>
      <xdr:row>2232</xdr:row>
      <xdr:rowOff>1266825</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2233</xdr:row>
      <xdr:rowOff>28575</xdr:rowOff>
    </xdr:from>
    <xdr:to>
      <xdr:col>3</xdr:col>
      <xdr:colOff>1552575</xdr:colOff>
      <xdr:row>2235</xdr:row>
      <xdr:rowOff>419100</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2236</xdr:row>
      <xdr:rowOff>28575</xdr:rowOff>
    </xdr:from>
    <xdr:to>
      <xdr:col>3</xdr:col>
      <xdr:colOff>1552575</xdr:colOff>
      <xdr:row>2236</xdr:row>
      <xdr:rowOff>1266825</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2237</xdr:row>
      <xdr:rowOff>28575</xdr:rowOff>
    </xdr:from>
    <xdr:to>
      <xdr:col>3</xdr:col>
      <xdr:colOff>1552575</xdr:colOff>
      <xdr:row>2237</xdr:row>
      <xdr:rowOff>1266825</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2238</xdr:row>
      <xdr:rowOff>28575</xdr:rowOff>
    </xdr:from>
    <xdr:to>
      <xdr:col>3</xdr:col>
      <xdr:colOff>1552575</xdr:colOff>
      <xdr:row>2238</xdr:row>
      <xdr:rowOff>1266825</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2239</xdr:row>
      <xdr:rowOff>28575</xdr:rowOff>
    </xdr:from>
    <xdr:to>
      <xdr:col>3</xdr:col>
      <xdr:colOff>1552575</xdr:colOff>
      <xdr:row>2241</xdr:row>
      <xdr:rowOff>419100</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2242</xdr:row>
      <xdr:rowOff>28575</xdr:rowOff>
    </xdr:from>
    <xdr:to>
      <xdr:col>3</xdr:col>
      <xdr:colOff>1552575</xdr:colOff>
      <xdr:row>2242</xdr:row>
      <xdr:rowOff>1266825</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2243</xdr:row>
      <xdr:rowOff>38100</xdr:rowOff>
    </xdr:from>
    <xdr:to>
      <xdr:col>3</xdr:col>
      <xdr:colOff>1552575</xdr:colOff>
      <xdr:row>2244</xdr:row>
      <xdr:rowOff>638175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2245</xdr:row>
      <xdr:rowOff>38100</xdr:rowOff>
    </xdr:from>
    <xdr:to>
      <xdr:col>3</xdr:col>
      <xdr:colOff>1552575</xdr:colOff>
      <xdr:row>2246</xdr:row>
      <xdr:rowOff>638175</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2247</xdr:row>
      <xdr:rowOff>38100</xdr:rowOff>
    </xdr:from>
    <xdr:to>
      <xdr:col>3</xdr:col>
      <xdr:colOff>1552575</xdr:colOff>
      <xdr:row>2248</xdr:row>
      <xdr:rowOff>638175</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2249</xdr:row>
      <xdr:rowOff>28575</xdr:rowOff>
    </xdr:from>
    <xdr:to>
      <xdr:col>3</xdr:col>
      <xdr:colOff>1552575</xdr:colOff>
      <xdr:row>2249</xdr:row>
      <xdr:rowOff>1266825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2250</xdr:row>
      <xdr:rowOff>28575</xdr:rowOff>
    </xdr:from>
    <xdr:to>
      <xdr:col>3</xdr:col>
      <xdr:colOff>1552575</xdr:colOff>
      <xdr:row>2250</xdr:row>
      <xdr:rowOff>1266825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2251</xdr:row>
      <xdr:rowOff>28575</xdr:rowOff>
    </xdr:from>
    <xdr:to>
      <xdr:col>3</xdr:col>
      <xdr:colOff>1552575</xdr:colOff>
      <xdr:row>2251</xdr:row>
      <xdr:rowOff>1266825</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2252</xdr:row>
      <xdr:rowOff>38100</xdr:rowOff>
    </xdr:from>
    <xdr:to>
      <xdr:col>3</xdr:col>
      <xdr:colOff>1552575</xdr:colOff>
      <xdr:row>2253</xdr:row>
      <xdr:rowOff>638175</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2254</xdr:row>
      <xdr:rowOff>28575</xdr:rowOff>
    </xdr:from>
    <xdr:to>
      <xdr:col>3</xdr:col>
      <xdr:colOff>1552575</xdr:colOff>
      <xdr:row>2257</xdr:row>
      <xdr:rowOff>209550</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2258</xdr:row>
      <xdr:rowOff>38100</xdr:rowOff>
    </xdr:from>
    <xdr:to>
      <xdr:col>3</xdr:col>
      <xdr:colOff>1552575</xdr:colOff>
      <xdr:row>2259</xdr:row>
      <xdr:rowOff>638175</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2260</xdr:row>
      <xdr:rowOff>28575</xdr:rowOff>
    </xdr:from>
    <xdr:to>
      <xdr:col>3</xdr:col>
      <xdr:colOff>1552575</xdr:colOff>
      <xdr:row>2260</xdr:row>
      <xdr:rowOff>1266825</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2261</xdr:row>
      <xdr:rowOff>28575</xdr:rowOff>
    </xdr:from>
    <xdr:to>
      <xdr:col>3</xdr:col>
      <xdr:colOff>1552575</xdr:colOff>
      <xdr:row>2264</xdr:row>
      <xdr:rowOff>209550</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2265</xdr:row>
      <xdr:rowOff>28575</xdr:rowOff>
    </xdr:from>
    <xdr:to>
      <xdr:col>3</xdr:col>
      <xdr:colOff>1552575</xdr:colOff>
      <xdr:row>2265</xdr:row>
      <xdr:rowOff>1266825</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2266</xdr:row>
      <xdr:rowOff>28575</xdr:rowOff>
    </xdr:from>
    <xdr:to>
      <xdr:col>3</xdr:col>
      <xdr:colOff>1552575</xdr:colOff>
      <xdr:row>2266</xdr:row>
      <xdr:rowOff>1266825</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2267</xdr:row>
      <xdr:rowOff>28575</xdr:rowOff>
    </xdr:from>
    <xdr:to>
      <xdr:col>3</xdr:col>
      <xdr:colOff>1552575</xdr:colOff>
      <xdr:row>2267</xdr:row>
      <xdr:rowOff>1266825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2268</xdr:row>
      <xdr:rowOff>28575</xdr:rowOff>
    </xdr:from>
    <xdr:to>
      <xdr:col>3</xdr:col>
      <xdr:colOff>1552575</xdr:colOff>
      <xdr:row>2270</xdr:row>
      <xdr:rowOff>419100</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2271</xdr:row>
      <xdr:rowOff>28575</xdr:rowOff>
    </xdr:from>
    <xdr:to>
      <xdr:col>3</xdr:col>
      <xdr:colOff>1552575</xdr:colOff>
      <xdr:row>2273</xdr:row>
      <xdr:rowOff>419100</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2274</xdr:row>
      <xdr:rowOff>38100</xdr:rowOff>
    </xdr:from>
    <xdr:to>
      <xdr:col>3</xdr:col>
      <xdr:colOff>1552575</xdr:colOff>
      <xdr:row>2275</xdr:row>
      <xdr:rowOff>638175</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2276</xdr:row>
      <xdr:rowOff>28575</xdr:rowOff>
    </xdr:from>
    <xdr:to>
      <xdr:col>3</xdr:col>
      <xdr:colOff>1552575</xdr:colOff>
      <xdr:row>2280</xdr:row>
      <xdr:rowOff>333375</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2281</xdr:row>
      <xdr:rowOff>28575</xdr:rowOff>
    </xdr:from>
    <xdr:to>
      <xdr:col>3</xdr:col>
      <xdr:colOff>1552575</xdr:colOff>
      <xdr:row>2283</xdr:row>
      <xdr:rowOff>419100</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2284</xdr:row>
      <xdr:rowOff>38100</xdr:rowOff>
    </xdr:from>
    <xdr:to>
      <xdr:col>3</xdr:col>
      <xdr:colOff>1552575</xdr:colOff>
      <xdr:row>2285</xdr:row>
      <xdr:rowOff>638175</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2286</xdr:row>
      <xdr:rowOff>28575</xdr:rowOff>
    </xdr:from>
    <xdr:to>
      <xdr:col>3</xdr:col>
      <xdr:colOff>1552575</xdr:colOff>
      <xdr:row>2286</xdr:row>
      <xdr:rowOff>1266825</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2287</xdr:row>
      <xdr:rowOff>28575</xdr:rowOff>
    </xdr:from>
    <xdr:to>
      <xdr:col>3</xdr:col>
      <xdr:colOff>1552575</xdr:colOff>
      <xdr:row>2289</xdr:row>
      <xdr:rowOff>419100</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2290</xdr:row>
      <xdr:rowOff>38100</xdr:rowOff>
    </xdr:from>
    <xdr:to>
      <xdr:col>3</xdr:col>
      <xdr:colOff>1552575</xdr:colOff>
      <xdr:row>2291</xdr:row>
      <xdr:rowOff>638175</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2292</xdr:row>
      <xdr:rowOff>28575</xdr:rowOff>
    </xdr:from>
    <xdr:to>
      <xdr:col>3</xdr:col>
      <xdr:colOff>1552575</xdr:colOff>
      <xdr:row>2292</xdr:row>
      <xdr:rowOff>1266825</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2293</xdr:row>
      <xdr:rowOff>28575</xdr:rowOff>
    </xdr:from>
    <xdr:to>
      <xdr:col>3</xdr:col>
      <xdr:colOff>1552575</xdr:colOff>
      <xdr:row>2295</xdr:row>
      <xdr:rowOff>419100</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2296</xdr:row>
      <xdr:rowOff>28575</xdr:rowOff>
    </xdr:from>
    <xdr:to>
      <xdr:col>3</xdr:col>
      <xdr:colOff>1552575</xdr:colOff>
      <xdr:row>2298</xdr:row>
      <xdr:rowOff>419100</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2299</xdr:row>
      <xdr:rowOff>28575</xdr:rowOff>
    </xdr:from>
    <xdr:to>
      <xdr:col>3</xdr:col>
      <xdr:colOff>1552575</xdr:colOff>
      <xdr:row>2301</xdr:row>
      <xdr:rowOff>419100</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2302</xdr:row>
      <xdr:rowOff>28575</xdr:rowOff>
    </xdr:from>
    <xdr:to>
      <xdr:col>3</xdr:col>
      <xdr:colOff>1552575</xdr:colOff>
      <xdr:row>2302</xdr:row>
      <xdr:rowOff>1266825</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2303</xdr:row>
      <xdr:rowOff>28575</xdr:rowOff>
    </xdr:from>
    <xdr:to>
      <xdr:col>3</xdr:col>
      <xdr:colOff>1552575</xdr:colOff>
      <xdr:row>2305</xdr:row>
      <xdr:rowOff>419100</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2306</xdr:row>
      <xdr:rowOff>28575</xdr:rowOff>
    </xdr:from>
    <xdr:to>
      <xdr:col>3</xdr:col>
      <xdr:colOff>1552575</xdr:colOff>
      <xdr:row>2306</xdr:row>
      <xdr:rowOff>1266825</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2307</xdr:row>
      <xdr:rowOff>38100</xdr:rowOff>
    </xdr:from>
    <xdr:to>
      <xdr:col>3</xdr:col>
      <xdr:colOff>1552575</xdr:colOff>
      <xdr:row>2308</xdr:row>
      <xdr:rowOff>638175</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2309</xdr:row>
      <xdr:rowOff>28575</xdr:rowOff>
    </xdr:from>
    <xdr:to>
      <xdr:col>3</xdr:col>
      <xdr:colOff>1552575</xdr:colOff>
      <xdr:row>2311</xdr:row>
      <xdr:rowOff>419100</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2312</xdr:row>
      <xdr:rowOff>28575</xdr:rowOff>
    </xdr:from>
    <xdr:to>
      <xdr:col>3</xdr:col>
      <xdr:colOff>1552575</xdr:colOff>
      <xdr:row>2314</xdr:row>
      <xdr:rowOff>419100</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2315</xdr:row>
      <xdr:rowOff>28575</xdr:rowOff>
    </xdr:from>
    <xdr:to>
      <xdr:col>3</xdr:col>
      <xdr:colOff>1552575</xdr:colOff>
      <xdr:row>2318</xdr:row>
      <xdr:rowOff>209550</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2319</xdr:row>
      <xdr:rowOff>28575</xdr:rowOff>
    </xdr:from>
    <xdr:to>
      <xdr:col>3</xdr:col>
      <xdr:colOff>1552575</xdr:colOff>
      <xdr:row>2322</xdr:row>
      <xdr:rowOff>209550</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2323</xdr:row>
      <xdr:rowOff>28575</xdr:rowOff>
    </xdr:from>
    <xdr:to>
      <xdr:col>3</xdr:col>
      <xdr:colOff>1552575</xdr:colOff>
      <xdr:row>2323</xdr:row>
      <xdr:rowOff>1266825</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2324</xdr:row>
      <xdr:rowOff>28575</xdr:rowOff>
    </xdr:from>
    <xdr:to>
      <xdr:col>3</xdr:col>
      <xdr:colOff>1552575</xdr:colOff>
      <xdr:row>2324</xdr:row>
      <xdr:rowOff>1266825</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2325</xdr:row>
      <xdr:rowOff>38100</xdr:rowOff>
    </xdr:from>
    <xdr:to>
      <xdr:col>3</xdr:col>
      <xdr:colOff>1552575</xdr:colOff>
      <xdr:row>2326</xdr:row>
      <xdr:rowOff>638175</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2327</xdr:row>
      <xdr:rowOff>28575</xdr:rowOff>
    </xdr:from>
    <xdr:to>
      <xdr:col>3</xdr:col>
      <xdr:colOff>1552575</xdr:colOff>
      <xdr:row>2330</xdr:row>
      <xdr:rowOff>209550</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2331</xdr:row>
      <xdr:rowOff>28575</xdr:rowOff>
    </xdr:from>
    <xdr:to>
      <xdr:col>3</xdr:col>
      <xdr:colOff>1552575</xdr:colOff>
      <xdr:row>2331</xdr:row>
      <xdr:rowOff>1266825</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2332</xdr:row>
      <xdr:rowOff>38100</xdr:rowOff>
    </xdr:from>
    <xdr:to>
      <xdr:col>3</xdr:col>
      <xdr:colOff>1552575</xdr:colOff>
      <xdr:row>2333</xdr:row>
      <xdr:rowOff>638175</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2334</xdr:row>
      <xdr:rowOff>28575</xdr:rowOff>
    </xdr:from>
    <xdr:to>
      <xdr:col>3</xdr:col>
      <xdr:colOff>1552575</xdr:colOff>
      <xdr:row>2334</xdr:row>
      <xdr:rowOff>1266825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2335</xdr:row>
      <xdr:rowOff>28575</xdr:rowOff>
    </xdr:from>
    <xdr:to>
      <xdr:col>3</xdr:col>
      <xdr:colOff>1552575</xdr:colOff>
      <xdr:row>2335</xdr:row>
      <xdr:rowOff>1266825</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2336</xdr:row>
      <xdr:rowOff>38100</xdr:rowOff>
    </xdr:from>
    <xdr:to>
      <xdr:col>3</xdr:col>
      <xdr:colOff>1552575</xdr:colOff>
      <xdr:row>2337</xdr:row>
      <xdr:rowOff>638175</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2338</xdr:row>
      <xdr:rowOff>28575</xdr:rowOff>
    </xdr:from>
    <xdr:to>
      <xdr:col>3</xdr:col>
      <xdr:colOff>1552575</xdr:colOff>
      <xdr:row>2338</xdr:row>
      <xdr:rowOff>1266825</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2339</xdr:row>
      <xdr:rowOff>38100</xdr:rowOff>
    </xdr:from>
    <xdr:to>
      <xdr:col>3</xdr:col>
      <xdr:colOff>1552575</xdr:colOff>
      <xdr:row>2340</xdr:row>
      <xdr:rowOff>638175</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2341</xdr:row>
      <xdr:rowOff>28575</xdr:rowOff>
    </xdr:from>
    <xdr:to>
      <xdr:col>3</xdr:col>
      <xdr:colOff>1552575</xdr:colOff>
      <xdr:row>2341</xdr:row>
      <xdr:rowOff>1266825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2342</xdr:row>
      <xdr:rowOff>28575</xdr:rowOff>
    </xdr:from>
    <xdr:to>
      <xdr:col>3</xdr:col>
      <xdr:colOff>1552575</xdr:colOff>
      <xdr:row>2342</xdr:row>
      <xdr:rowOff>1266825</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2343</xdr:row>
      <xdr:rowOff>28575</xdr:rowOff>
    </xdr:from>
    <xdr:to>
      <xdr:col>3</xdr:col>
      <xdr:colOff>1552575</xdr:colOff>
      <xdr:row>2346</xdr:row>
      <xdr:rowOff>209550</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2347</xdr:row>
      <xdr:rowOff>28575</xdr:rowOff>
    </xdr:from>
    <xdr:to>
      <xdr:col>3</xdr:col>
      <xdr:colOff>1552575</xdr:colOff>
      <xdr:row>2349</xdr:row>
      <xdr:rowOff>419100</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2350</xdr:row>
      <xdr:rowOff>28575</xdr:rowOff>
    </xdr:from>
    <xdr:to>
      <xdr:col>3</xdr:col>
      <xdr:colOff>1552575</xdr:colOff>
      <xdr:row>2350</xdr:row>
      <xdr:rowOff>1266825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2351</xdr:row>
      <xdr:rowOff>28575</xdr:rowOff>
    </xdr:from>
    <xdr:to>
      <xdr:col>3</xdr:col>
      <xdr:colOff>1552575</xdr:colOff>
      <xdr:row>2351</xdr:row>
      <xdr:rowOff>1266825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2352</xdr:row>
      <xdr:rowOff>28575</xdr:rowOff>
    </xdr:from>
    <xdr:to>
      <xdr:col>3</xdr:col>
      <xdr:colOff>1552575</xdr:colOff>
      <xdr:row>2355</xdr:row>
      <xdr:rowOff>209550</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2356</xdr:row>
      <xdr:rowOff>28575</xdr:rowOff>
    </xdr:from>
    <xdr:to>
      <xdr:col>3</xdr:col>
      <xdr:colOff>1552575</xdr:colOff>
      <xdr:row>2356</xdr:row>
      <xdr:rowOff>1266825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2357</xdr:row>
      <xdr:rowOff>38100</xdr:rowOff>
    </xdr:from>
    <xdr:to>
      <xdr:col>3</xdr:col>
      <xdr:colOff>1552575</xdr:colOff>
      <xdr:row>2358</xdr:row>
      <xdr:rowOff>638175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2359</xdr:row>
      <xdr:rowOff>28575</xdr:rowOff>
    </xdr:from>
    <xdr:to>
      <xdr:col>3</xdr:col>
      <xdr:colOff>1552575</xdr:colOff>
      <xdr:row>2361</xdr:row>
      <xdr:rowOff>419100</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2362</xdr:row>
      <xdr:rowOff>38100</xdr:rowOff>
    </xdr:from>
    <xdr:to>
      <xdr:col>3</xdr:col>
      <xdr:colOff>1552575</xdr:colOff>
      <xdr:row>2363</xdr:row>
      <xdr:rowOff>638175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2364</xdr:row>
      <xdr:rowOff>28575</xdr:rowOff>
    </xdr:from>
    <xdr:to>
      <xdr:col>3</xdr:col>
      <xdr:colOff>1552575</xdr:colOff>
      <xdr:row>2364</xdr:row>
      <xdr:rowOff>1266825</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2365</xdr:row>
      <xdr:rowOff>28575</xdr:rowOff>
    </xdr:from>
    <xdr:to>
      <xdr:col>3</xdr:col>
      <xdr:colOff>1552575</xdr:colOff>
      <xdr:row>2365</xdr:row>
      <xdr:rowOff>1266825</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2366</xdr:row>
      <xdr:rowOff>38100</xdr:rowOff>
    </xdr:from>
    <xdr:to>
      <xdr:col>3</xdr:col>
      <xdr:colOff>1552575</xdr:colOff>
      <xdr:row>2367</xdr:row>
      <xdr:rowOff>638175</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2368</xdr:row>
      <xdr:rowOff>28575</xdr:rowOff>
    </xdr:from>
    <xdr:to>
      <xdr:col>3</xdr:col>
      <xdr:colOff>1552575</xdr:colOff>
      <xdr:row>2368</xdr:row>
      <xdr:rowOff>1266825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2369</xdr:row>
      <xdr:rowOff>28575</xdr:rowOff>
    </xdr:from>
    <xdr:to>
      <xdr:col>3</xdr:col>
      <xdr:colOff>1552575</xdr:colOff>
      <xdr:row>2369</xdr:row>
      <xdr:rowOff>1266825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2370</xdr:row>
      <xdr:rowOff>28575</xdr:rowOff>
    </xdr:from>
    <xdr:to>
      <xdr:col>3</xdr:col>
      <xdr:colOff>1552575</xdr:colOff>
      <xdr:row>2370</xdr:row>
      <xdr:rowOff>1266825</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2371</xdr:row>
      <xdr:rowOff>28575</xdr:rowOff>
    </xdr:from>
    <xdr:to>
      <xdr:col>3</xdr:col>
      <xdr:colOff>1552575</xdr:colOff>
      <xdr:row>2371</xdr:row>
      <xdr:rowOff>1266825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2372</xdr:row>
      <xdr:rowOff>28575</xdr:rowOff>
    </xdr:from>
    <xdr:to>
      <xdr:col>3</xdr:col>
      <xdr:colOff>1552575</xdr:colOff>
      <xdr:row>2372</xdr:row>
      <xdr:rowOff>1266825</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2373</xdr:row>
      <xdr:rowOff>28575</xdr:rowOff>
    </xdr:from>
    <xdr:to>
      <xdr:col>3</xdr:col>
      <xdr:colOff>1552575</xdr:colOff>
      <xdr:row>2373</xdr:row>
      <xdr:rowOff>1266825</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2374</xdr:row>
      <xdr:rowOff>28575</xdr:rowOff>
    </xdr:from>
    <xdr:to>
      <xdr:col>3</xdr:col>
      <xdr:colOff>1552575</xdr:colOff>
      <xdr:row>2374</xdr:row>
      <xdr:rowOff>1266825</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2375</xdr:row>
      <xdr:rowOff>28575</xdr:rowOff>
    </xdr:from>
    <xdr:to>
      <xdr:col>3</xdr:col>
      <xdr:colOff>1552575</xdr:colOff>
      <xdr:row>2375</xdr:row>
      <xdr:rowOff>1266825</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2376</xdr:row>
      <xdr:rowOff>28575</xdr:rowOff>
    </xdr:from>
    <xdr:to>
      <xdr:col>3</xdr:col>
      <xdr:colOff>1552575</xdr:colOff>
      <xdr:row>2376</xdr:row>
      <xdr:rowOff>1266825</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2377</xdr:row>
      <xdr:rowOff>28575</xdr:rowOff>
    </xdr:from>
    <xdr:to>
      <xdr:col>3</xdr:col>
      <xdr:colOff>1552575</xdr:colOff>
      <xdr:row>2380</xdr:row>
      <xdr:rowOff>209550</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2381</xdr:row>
      <xdr:rowOff>28575</xdr:rowOff>
    </xdr:from>
    <xdr:to>
      <xdr:col>3</xdr:col>
      <xdr:colOff>1552575</xdr:colOff>
      <xdr:row>2383</xdr:row>
      <xdr:rowOff>419100</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2384</xdr:row>
      <xdr:rowOff>38100</xdr:rowOff>
    </xdr:from>
    <xdr:to>
      <xdr:col>3</xdr:col>
      <xdr:colOff>1552575</xdr:colOff>
      <xdr:row>2385</xdr:row>
      <xdr:rowOff>638175</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2386</xdr:row>
      <xdr:rowOff>28575</xdr:rowOff>
    </xdr:from>
    <xdr:to>
      <xdr:col>3</xdr:col>
      <xdr:colOff>1552575</xdr:colOff>
      <xdr:row>2386</xdr:row>
      <xdr:rowOff>1266825</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2387</xdr:row>
      <xdr:rowOff>28575</xdr:rowOff>
    </xdr:from>
    <xdr:to>
      <xdr:col>3</xdr:col>
      <xdr:colOff>1552575</xdr:colOff>
      <xdr:row>2387</xdr:row>
      <xdr:rowOff>1266825</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2388</xdr:row>
      <xdr:rowOff>28575</xdr:rowOff>
    </xdr:from>
    <xdr:to>
      <xdr:col>3</xdr:col>
      <xdr:colOff>1552575</xdr:colOff>
      <xdr:row>2388</xdr:row>
      <xdr:rowOff>1266825</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2389</xdr:row>
      <xdr:rowOff>28575</xdr:rowOff>
    </xdr:from>
    <xdr:to>
      <xdr:col>3</xdr:col>
      <xdr:colOff>1552575</xdr:colOff>
      <xdr:row>2392</xdr:row>
      <xdr:rowOff>209550</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2393</xdr:row>
      <xdr:rowOff>28575</xdr:rowOff>
    </xdr:from>
    <xdr:to>
      <xdr:col>3</xdr:col>
      <xdr:colOff>1552575</xdr:colOff>
      <xdr:row>2393</xdr:row>
      <xdr:rowOff>1266825</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2394</xdr:row>
      <xdr:rowOff>28575</xdr:rowOff>
    </xdr:from>
    <xdr:to>
      <xdr:col>3</xdr:col>
      <xdr:colOff>1552575</xdr:colOff>
      <xdr:row>2396</xdr:row>
      <xdr:rowOff>419100</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2397</xdr:row>
      <xdr:rowOff>38100</xdr:rowOff>
    </xdr:from>
    <xdr:to>
      <xdr:col>3</xdr:col>
      <xdr:colOff>1552575</xdr:colOff>
      <xdr:row>2398</xdr:row>
      <xdr:rowOff>638175</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2399</xdr:row>
      <xdr:rowOff>28575</xdr:rowOff>
    </xdr:from>
    <xdr:to>
      <xdr:col>3</xdr:col>
      <xdr:colOff>1552575</xdr:colOff>
      <xdr:row>2401</xdr:row>
      <xdr:rowOff>419100</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2402</xdr:row>
      <xdr:rowOff>28575</xdr:rowOff>
    </xdr:from>
    <xdr:to>
      <xdr:col>3</xdr:col>
      <xdr:colOff>1552575</xdr:colOff>
      <xdr:row>2402</xdr:row>
      <xdr:rowOff>1266825</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2403</xdr:row>
      <xdr:rowOff>28575</xdr:rowOff>
    </xdr:from>
    <xdr:to>
      <xdr:col>3</xdr:col>
      <xdr:colOff>1552575</xdr:colOff>
      <xdr:row>2403</xdr:row>
      <xdr:rowOff>1266825</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2404</xdr:row>
      <xdr:rowOff>28575</xdr:rowOff>
    </xdr:from>
    <xdr:to>
      <xdr:col>3</xdr:col>
      <xdr:colOff>1552575</xdr:colOff>
      <xdr:row>2404</xdr:row>
      <xdr:rowOff>1266825</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2405</xdr:row>
      <xdr:rowOff>28575</xdr:rowOff>
    </xdr:from>
    <xdr:to>
      <xdr:col>3</xdr:col>
      <xdr:colOff>1552575</xdr:colOff>
      <xdr:row>2407</xdr:row>
      <xdr:rowOff>419100</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2408</xdr:row>
      <xdr:rowOff>38100</xdr:rowOff>
    </xdr:from>
    <xdr:to>
      <xdr:col>3</xdr:col>
      <xdr:colOff>1552575</xdr:colOff>
      <xdr:row>2409</xdr:row>
      <xdr:rowOff>638175</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2410</xdr:row>
      <xdr:rowOff>38100</xdr:rowOff>
    </xdr:from>
    <xdr:to>
      <xdr:col>3</xdr:col>
      <xdr:colOff>1552575</xdr:colOff>
      <xdr:row>2411</xdr:row>
      <xdr:rowOff>638175</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2412</xdr:row>
      <xdr:rowOff>38100</xdr:rowOff>
    </xdr:from>
    <xdr:to>
      <xdr:col>3</xdr:col>
      <xdr:colOff>1552575</xdr:colOff>
      <xdr:row>2413</xdr:row>
      <xdr:rowOff>638175</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2414</xdr:row>
      <xdr:rowOff>28575</xdr:rowOff>
    </xdr:from>
    <xdr:to>
      <xdr:col>3</xdr:col>
      <xdr:colOff>1552575</xdr:colOff>
      <xdr:row>2414</xdr:row>
      <xdr:rowOff>1266825</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2415</xdr:row>
      <xdr:rowOff>28575</xdr:rowOff>
    </xdr:from>
    <xdr:to>
      <xdr:col>3</xdr:col>
      <xdr:colOff>1552575</xdr:colOff>
      <xdr:row>2415</xdr:row>
      <xdr:rowOff>1266825</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2416</xdr:row>
      <xdr:rowOff>28575</xdr:rowOff>
    </xdr:from>
    <xdr:to>
      <xdr:col>3</xdr:col>
      <xdr:colOff>1552575</xdr:colOff>
      <xdr:row>2416</xdr:row>
      <xdr:rowOff>1266825</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2417</xdr:row>
      <xdr:rowOff>28575</xdr:rowOff>
    </xdr:from>
    <xdr:to>
      <xdr:col>3</xdr:col>
      <xdr:colOff>1552575</xdr:colOff>
      <xdr:row>2417</xdr:row>
      <xdr:rowOff>1266825</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2418</xdr:row>
      <xdr:rowOff>38100</xdr:rowOff>
    </xdr:from>
    <xdr:to>
      <xdr:col>3</xdr:col>
      <xdr:colOff>1552575</xdr:colOff>
      <xdr:row>2419</xdr:row>
      <xdr:rowOff>638175</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2420</xdr:row>
      <xdr:rowOff>38100</xdr:rowOff>
    </xdr:from>
    <xdr:to>
      <xdr:col>3</xdr:col>
      <xdr:colOff>1552575</xdr:colOff>
      <xdr:row>2421</xdr:row>
      <xdr:rowOff>638175</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2422</xdr:row>
      <xdr:rowOff>28575</xdr:rowOff>
    </xdr:from>
    <xdr:to>
      <xdr:col>3</xdr:col>
      <xdr:colOff>1552575</xdr:colOff>
      <xdr:row>2422</xdr:row>
      <xdr:rowOff>1266825</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2423</xdr:row>
      <xdr:rowOff>38100</xdr:rowOff>
    </xdr:from>
    <xdr:to>
      <xdr:col>3</xdr:col>
      <xdr:colOff>1552575</xdr:colOff>
      <xdr:row>2424</xdr:row>
      <xdr:rowOff>638175</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2425</xdr:row>
      <xdr:rowOff>28575</xdr:rowOff>
    </xdr:from>
    <xdr:to>
      <xdr:col>3</xdr:col>
      <xdr:colOff>1552575</xdr:colOff>
      <xdr:row>2425</xdr:row>
      <xdr:rowOff>1266825</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2426</xdr:row>
      <xdr:rowOff>28575</xdr:rowOff>
    </xdr:from>
    <xdr:to>
      <xdr:col>3</xdr:col>
      <xdr:colOff>1552575</xdr:colOff>
      <xdr:row>2426</xdr:row>
      <xdr:rowOff>1266825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2427</xdr:row>
      <xdr:rowOff>28575</xdr:rowOff>
    </xdr:from>
    <xdr:to>
      <xdr:col>3</xdr:col>
      <xdr:colOff>1552575</xdr:colOff>
      <xdr:row>2427</xdr:row>
      <xdr:rowOff>1266825</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2428</xdr:row>
      <xdr:rowOff>38100</xdr:rowOff>
    </xdr:from>
    <xdr:to>
      <xdr:col>3</xdr:col>
      <xdr:colOff>1552575</xdr:colOff>
      <xdr:row>2429</xdr:row>
      <xdr:rowOff>638175</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2430</xdr:row>
      <xdr:rowOff>38100</xdr:rowOff>
    </xdr:from>
    <xdr:to>
      <xdr:col>3</xdr:col>
      <xdr:colOff>1552575</xdr:colOff>
      <xdr:row>2431</xdr:row>
      <xdr:rowOff>638175</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2432</xdr:row>
      <xdr:rowOff>28575</xdr:rowOff>
    </xdr:from>
    <xdr:to>
      <xdr:col>3</xdr:col>
      <xdr:colOff>1552575</xdr:colOff>
      <xdr:row>2434</xdr:row>
      <xdr:rowOff>419100</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2435</xdr:row>
      <xdr:rowOff>38100</xdr:rowOff>
    </xdr:from>
    <xdr:to>
      <xdr:col>3</xdr:col>
      <xdr:colOff>1552575</xdr:colOff>
      <xdr:row>2436</xdr:row>
      <xdr:rowOff>638175</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2437</xdr:row>
      <xdr:rowOff>28575</xdr:rowOff>
    </xdr:from>
    <xdr:to>
      <xdr:col>3</xdr:col>
      <xdr:colOff>1552575</xdr:colOff>
      <xdr:row>2440</xdr:row>
      <xdr:rowOff>209550</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2441</xdr:row>
      <xdr:rowOff>28575</xdr:rowOff>
    </xdr:from>
    <xdr:to>
      <xdr:col>3</xdr:col>
      <xdr:colOff>1552575</xdr:colOff>
      <xdr:row>2441</xdr:row>
      <xdr:rowOff>1266825</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2442</xdr:row>
      <xdr:rowOff>28575</xdr:rowOff>
    </xdr:from>
    <xdr:to>
      <xdr:col>3</xdr:col>
      <xdr:colOff>1552575</xdr:colOff>
      <xdr:row>2442</xdr:row>
      <xdr:rowOff>1266825</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2443</xdr:row>
      <xdr:rowOff>38100</xdr:rowOff>
    </xdr:from>
    <xdr:to>
      <xdr:col>3</xdr:col>
      <xdr:colOff>1552575</xdr:colOff>
      <xdr:row>2444</xdr:row>
      <xdr:rowOff>638175</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2445</xdr:row>
      <xdr:rowOff>28575</xdr:rowOff>
    </xdr:from>
    <xdr:to>
      <xdr:col>3</xdr:col>
      <xdr:colOff>1552575</xdr:colOff>
      <xdr:row>2445</xdr:row>
      <xdr:rowOff>1266825</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2446</xdr:row>
      <xdr:rowOff>38100</xdr:rowOff>
    </xdr:from>
    <xdr:to>
      <xdr:col>3</xdr:col>
      <xdr:colOff>1552575</xdr:colOff>
      <xdr:row>2447</xdr:row>
      <xdr:rowOff>638175</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2448</xdr:row>
      <xdr:rowOff>28575</xdr:rowOff>
    </xdr:from>
    <xdr:to>
      <xdr:col>3</xdr:col>
      <xdr:colOff>1552575</xdr:colOff>
      <xdr:row>2448</xdr:row>
      <xdr:rowOff>1266825</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2449</xdr:row>
      <xdr:rowOff>28575</xdr:rowOff>
    </xdr:from>
    <xdr:to>
      <xdr:col>3</xdr:col>
      <xdr:colOff>1552575</xdr:colOff>
      <xdr:row>2449</xdr:row>
      <xdr:rowOff>1266825</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2450</xdr:row>
      <xdr:rowOff>38100</xdr:rowOff>
    </xdr:from>
    <xdr:to>
      <xdr:col>3</xdr:col>
      <xdr:colOff>1552575</xdr:colOff>
      <xdr:row>2451</xdr:row>
      <xdr:rowOff>638175</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2452</xdr:row>
      <xdr:rowOff>28575</xdr:rowOff>
    </xdr:from>
    <xdr:to>
      <xdr:col>3</xdr:col>
      <xdr:colOff>1552575</xdr:colOff>
      <xdr:row>2452</xdr:row>
      <xdr:rowOff>1266825</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2453</xdr:row>
      <xdr:rowOff>28575</xdr:rowOff>
    </xdr:from>
    <xdr:to>
      <xdr:col>3</xdr:col>
      <xdr:colOff>1552575</xdr:colOff>
      <xdr:row>2453</xdr:row>
      <xdr:rowOff>1266825</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2454</xdr:row>
      <xdr:rowOff>38100</xdr:rowOff>
    </xdr:from>
    <xdr:to>
      <xdr:col>3</xdr:col>
      <xdr:colOff>1552575</xdr:colOff>
      <xdr:row>2455</xdr:row>
      <xdr:rowOff>638175</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2456</xdr:row>
      <xdr:rowOff>28575</xdr:rowOff>
    </xdr:from>
    <xdr:to>
      <xdr:col>3</xdr:col>
      <xdr:colOff>1552575</xdr:colOff>
      <xdr:row>2456</xdr:row>
      <xdr:rowOff>1266825</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2457</xdr:row>
      <xdr:rowOff>38100</xdr:rowOff>
    </xdr:from>
    <xdr:to>
      <xdr:col>3</xdr:col>
      <xdr:colOff>1552575</xdr:colOff>
      <xdr:row>2458</xdr:row>
      <xdr:rowOff>638175</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2459</xdr:row>
      <xdr:rowOff>28575</xdr:rowOff>
    </xdr:from>
    <xdr:to>
      <xdr:col>3</xdr:col>
      <xdr:colOff>1552575</xdr:colOff>
      <xdr:row>2459</xdr:row>
      <xdr:rowOff>1266825</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2460</xdr:row>
      <xdr:rowOff>38100</xdr:rowOff>
    </xdr:from>
    <xdr:to>
      <xdr:col>3</xdr:col>
      <xdr:colOff>1552575</xdr:colOff>
      <xdr:row>2461</xdr:row>
      <xdr:rowOff>638175</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2462</xdr:row>
      <xdr:rowOff>38100</xdr:rowOff>
    </xdr:from>
    <xdr:to>
      <xdr:col>3</xdr:col>
      <xdr:colOff>1552575</xdr:colOff>
      <xdr:row>2463</xdr:row>
      <xdr:rowOff>638175</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2464</xdr:row>
      <xdr:rowOff>28575</xdr:rowOff>
    </xdr:from>
    <xdr:to>
      <xdr:col>3</xdr:col>
      <xdr:colOff>1552575</xdr:colOff>
      <xdr:row>2464</xdr:row>
      <xdr:rowOff>1266825</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2465</xdr:row>
      <xdr:rowOff>28575</xdr:rowOff>
    </xdr:from>
    <xdr:to>
      <xdr:col>3</xdr:col>
      <xdr:colOff>1552575</xdr:colOff>
      <xdr:row>2469</xdr:row>
      <xdr:rowOff>333375</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2470</xdr:row>
      <xdr:rowOff>28575</xdr:rowOff>
    </xdr:from>
    <xdr:to>
      <xdr:col>3</xdr:col>
      <xdr:colOff>1552575</xdr:colOff>
      <xdr:row>2470</xdr:row>
      <xdr:rowOff>1266825</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2471</xdr:row>
      <xdr:rowOff>28575</xdr:rowOff>
    </xdr:from>
    <xdr:to>
      <xdr:col>3</xdr:col>
      <xdr:colOff>1552575</xdr:colOff>
      <xdr:row>2471</xdr:row>
      <xdr:rowOff>1266825</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2472</xdr:row>
      <xdr:rowOff>28575</xdr:rowOff>
    </xdr:from>
    <xdr:to>
      <xdr:col>3</xdr:col>
      <xdr:colOff>1552575</xdr:colOff>
      <xdr:row>2472</xdr:row>
      <xdr:rowOff>1266825</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2473</xdr:row>
      <xdr:rowOff>28575</xdr:rowOff>
    </xdr:from>
    <xdr:to>
      <xdr:col>3</xdr:col>
      <xdr:colOff>1552575</xdr:colOff>
      <xdr:row>2473</xdr:row>
      <xdr:rowOff>1266825</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2474</xdr:row>
      <xdr:rowOff>28575</xdr:rowOff>
    </xdr:from>
    <xdr:to>
      <xdr:col>3</xdr:col>
      <xdr:colOff>1552575</xdr:colOff>
      <xdr:row>2478</xdr:row>
      <xdr:rowOff>333375</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2479</xdr:row>
      <xdr:rowOff>28575</xdr:rowOff>
    </xdr:from>
    <xdr:to>
      <xdr:col>3</xdr:col>
      <xdr:colOff>1552575</xdr:colOff>
      <xdr:row>2479</xdr:row>
      <xdr:rowOff>1266825</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2480</xdr:row>
      <xdr:rowOff>28575</xdr:rowOff>
    </xdr:from>
    <xdr:to>
      <xdr:col>3</xdr:col>
      <xdr:colOff>1552575</xdr:colOff>
      <xdr:row>2480</xdr:row>
      <xdr:rowOff>1266825</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2481</xdr:row>
      <xdr:rowOff>28575</xdr:rowOff>
    </xdr:from>
    <xdr:to>
      <xdr:col>3</xdr:col>
      <xdr:colOff>1552575</xdr:colOff>
      <xdr:row>2481</xdr:row>
      <xdr:rowOff>1266825</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2482</xdr:row>
      <xdr:rowOff>28575</xdr:rowOff>
    </xdr:from>
    <xdr:to>
      <xdr:col>3</xdr:col>
      <xdr:colOff>1552575</xdr:colOff>
      <xdr:row>2482</xdr:row>
      <xdr:rowOff>1266825</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2483</xdr:row>
      <xdr:rowOff>28575</xdr:rowOff>
    </xdr:from>
    <xdr:to>
      <xdr:col>3</xdr:col>
      <xdr:colOff>1552575</xdr:colOff>
      <xdr:row>2483</xdr:row>
      <xdr:rowOff>1266825</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2484</xdr:row>
      <xdr:rowOff>28575</xdr:rowOff>
    </xdr:from>
    <xdr:to>
      <xdr:col>3</xdr:col>
      <xdr:colOff>1552575</xdr:colOff>
      <xdr:row>2484</xdr:row>
      <xdr:rowOff>1266825</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2485</xdr:row>
      <xdr:rowOff>28575</xdr:rowOff>
    </xdr:from>
    <xdr:to>
      <xdr:col>3</xdr:col>
      <xdr:colOff>1552575</xdr:colOff>
      <xdr:row>2485</xdr:row>
      <xdr:rowOff>1266825</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2486</xdr:row>
      <xdr:rowOff>28575</xdr:rowOff>
    </xdr:from>
    <xdr:to>
      <xdr:col>3</xdr:col>
      <xdr:colOff>1552575</xdr:colOff>
      <xdr:row>2486</xdr:row>
      <xdr:rowOff>1266825</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2487</xdr:row>
      <xdr:rowOff>38100</xdr:rowOff>
    </xdr:from>
    <xdr:to>
      <xdr:col>3</xdr:col>
      <xdr:colOff>1552575</xdr:colOff>
      <xdr:row>2488</xdr:row>
      <xdr:rowOff>638175</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2489</xdr:row>
      <xdr:rowOff>28575</xdr:rowOff>
    </xdr:from>
    <xdr:to>
      <xdr:col>3</xdr:col>
      <xdr:colOff>1552575</xdr:colOff>
      <xdr:row>2491</xdr:row>
      <xdr:rowOff>419100</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2492</xdr:row>
      <xdr:rowOff>28575</xdr:rowOff>
    </xdr:from>
    <xdr:to>
      <xdr:col>3</xdr:col>
      <xdr:colOff>1552575</xdr:colOff>
      <xdr:row>2496</xdr:row>
      <xdr:rowOff>333375</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2497</xdr:row>
      <xdr:rowOff>28575</xdr:rowOff>
    </xdr:from>
    <xdr:to>
      <xdr:col>3</xdr:col>
      <xdr:colOff>1552575</xdr:colOff>
      <xdr:row>2497</xdr:row>
      <xdr:rowOff>1266825</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2498</xdr:row>
      <xdr:rowOff>28575</xdr:rowOff>
    </xdr:from>
    <xdr:to>
      <xdr:col>3</xdr:col>
      <xdr:colOff>1552575</xdr:colOff>
      <xdr:row>2500</xdr:row>
      <xdr:rowOff>419100</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2501</xdr:row>
      <xdr:rowOff>28575</xdr:rowOff>
    </xdr:from>
    <xdr:to>
      <xdr:col>3</xdr:col>
      <xdr:colOff>1552575</xdr:colOff>
      <xdr:row>2501</xdr:row>
      <xdr:rowOff>1266825</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2502</xdr:row>
      <xdr:rowOff>38100</xdr:rowOff>
    </xdr:from>
    <xdr:to>
      <xdr:col>3</xdr:col>
      <xdr:colOff>1552575</xdr:colOff>
      <xdr:row>2503</xdr:row>
      <xdr:rowOff>638175</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2504</xdr:row>
      <xdr:rowOff>38100</xdr:rowOff>
    </xdr:from>
    <xdr:to>
      <xdr:col>3</xdr:col>
      <xdr:colOff>1552575</xdr:colOff>
      <xdr:row>2505</xdr:row>
      <xdr:rowOff>638175</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2506</xdr:row>
      <xdr:rowOff>38100</xdr:rowOff>
    </xdr:from>
    <xdr:to>
      <xdr:col>3</xdr:col>
      <xdr:colOff>1552575</xdr:colOff>
      <xdr:row>2507</xdr:row>
      <xdr:rowOff>638175</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2508</xdr:row>
      <xdr:rowOff>28575</xdr:rowOff>
    </xdr:from>
    <xdr:to>
      <xdr:col>3</xdr:col>
      <xdr:colOff>1552575</xdr:colOff>
      <xdr:row>2508</xdr:row>
      <xdr:rowOff>1266825</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2509</xdr:row>
      <xdr:rowOff>28575</xdr:rowOff>
    </xdr:from>
    <xdr:to>
      <xdr:col>3</xdr:col>
      <xdr:colOff>1552575</xdr:colOff>
      <xdr:row>2509</xdr:row>
      <xdr:rowOff>1266825</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2510</xdr:row>
      <xdr:rowOff>28575</xdr:rowOff>
    </xdr:from>
    <xdr:to>
      <xdr:col>3</xdr:col>
      <xdr:colOff>1552575</xdr:colOff>
      <xdr:row>2510</xdr:row>
      <xdr:rowOff>1266825</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2511</xdr:row>
      <xdr:rowOff>28575</xdr:rowOff>
    </xdr:from>
    <xdr:to>
      <xdr:col>3</xdr:col>
      <xdr:colOff>1552575</xdr:colOff>
      <xdr:row>2511</xdr:row>
      <xdr:rowOff>1266825</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2512</xdr:row>
      <xdr:rowOff>28575</xdr:rowOff>
    </xdr:from>
    <xdr:to>
      <xdr:col>3</xdr:col>
      <xdr:colOff>1552575</xdr:colOff>
      <xdr:row>2512</xdr:row>
      <xdr:rowOff>1266825</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2513</xdr:row>
      <xdr:rowOff>28575</xdr:rowOff>
    </xdr:from>
    <xdr:to>
      <xdr:col>3</xdr:col>
      <xdr:colOff>1552575</xdr:colOff>
      <xdr:row>2513</xdr:row>
      <xdr:rowOff>1266825</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2514</xdr:row>
      <xdr:rowOff>28575</xdr:rowOff>
    </xdr:from>
    <xdr:to>
      <xdr:col>3</xdr:col>
      <xdr:colOff>1552575</xdr:colOff>
      <xdr:row>2514</xdr:row>
      <xdr:rowOff>1266825</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2515</xdr:row>
      <xdr:rowOff>28575</xdr:rowOff>
    </xdr:from>
    <xdr:to>
      <xdr:col>3</xdr:col>
      <xdr:colOff>1552575</xdr:colOff>
      <xdr:row>2515</xdr:row>
      <xdr:rowOff>1266825</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twoCellAnchor>
    <xdr:from>
      <xdr:col>3</xdr:col>
      <xdr:colOff>114300</xdr:colOff>
      <xdr:row>2516</xdr:row>
      <xdr:rowOff>28575</xdr:rowOff>
    </xdr:from>
    <xdr:to>
      <xdr:col>3</xdr:col>
      <xdr:colOff>1552575</xdr:colOff>
      <xdr:row>2516</xdr:row>
      <xdr:rowOff>1266825</xdr:rowOff>
    </xdr:to>
    <xdr:pic>
      <xdr:nvPicPr>
        <xdr:cNvPr id="992" name="Имя " descr="Descr ">
          <a:extLst>
            <a:ext uri="{FF2B5EF4-FFF2-40B4-BE49-F238E27FC236}">
              <a16:creationId xmlns:a16="http://schemas.microsoft.com/office/drawing/2014/main" id="{00000000-0008-0000-0000-0000E0030000}"/>
            </a:ext>
          </a:extLst>
        </xdr:cNvPr>
        <xdr:cNvPicPr>
          <a:picLocks noChangeAspect="1"/>
        </xdr:cNvPicPr>
      </xdr:nvPicPr>
      <xdr:blipFill>
        <a:blip xmlns:r="http://schemas.openxmlformats.org/officeDocument/2006/relationships" r:embed="rId991"/>
        <a:stretch>
          <a:fillRect/>
        </a:stretch>
      </xdr:blipFill>
      <xdr:spPr>
        <a:prstGeom prst="rect">
          <a:avLst/>
        </a:prstGeom>
        <a:ln w="9525">
          <a:solidFill>
            <a:srgbClr val="000000"/>
          </a:solidFill>
          <a:prstDash val="solid"/>
        </a:ln>
      </xdr:spPr>
    </xdr:pic>
    <xdr:clientData/>
  </xdr:twoCellAnchor>
  <xdr:twoCellAnchor>
    <xdr:from>
      <xdr:col>3</xdr:col>
      <xdr:colOff>114300</xdr:colOff>
      <xdr:row>2517</xdr:row>
      <xdr:rowOff>28575</xdr:rowOff>
    </xdr:from>
    <xdr:to>
      <xdr:col>3</xdr:col>
      <xdr:colOff>1552575</xdr:colOff>
      <xdr:row>2517</xdr:row>
      <xdr:rowOff>1266825</xdr:rowOff>
    </xdr:to>
    <xdr:pic>
      <xdr:nvPicPr>
        <xdr:cNvPr id="993" name="Имя " descr="Descr ">
          <a:extLst>
            <a:ext uri="{FF2B5EF4-FFF2-40B4-BE49-F238E27FC236}">
              <a16:creationId xmlns:a16="http://schemas.microsoft.com/office/drawing/2014/main" id="{00000000-0008-0000-0000-0000E1030000}"/>
            </a:ext>
          </a:extLst>
        </xdr:cNvPr>
        <xdr:cNvPicPr>
          <a:picLocks noChangeAspect="1"/>
        </xdr:cNvPicPr>
      </xdr:nvPicPr>
      <xdr:blipFill>
        <a:blip xmlns:r="http://schemas.openxmlformats.org/officeDocument/2006/relationships" r:embed="rId992"/>
        <a:stretch>
          <a:fillRect/>
        </a:stretch>
      </xdr:blipFill>
      <xdr:spPr>
        <a:prstGeom prst="rect">
          <a:avLst/>
        </a:prstGeom>
        <a:ln w="9525">
          <a:solidFill>
            <a:srgbClr val="000000"/>
          </a:solidFill>
          <a:prstDash val="solid"/>
        </a:ln>
      </xdr:spPr>
    </xdr:pic>
    <xdr:clientData/>
  </xdr:twoCellAnchor>
  <xdr:twoCellAnchor>
    <xdr:from>
      <xdr:col>3</xdr:col>
      <xdr:colOff>114300</xdr:colOff>
      <xdr:row>2518</xdr:row>
      <xdr:rowOff>28575</xdr:rowOff>
    </xdr:from>
    <xdr:to>
      <xdr:col>3</xdr:col>
      <xdr:colOff>1552575</xdr:colOff>
      <xdr:row>2518</xdr:row>
      <xdr:rowOff>1266825</xdr:rowOff>
    </xdr:to>
    <xdr:pic>
      <xdr:nvPicPr>
        <xdr:cNvPr id="994" name="Имя " descr="Descr ">
          <a:extLst>
            <a:ext uri="{FF2B5EF4-FFF2-40B4-BE49-F238E27FC236}">
              <a16:creationId xmlns:a16="http://schemas.microsoft.com/office/drawing/2014/main" id="{00000000-0008-0000-0000-0000E2030000}"/>
            </a:ext>
          </a:extLst>
        </xdr:cNvPr>
        <xdr:cNvPicPr>
          <a:picLocks noChangeAspect="1"/>
        </xdr:cNvPicPr>
      </xdr:nvPicPr>
      <xdr:blipFill>
        <a:blip xmlns:r="http://schemas.openxmlformats.org/officeDocument/2006/relationships" r:embed="rId993"/>
        <a:stretch>
          <a:fillRect/>
        </a:stretch>
      </xdr:blipFill>
      <xdr:spPr>
        <a:prstGeom prst="rect">
          <a:avLst/>
        </a:prstGeom>
        <a:ln w="9525">
          <a:solidFill>
            <a:srgbClr val="000000"/>
          </a:solidFill>
          <a:prstDash val="solid"/>
        </a:ln>
      </xdr:spPr>
    </xdr:pic>
    <xdr:clientData/>
  </xdr:twoCellAnchor>
  <xdr:twoCellAnchor>
    <xdr:from>
      <xdr:col>3</xdr:col>
      <xdr:colOff>114300</xdr:colOff>
      <xdr:row>2519</xdr:row>
      <xdr:rowOff>28575</xdr:rowOff>
    </xdr:from>
    <xdr:to>
      <xdr:col>3</xdr:col>
      <xdr:colOff>1552575</xdr:colOff>
      <xdr:row>2519</xdr:row>
      <xdr:rowOff>1266825</xdr:rowOff>
    </xdr:to>
    <xdr:pic>
      <xdr:nvPicPr>
        <xdr:cNvPr id="995" name="Имя " descr="Descr ">
          <a:extLst>
            <a:ext uri="{FF2B5EF4-FFF2-40B4-BE49-F238E27FC236}">
              <a16:creationId xmlns:a16="http://schemas.microsoft.com/office/drawing/2014/main" id="{00000000-0008-0000-0000-0000E3030000}"/>
            </a:ext>
          </a:extLst>
        </xdr:cNvPr>
        <xdr:cNvPicPr>
          <a:picLocks noChangeAspect="1"/>
        </xdr:cNvPicPr>
      </xdr:nvPicPr>
      <xdr:blipFill>
        <a:blip xmlns:r="http://schemas.openxmlformats.org/officeDocument/2006/relationships" r:embed="rId994"/>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520"/>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7"/>
      <c r="B2" s="37"/>
      <c r="C2" s="37"/>
      <c r="D2" s="37"/>
      <c r="E2" s="37"/>
      <c r="F2" s="37"/>
      <c r="G2" s="37"/>
      <c r="H2" s="37"/>
      <c r="I2" s="37"/>
      <c r="J2" s="38"/>
      <c r="K2" s="37"/>
      <c r="L2" s="37"/>
      <c r="M2" s="37"/>
      <c r="N2" s="37"/>
      <c r="O2" s="37"/>
      <c r="P2" s="37"/>
      <c r="Q2" s="37"/>
      <c r="R2" s="39"/>
      <c r="S2" s="37"/>
      <c r="T2" s="37"/>
      <c r="U2" s="37"/>
      <c r="V2" s="37"/>
      <c r="W2" s="37"/>
      <c r="X2" s="37"/>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3090</v>
      </c>
      <c r="T3" s="10" t="s">
        <v>18</v>
      </c>
      <c r="U3" s="10" t="s">
        <v>19</v>
      </c>
      <c r="V3" s="7" t="s">
        <v>20</v>
      </c>
      <c r="W3" s="7" t="s">
        <v>21</v>
      </c>
      <c r="X3" s="5" t="s">
        <v>22</v>
      </c>
    </row>
    <row r="4" spans="1:24" s="1" customFormat="1" ht="26" customHeight="1" x14ac:dyDescent="0.3">
      <c r="A4" s="11" t="s">
        <v>23</v>
      </c>
      <c r="B4" s="11" t="s">
        <v>24</v>
      </c>
      <c r="C4" s="12" t="s">
        <v>25</v>
      </c>
      <c r="D4" s="58"/>
      <c r="E4" s="40" t="str">
        <f>HYPERLINK("https://www.google.ru/search?q=CD3129-063&amp;newwindow=1&amp;tbm=isch","Еще фото")</f>
        <v>Еще фото</v>
      </c>
      <c r="F4" s="13" t="s">
        <v>26</v>
      </c>
      <c r="G4" s="11" t="s">
        <v>27</v>
      </c>
      <c r="H4" s="11" t="s">
        <v>28</v>
      </c>
      <c r="I4" s="14" t="s">
        <v>27</v>
      </c>
      <c r="J4" s="14" t="s">
        <v>29</v>
      </c>
      <c r="K4" s="15" t="s">
        <v>30</v>
      </c>
      <c r="L4" s="56" t="s">
        <v>31</v>
      </c>
      <c r="M4" s="14"/>
      <c r="N4" s="14" t="s">
        <v>32</v>
      </c>
      <c r="O4" s="14"/>
      <c r="P4" s="15" t="s">
        <v>33</v>
      </c>
      <c r="Q4" s="16">
        <v>9899</v>
      </c>
      <c r="R4" s="17">
        <v>79.010000000000005</v>
      </c>
      <c r="S4" s="18">
        <v>2389.4354999999996</v>
      </c>
      <c r="T4" s="19" t="s">
        <v>34</v>
      </c>
      <c r="U4" s="20" t="s">
        <v>35</v>
      </c>
      <c r="V4" s="21" t="s">
        <v>36</v>
      </c>
      <c r="W4" s="22">
        <v>20</v>
      </c>
      <c r="X4" s="23"/>
    </row>
    <row r="5" spans="1:24" s="1" customFormat="1" ht="26" customHeight="1" x14ac:dyDescent="0.3">
      <c r="A5" s="24" t="s">
        <v>23</v>
      </c>
      <c r="B5" s="24" t="s">
        <v>24</v>
      </c>
      <c r="C5" s="12" t="s">
        <v>25</v>
      </c>
      <c r="D5" s="59"/>
      <c r="E5" s="40" t="str">
        <f>HYPERLINK("https://www.google.ru/search?q=CD3129-063&amp;newwindow=1&amp;tbm=isch","Еще фото")</f>
        <v>Еще фото</v>
      </c>
      <c r="F5" s="13" t="s">
        <v>26</v>
      </c>
      <c r="G5" s="24" t="s">
        <v>27</v>
      </c>
      <c r="H5" s="24" t="s">
        <v>28</v>
      </c>
      <c r="I5" s="24" t="s">
        <v>27</v>
      </c>
      <c r="J5" s="14" t="s">
        <v>29</v>
      </c>
      <c r="K5" s="15" t="s">
        <v>30</v>
      </c>
      <c r="L5" s="61"/>
      <c r="M5" s="14"/>
      <c r="N5" s="14" t="s">
        <v>32</v>
      </c>
      <c r="O5" s="14"/>
      <c r="P5" s="15" t="s">
        <v>33</v>
      </c>
      <c r="Q5" s="16">
        <v>9899</v>
      </c>
      <c r="R5" s="17">
        <v>79.010000000000005</v>
      </c>
      <c r="S5" s="18">
        <v>2389.4354999999996</v>
      </c>
      <c r="T5" s="19" t="s">
        <v>34</v>
      </c>
      <c r="U5" s="20" t="s">
        <v>37</v>
      </c>
      <c r="V5" s="21" t="s">
        <v>38</v>
      </c>
      <c r="W5" s="22">
        <v>210</v>
      </c>
      <c r="X5" s="23"/>
    </row>
    <row r="6" spans="1:24" s="1" customFormat="1" ht="26" customHeight="1" x14ac:dyDescent="0.3">
      <c r="A6" s="24" t="s">
        <v>23</v>
      </c>
      <c r="B6" s="24" t="s">
        <v>24</v>
      </c>
      <c r="C6" s="12" t="s">
        <v>25</v>
      </c>
      <c r="D6" s="59"/>
      <c r="E6" s="40" t="str">
        <f>HYPERLINK("https://www.google.ru/search?q=CD3129-063&amp;newwindow=1&amp;tbm=isch","Еще фото")</f>
        <v>Еще фото</v>
      </c>
      <c r="F6" s="13" t="s">
        <v>26</v>
      </c>
      <c r="G6" s="24" t="s">
        <v>27</v>
      </c>
      <c r="H6" s="24" t="s">
        <v>28</v>
      </c>
      <c r="I6" s="24" t="s">
        <v>27</v>
      </c>
      <c r="J6" s="14" t="s">
        <v>29</v>
      </c>
      <c r="K6" s="15" t="s">
        <v>30</v>
      </c>
      <c r="L6" s="61"/>
      <c r="M6" s="14"/>
      <c r="N6" s="14" t="s">
        <v>32</v>
      </c>
      <c r="O6" s="14"/>
      <c r="P6" s="15" t="s">
        <v>33</v>
      </c>
      <c r="Q6" s="16">
        <v>9899</v>
      </c>
      <c r="R6" s="17">
        <v>79.010000000000005</v>
      </c>
      <c r="S6" s="18">
        <v>2389.4354999999996</v>
      </c>
      <c r="T6" s="19" t="s">
        <v>34</v>
      </c>
      <c r="U6" s="20" t="s">
        <v>39</v>
      </c>
      <c r="V6" s="21" t="s">
        <v>40</v>
      </c>
      <c r="W6" s="22">
        <v>184</v>
      </c>
      <c r="X6" s="23"/>
    </row>
    <row r="7" spans="1:24" s="1" customFormat="1" ht="26" customHeight="1" x14ac:dyDescent="0.3">
      <c r="A7" s="24" t="s">
        <v>23</v>
      </c>
      <c r="B7" s="24" t="s">
        <v>24</v>
      </c>
      <c r="C7" s="12" t="s">
        <v>25</v>
      </c>
      <c r="D7" s="60"/>
      <c r="E7" s="40" t="str">
        <f>HYPERLINK("https://www.google.ru/search?q=CD3129-063&amp;newwindow=1&amp;tbm=isch","Еще фото")</f>
        <v>Еще фото</v>
      </c>
      <c r="F7" s="13" t="s">
        <v>26</v>
      </c>
      <c r="G7" s="24" t="s">
        <v>27</v>
      </c>
      <c r="H7" s="24" t="s">
        <v>28</v>
      </c>
      <c r="I7" s="24" t="s">
        <v>27</v>
      </c>
      <c r="J7" s="14" t="s">
        <v>29</v>
      </c>
      <c r="K7" s="15" t="s">
        <v>30</v>
      </c>
      <c r="L7" s="57"/>
      <c r="M7" s="14"/>
      <c r="N7" s="14" t="s">
        <v>32</v>
      </c>
      <c r="O7" s="14"/>
      <c r="P7" s="15" t="s">
        <v>33</v>
      </c>
      <c r="Q7" s="16">
        <v>9899</v>
      </c>
      <c r="R7" s="17">
        <v>79.010000000000005</v>
      </c>
      <c r="S7" s="18">
        <v>2389.4354999999996</v>
      </c>
      <c r="T7" s="19" t="s">
        <v>34</v>
      </c>
      <c r="U7" s="20" t="s">
        <v>41</v>
      </c>
      <c r="V7" s="21" t="s">
        <v>42</v>
      </c>
      <c r="W7" s="22">
        <v>94</v>
      </c>
      <c r="X7" s="23"/>
    </row>
    <row r="8" spans="1:24" s="1" customFormat="1" ht="26" customHeight="1" x14ac:dyDescent="0.3">
      <c r="A8" s="11" t="s">
        <v>23</v>
      </c>
      <c r="B8" s="11" t="s">
        <v>43</v>
      </c>
      <c r="C8" s="12" t="s">
        <v>44</v>
      </c>
      <c r="D8" s="58"/>
      <c r="E8" s="40" t="str">
        <f>HYPERLINK("https://www.google.ru/search?q=FN7716-084&amp;newwindow=1&amp;tbm=isch","Еще фото")</f>
        <v>Еще фото</v>
      </c>
      <c r="F8" s="25"/>
      <c r="G8" s="11" t="s">
        <v>27</v>
      </c>
      <c r="H8" s="11" t="s">
        <v>28</v>
      </c>
      <c r="I8" s="14" t="s">
        <v>27</v>
      </c>
      <c r="J8" s="14" t="s">
        <v>29</v>
      </c>
      <c r="K8" s="15" t="s">
        <v>45</v>
      </c>
      <c r="L8" s="56" t="s">
        <v>46</v>
      </c>
      <c r="M8" s="14"/>
      <c r="N8" s="14" t="s">
        <v>32</v>
      </c>
      <c r="O8" s="14"/>
      <c r="P8" s="15" t="s">
        <v>47</v>
      </c>
      <c r="Q8" s="16">
        <v>11499</v>
      </c>
      <c r="R8" s="17">
        <v>64.36</v>
      </c>
      <c r="S8" s="18">
        <v>4712.4355000000005</v>
      </c>
      <c r="T8" s="19" t="s">
        <v>34</v>
      </c>
      <c r="U8" s="20" t="s">
        <v>35</v>
      </c>
      <c r="V8" s="21" t="s">
        <v>48</v>
      </c>
      <c r="W8" s="22">
        <v>1</v>
      </c>
      <c r="X8" s="23"/>
    </row>
    <row r="9" spans="1:24" s="1" customFormat="1" ht="26" customHeight="1" x14ac:dyDescent="0.3">
      <c r="A9" s="24" t="s">
        <v>23</v>
      </c>
      <c r="B9" s="24" t="s">
        <v>43</v>
      </c>
      <c r="C9" s="12" t="s">
        <v>44</v>
      </c>
      <c r="D9" s="59"/>
      <c r="E9" s="40" t="str">
        <f>HYPERLINK("https://www.google.ru/search?q=FN7716-084&amp;newwindow=1&amp;tbm=isch","Еще фото")</f>
        <v>Еще фото</v>
      </c>
      <c r="F9" s="25"/>
      <c r="G9" s="24" t="s">
        <v>27</v>
      </c>
      <c r="H9" s="24" t="s">
        <v>28</v>
      </c>
      <c r="I9" s="24" t="s">
        <v>27</v>
      </c>
      <c r="J9" s="14" t="s">
        <v>29</v>
      </c>
      <c r="K9" s="15" t="s">
        <v>45</v>
      </c>
      <c r="L9" s="61"/>
      <c r="M9" s="14"/>
      <c r="N9" s="14" t="s">
        <v>32</v>
      </c>
      <c r="O9" s="14"/>
      <c r="P9" s="15" t="s">
        <v>47</v>
      </c>
      <c r="Q9" s="16">
        <v>11499</v>
      </c>
      <c r="R9" s="17">
        <v>64.36</v>
      </c>
      <c r="S9" s="18">
        <v>4712.4355000000005</v>
      </c>
      <c r="T9" s="19" t="s">
        <v>34</v>
      </c>
      <c r="U9" s="20" t="s">
        <v>37</v>
      </c>
      <c r="V9" s="21" t="s">
        <v>38</v>
      </c>
      <c r="W9" s="22">
        <v>7</v>
      </c>
      <c r="X9" s="23"/>
    </row>
    <row r="10" spans="1:24" s="1" customFormat="1" ht="26" customHeight="1" x14ac:dyDescent="0.3">
      <c r="A10" s="24" t="s">
        <v>23</v>
      </c>
      <c r="B10" s="24" t="s">
        <v>43</v>
      </c>
      <c r="C10" s="12" t="s">
        <v>44</v>
      </c>
      <c r="D10" s="59"/>
      <c r="E10" s="40" t="str">
        <f>HYPERLINK("https://www.google.ru/search?q=FN7716-084&amp;newwindow=1&amp;tbm=isch","Еще фото")</f>
        <v>Еще фото</v>
      </c>
      <c r="F10" s="25"/>
      <c r="G10" s="24" t="s">
        <v>27</v>
      </c>
      <c r="H10" s="24" t="s">
        <v>28</v>
      </c>
      <c r="I10" s="24" t="s">
        <v>27</v>
      </c>
      <c r="J10" s="14" t="s">
        <v>29</v>
      </c>
      <c r="K10" s="15" t="s">
        <v>45</v>
      </c>
      <c r="L10" s="61"/>
      <c r="M10" s="14"/>
      <c r="N10" s="14" t="s">
        <v>32</v>
      </c>
      <c r="O10" s="14"/>
      <c r="P10" s="15" t="s">
        <v>47</v>
      </c>
      <c r="Q10" s="16">
        <v>11499</v>
      </c>
      <c r="R10" s="17">
        <v>64.36</v>
      </c>
      <c r="S10" s="18">
        <v>4712.4355000000005</v>
      </c>
      <c r="T10" s="19" t="s">
        <v>34</v>
      </c>
      <c r="U10" s="20" t="s">
        <v>39</v>
      </c>
      <c r="V10" s="21" t="s">
        <v>49</v>
      </c>
      <c r="W10" s="22">
        <v>2</v>
      </c>
      <c r="X10" s="23"/>
    </row>
    <row r="11" spans="1:24" s="1" customFormat="1" ht="26" customHeight="1" x14ac:dyDescent="0.3">
      <c r="A11" s="24" t="s">
        <v>23</v>
      </c>
      <c r="B11" s="24" t="s">
        <v>43</v>
      </c>
      <c r="C11" s="12" t="s">
        <v>44</v>
      </c>
      <c r="D11" s="60"/>
      <c r="E11" s="40" t="str">
        <f>HYPERLINK("https://www.google.ru/search?q=FN7716-084&amp;newwindow=1&amp;tbm=isch","Еще фото")</f>
        <v>Еще фото</v>
      </c>
      <c r="F11" s="25"/>
      <c r="G11" s="24" t="s">
        <v>27</v>
      </c>
      <c r="H11" s="24" t="s">
        <v>28</v>
      </c>
      <c r="I11" s="24" t="s">
        <v>27</v>
      </c>
      <c r="J11" s="14" t="s">
        <v>29</v>
      </c>
      <c r="K11" s="15" t="s">
        <v>45</v>
      </c>
      <c r="L11" s="57"/>
      <c r="M11" s="14"/>
      <c r="N11" s="14" t="s">
        <v>32</v>
      </c>
      <c r="O11" s="14"/>
      <c r="P11" s="15" t="s">
        <v>47</v>
      </c>
      <c r="Q11" s="16">
        <v>11499</v>
      </c>
      <c r="R11" s="17">
        <v>64.36</v>
      </c>
      <c r="S11" s="18">
        <v>4712.4355000000005</v>
      </c>
      <c r="T11" s="19" t="s">
        <v>34</v>
      </c>
      <c r="U11" s="20" t="s">
        <v>41</v>
      </c>
      <c r="V11" s="21" t="s">
        <v>40</v>
      </c>
      <c r="W11" s="22">
        <v>3</v>
      </c>
      <c r="X11" s="23"/>
    </row>
    <row r="12" spans="1:24" s="1" customFormat="1" ht="21" customHeight="1" x14ac:dyDescent="0.3">
      <c r="A12" s="11" t="s">
        <v>23</v>
      </c>
      <c r="B12" s="11" t="s">
        <v>50</v>
      </c>
      <c r="C12" s="26" t="s">
        <v>51</v>
      </c>
      <c r="D12" s="58"/>
      <c r="E12" s="40" t="str">
        <f>HYPERLINK("https://www.google.ru/search?q=BV2671-063&amp;newwindow=1&amp;tbm=isch","Еще фото")</f>
        <v>Еще фото</v>
      </c>
      <c r="F12" s="25" t="s">
        <v>52</v>
      </c>
      <c r="G12" s="11" t="s">
        <v>27</v>
      </c>
      <c r="H12" s="11" t="s">
        <v>28</v>
      </c>
      <c r="I12" s="14" t="s">
        <v>27</v>
      </c>
      <c r="J12" s="14" t="s">
        <v>29</v>
      </c>
      <c r="K12" s="15" t="s">
        <v>30</v>
      </c>
      <c r="L12" s="56" t="s">
        <v>53</v>
      </c>
      <c r="M12" s="14"/>
      <c r="N12" s="14" t="s">
        <v>32</v>
      </c>
      <c r="O12" s="14"/>
      <c r="P12" s="15" t="s">
        <v>33</v>
      </c>
      <c r="Q12" s="16">
        <v>8499</v>
      </c>
      <c r="R12" s="17">
        <v>59.79</v>
      </c>
      <c r="S12" s="18">
        <v>3930.4354999999996</v>
      </c>
      <c r="T12" s="19" t="s">
        <v>34</v>
      </c>
      <c r="U12" s="20" t="s">
        <v>35</v>
      </c>
      <c r="V12" s="21" t="s">
        <v>36</v>
      </c>
      <c r="W12" s="22">
        <v>58</v>
      </c>
      <c r="X12" s="23"/>
    </row>
    <row r="13" spans="1:24" s="1" customFormat="1" ht="21" customHeight="1" x14ac:dyDescent="0.3">
      <c r="A13" s="24" t="s">
        <v>23</v>
      </c>
      <c r="B13" s="24" t="s">
        <v>50</v>
      </c>
      <c r="C13" s="27" t="s">
        <v>51</v>
      </c>
      <c r="D13" s="59"/>
      <c r="E13" s="40" t="str">
        <f>HYPERLINK("https://www.google.ru/search?q=BV2671-063&amp;newwindow=1&amp;tbm=isch","Еще фото")</f>
        <v>Еще фото</v>
      </c>
      <c r="F13" s="25" t="s">
        <v>52</v>
      </c>
      <c r="G13" s="24" t="s">
        <v>27</v>
      </c>
      <c r="H13" s="24" t="s">
        <v>28</v>
      </c>
      <c r="I13" s="24" t="s">
        <v>27</v>
      </c>
      <c r="J13" s="14" t="s">
        <v>29</v>
      </c>
      <c r="K13" s="15" t="s">
        <v>30</v>
      </c>
      <c r="L13" s="61"/>
      <c r="M13" s="14"/>
      <c r="N13" s="14" t="s">
        <v>32</v>
      </c>
      <c r="O13" s="14"/>
      <c r="P13" s="15" t="s">
        <v>33</v>
      </c>
      <c r="Q13" s="16">
        <v>8499</v>
      </c>
      <c r="R13" s="17">
        <v>59.79</v>
      </c>
      <c r="S13" s="18">
        <v>3930.4354999999996</v>
      </c>
      <c r="T13" s="19" t="s">
        <v>34</v>
      </c>
      <c r="U13" s="20" t="s">
        <v>37</v>
      </c>
      <c r="V13" s="21" t="s">
        <v>38</v>
      </c>
      <c r="W13" s="22">
        <v>132</v>
      </c>
      <c r="X13" s="23"/>
    </row>
    <row r="14" spans="1:24" s="1" customFormat="1" ht="21" customHeight="1" x14ac:dyDescent="0.3">
      <c r="A14" s="24" t="s">
        <v>23</v>
      </c>
      <c r="B14" s="24" t="s">
        <v>50</v>
      </c>
      <c r="C14" s="27" t="s">
        <v>51</v>
      </c>
      <c r="D14" s="59"/>
      <c r="E14" s="40" t="str">
        <f>HYPERLINK("https://www.google.ru/search?q=BV2671-063&amp;newwindow=1&amp;tbm=isch","Еще фото")</f>
        <v>Еще фото</v>
      </c>
      <c r="F14" s="25" t="s">
        <v>52</v>
      </c>
      <c r="G14" s="24" t="s">
        <v>27</v>
      </c>
      <c r="H14" s="24" t="s">
        <v>28</v>
      </c>
      <c r="I14" s="24" t="s">
        <v>27</v>
      </c>
      <c r="J14" s="14" t="s">
        <v>29</v>
      </c>
      <c r="K14" s="15" t="s">
        <v>30</v>
      </c>
      <c r="L14" s="61"/>
      <c r="M14" s="14"/>
      <c r="N14" s="14" t="s">
        <v>32</v>
      </c>
      <c r="O14" s="14"/>
      <c r="P14" s="15" t="s">
        <v>33</v>
      </c>
      <c r="Q14" s="16">
        <v>8499</v>
      </c>
      <c r="R14" s="17">
        <v>59.79</v>
      </c>
      <c r="S14" s="18">
        <v>3930.4354999999996</v>
      </c>
      <c r="T14" s="19" t="s">
        <v>34</v>
      </c>
      <c r="U14" s="20" t="s">
        <v>39</v>
      </c>
      <c r="V14" s="21" t="s">
        <v>40</v>
      </c>
      <c r="W14" s="22">
        <v>196</v>
      </c>
      <c r="X14" s="23"/>
    </row>
    <row r="15" spans="1:24" s="1" customFormat="1" ht="21" customHeight="1" x14ac:dyDescent="0.3">
      <c r="A15" s="24" t="s">
        <v>23</v>
      </c>
      <c r="B15" s="24" t="s">
        <v>50</v>
      </c>
      <c r="C15" s="27" t="s">
        <v>51</v>
      </c>
      <c r="D15" s="59"/>
      <c r="E15" s="40" t="str">
        <f>HYPERLINK("https://www.google.ru/search?q=BV2671-063&amp;newwindow=1&amp;tbm=isch","Еще фото")</f>
        <v>Еще фото</v>
      </c>
      <c r="F15" s="25" t="s">
        <v>52</v>
      </c>
      <c r="G15" s="24" t="s">
        <v>27</v>
      </c>
      <c r="H15" s="24" t="s">
        <v>28</v>
      </c>
      <c r="I15" s="24" t="s">
        <v>27</v>
      </c>
      <c r="J15" s="14" t="s">
        <v>29</v>
      </c>
      <c r="K15" s="15" t="s">
        <v>30</v>
      </c>
      <c r="L15" s="61"/>
      <c r="M15" s="14"/>
      <c r="N15" s="14" t="s">
        <v>32</v>
      </c>
      <c r="O15" s="14"/>
      <c r="P15" s="15" t="s">
        <v>33</v>
      </c>
      <c r="Q15" s="16">
        <v>8499</v>
      </c>
      <c r="R15" s="17">
        <v>59.79</v>
      </c>
      <c r="S15" s="18">
        <v>3930.4354999999996</v>
      </c>
      <c r="T15" s="19" t="s">
        <v>34</v>
      </c>
      <c r="U15" s="20" t="s">
        <v>41</v>
      </c>
      <c r="V15" s="21" t="s">
        <v>42</v>
      </c>
      <c r="W15" s="22">
        <v>104</v>
      </c>
      <c r="X15" s="23"/>
    </row>
    <row r="16" spans="1:24" s="1" customFormat="1" ht="32" customHeight="1" x14ac:dyDescent="0.3">
      <c r="A16" s="24" t="s">
        <v>23</v>
      </c>
      <c r="B16" s="24" t="s">
        <v>50</v>
      </c>
      <c r="C16" s="27" t="s">
        <v>51</v>
      </c>
      <c r="D16" s="60"/>
      <c r="E16" s="40" t="str">
        <f>HYPERLINK("https://www.google.ru/search?q=BV2671-063&amp;newwindow=1&amp;tbm=isch","Еще фото")</f>
        <v>Еще фото</v>
      </c>
      <c r="F16" s="25" t="s">
        <v>52</v>
      </c>
      <c r="G16" s="24" t="s">
        <v>27</v>
      </c>
      <c r="H16" s="24" t="s">
        <v>28</v>
      </c>
      <c r="I16" s="24" t="s">
        <v>27</v>
      </c>
      <c r="J16" s="14" t="s">
        <v>29</v>
      </c>
      <c r="K16" s="15" t="s">
        <v>30</v>
      </c>
      <c r="L16" s="57"/>
      <c r="M16" s="14"/>
      <c r="N16" s="14" t="s">
        <v>32</v>
      </c>
      <c r="O16" s="14"/>
      <c r="P16" s="15" t="s">
        <v>33</v>
      </c>
      <c r="Q16" s="16">
        <v>8499</v>
      </c>
      <c r="R16" s="17">
        <v>59.79</v>
      </c>
      <c r="S16" s="18">
        <v>3930.4354999999996</v>
      </c>
      <c r="T16" s="19" t="s">
        <v>34</v>
      </c>
      <c r="U16" s="20" t="s">
        <v>54</v>
      </c>
      <c r="V16" s="21" t="s">
        <v>55</v>
      </c>
      <c r="W16" s="22">
        <v>12</v>
      </c>
      <c r="X16" s="23"/>
    </row>
    <row r="17" spans="1:24" s="1" customFormat="1" ht="21" customHeight="1" x14ac:dyDescent="0.3">
      <c r="A17" s="11" t="s">
        <v>23</v>
      </c>
      <c r="B17" s="11" t="s">
        <v>56</v>
      </c>
      <c r="C17" s="26" t="s">
        <v>57</v>
      </c>
      <c r="D17" s="58"/>
      <c r="E17" s="40" t="str">
        <f>HYPERLINK("https://www.google.ru/search?q=FN3801-664&amp;newwindow=1&amp;tbm=isch","Еще фото")</f>
        <v>Еще фото</v>
      </c>
      <c r="F17" s="25"/>
      <c r="G17" s="11" t="s">
        <v>27</v>
      </c>
      <c r="H17" s="11" t="s">
        <v>28</v>
      </c>
      <c r="I17" s="14" t="s">
        <v>27</v>
      </c>
      <c r="J17" s="14" t="s">
        <v>29</v>
      </c>
      <c r="K17" s="15" t="s">
        <v>30</v>
      </c>
      <c r="L17" s="56" t="s">
        <v>58</v>
      </c>
      <c r="M17" s="14"/>
      <c r="N17" s="14" t="s">
        <v>59</v>
      </c>
      <c r="O17" s="14"/>
      <c r="P17" s="15" t="s">
        <v>60</v>
      </c>
      <c r="Q17" s="16">
        <v>8699</v>
      </c>
      <c r="R17" s="17">
        <v>58.87</v>
      </c>
      <c r="S17" s="18">
        <v>4114.4354999999996</v>
      </c>
      <c r="T17" s="19" t="s">
        <v>34</v>
      </c>
      <c r="U17" s="20" t="s">
        <v>35</v>
      </c>
      <c r="V17" s="21" t="s">
        <v>36</v>
      </c>
      <c r="W17" s="22">
        <v>1</v>
      </c>
      <c r="X17" s="23"/>
    </row>
    <row r="18" spans="1:24" s="1" customFormat="1" ht="21" customHeight="1" x14ac:dyDescent="0.3">
      <c r="A18" s="24" t="s">
        <v>23</v>
      </c>
      <c r="B18" s="24" t="s">
        <v>56</v>
      </c>
      <c r="C18" s="27" t="s">
        <v>57</v>
      </c>
      <c r="D18" s="59"/>
      <c r="E18" s="40" t="str">
        <f>HYPERLINK("https://www.google.ru/search?q=FN3801-664&amp;newwindow=1&amp;tbm=isch","Еще фото")</f>
        <v>Еще фото</v>
      </c>
      <c r="F18" s="25"/>
      <c r="G18" s="24" t="s">
        <v>27</v>
      </c>
      <c r="H18" s="24" t="s">
        <v>28</v>
      </c>
      <c r="I18" s="24" t="s">
        <v>27</v>
      </c>
      <c r="J18" s="14" t="s">
        <v>29</v>
      </c>
      <c r="K18" s="15" t="s">
        <v>30</v>
      </c>
      <c r="L18" s="61"/>
      <c r="M18" s="14"/>
      <c r="N18" s="14" t="s">
        <v>59</v>
      </c>
      <c r="O18" s="14"/>
      <c r="P18" s="15" t="s">
        <v>60</v>
      </c>
      <c r="Q18" s="16">
        <v>8699</v>
      </c>
      <c r="R18" s="17">
        <v>58.87</v>
      </c>
      <c r="S18" s="18">
        <v>4114.4354999999996</v>
      </c>
      <c r="T18" s="19" t="s">
        <v>34</v>
      </c>
      <c r="U18" s="20" t="s">
        <v>37</v>
      </c>
      <c r="V18" s="21" t="s">
        <v>38</v>
      </c>
      <c r="W18" s="22">
        <v>1</v>
      </c>
      <c r="X18" s="23"/>
    </row>
    <row r="19" spans="1:24" s="1" customFormat="1" ht="21" customHeight="1" x14ac:dyDescent="0.3">
      <c r="A19" s="24" t="s">
        <v>23</v>
      </c>
      <c r="B19" s="24" t="s">
        <v>56</v>
      </c>
      <c r="C19" s="27" t="s">
        <v>57</v>
      </c>
      <c r="D19" s="59"/>
      <c r="E19" s="40" t="str">
        <f>HYPERLINK("https://www.google.ru/search?q=FN3801-664&amp;newwindow=1&amp;tbm=isch","Еще фото")</f>
        <v>Еще фото</v>
      </c>
      <c r="F19" s="25"/>
      <c r="G19" s="24" t="s">
        <v>27</v>
      </c>
      <c r="H19" s="24" t="s">
        <v>28</v>
      </c>
      <c r="I19" s="24" t="s">
        <v>27</v>
      </c>
      <c r="J19" s="14" t="s">
        <v>29</v>
      </c>
      <c r="K19" s="15" t="s">
        <v>30</v>
      </c>
      <c r="L19" s="61"/>
      <c r="M19" s="14"/>
      <c r="N19" s="14" t="s">
        <v>59</v>
      </c>
      <c r="O19" s="14"/>
      <c r="P19" s="15" t="s">
        <v>60</v>
      </c>
      <c r="Q19" s="16">
        <v>8699</v>
      </c>
      <c r="R19" s="17">
        <v>58.87</v>
      </c>
      <c r="S19" s="18">
        <v>4114.4354999999996</v>
      </c>
      <c r="T19" s="19" t="s">
        <v>34</v>
      </c>
      <c r="U19" s="20" t="s">
        <v>39</v>
      </c>
      <c r="V19" s="21" t="s">
        <v>40</v>
      </c>
      <c r="W19" s="22">
        <v>2</v>
      </c>
      <c r="X19" s="23"/>
    </row>
    <row r="20" spans="1:24" s="1" customFormat="1" ht="21" customHeight="1" x14ac:dyDescent="0.3">
      <c r="A20" s="24" t="s">
        <v>23</v>
      </c>
      <c r="B20" s="24" t="s">
        <v>56</v>
      </c>
      <c r="C20" s="27" t="s">
        <v>57</v>
      </c>
      <c r="D20" s="59"/>
      <c r="E20" s="40" t="str">
        <f>HYPERLINK("https://www.google.ru/search?q=FN3801-664&amp;newwindow=1&amp;tbm=isch","Еще фото")</f>
        <v>Еще фото</v>
      </c>
      <c r="F20" s="25"/>
      <c r="G20" s="24" t="s">
        <v>27</v>
      </c>
      <c r="H20" s="24" t="s">
        <v>28</v>
      </c>
      <c r="I20" s="24" t="s">
        <v>27</v>
      </c>
      <c r="J20" s="14" t="s">
        <v>29</v>
      </c>
      <c r="K20" s="15" t="s">
        <v>30</v>
      </c>
      <c r="L20" s="61"/>
      <c r="M20" s="14"/>
      <c r="N20" s="14" t="s">
        <v>59</v>
      </c>
      <c r="O20" s="14"/>
      <c r="P20" s="15" t="s">
        <v>60</v>
      </c>
      <c r="Q20" s="16">
        <v>8699</v>
      </c>
      <c r="R20" s="17">
        <v>58.87</v>
      </c>
      <c r="S20" s="18">
        <v>4114.4354999999996</v>
      </c>
      <c r="T20" s="19" t="s">
        <v>34</v>
      </c>
      <c r="U20" s="20" t="s">
        <v>41</v>
      </c>
      <c r="V20" s="21" t="s">
        <v>42</v>
      </c>
      <c r="W20" s="22">
        <v>2</v>
      </c>
      <c r="X20" s="23"/>
    </row>
    <row r="21" spans="1:24" s="1" customFormat="1" ht="32" customHeight="1" x14ac:dyDescent="0.3">
      <c r="A21" s="24" t="s">
        <v>23</v>
      </c>
      <c r="B21" s="24" t="s">
        <v>56</v>
      </c>
      <c r="C21" s="27" t="s">
        <v>57</v>
      </c>
      <c r="D21" s="60"/>
      <c r="E21" s="40" t="str">
        <f>HYPERLINK("https://www.google.ru/search?q=FN3801-664&amp;newwindow=1&amp;tbm=isch","Еще фото")</f>
        <v>Еще фото</v>
      </c>
      <c r="F21" s="25"/>
      <c r="G21" s="24" t="s">
        <v>27</v>
      </c>
      <c r="H21" s="24" t="s">
        <v>28</v>
      </c>
      <c r="I21" s="24" t="s">
        <v>27</v>
      </c>
      <c r="J21" s="14" t="s">
        <v>29</v>
      </c>
      <c r="K21" s="15" t="s">
        <v>30</v>
      </c>
      <c r="L21" s="57"/>
      <c r="M21" s="14"/>
      <c r="N21" s="14" t="s">
        <v>59</v>
      </c>
      <c r="O21" s="14"/>
      <c r="P21" s="15" t="s">
        <v>60</v>
      </c>
      <c r="Q21" s="16">
        <v>8699</v>
      </c>
      <c r="R21" s="17">
        <v>58.87</v>
      </c>
      <c r="S21" s="18">
        <v>4114.4354999999996</v>
      </c>
      <c r="T21" s="19" t="s">
        <v>34</v>
      </c>
      <c r="U21" s="20" t="s">
        <v>54</v>
      </c>
      <c r="V21" s="21" t="s">
        <v>55</v>
      </c>
      <c r="W21" s="22">
        <v>1</v>
      </c>
      <c r="X21" s="23"/>
    </row>
    <row r="22" spans="1:24" s="1" customFormat="1" ht="26" customHeight="1" x14ac:dyDescent="0.3">
      <c r="A22" s="11" t="s">
        <v>23</v>
      </c>
      <c r="B22" s="11" t="s">
        <v>61</v>
      </c>
      <c r="C22" s="12" t="s">
        <v>62</v>
      </c>
      <c r="D22" s="58"/>
      <c r="E22" s="40" t="str">
        <f>HYPERLINK("https://www.google.ru/search?q=DQ5174-063&amp;newwindow=1&amp;tbm=isch","Еще фото")</f>
        <v>Еще фото</v>
      </c>
      <c r="F22" s="25"/>
      <c r="G22" s="11" t="s">
        <v>27</v>
      </c>
      <c r="H22" s="11" t="s">
        <v>28</v>
      </c>
      <c r="I22" s="14" t="s">
        <v>27</v>
      </c>
      <c r="J22" s="14" t="s">
        <v>29</v>
      </c>
      <c r="K22" s="15" t="s">
        <v>45</v>
      </c>
      <c r="L22" s="56" t="s">
        <v>63</v>
      </c>
      <c r="M22" s="14"/>
      <c r="N22" s="14" t="s">
        <v>32</v>
      </c>
      <c r="O22" s="14"/>
      <c r="P22" s="15" t="s">
        <v>47</v>
      </c>
      <c r="Q22" s="16">
        <v>7899</v>
      </c>
      <c r="R22" s="17">
        <v>52.43</v>
      </c>
      <c r="S22" s="18">
        <v>4321.4354999999996</v>
      </c>
      <c r="T22" s="19" t="s">
        <v>34</v>
      </c>
      <c r="U22" s="20" t="s">
        <v>64</v>
      </c>
      <c r="V22" s="21" t="s">
        <v>65</v>
      </c>
      <c r="W22" s="22">
        <v>3</v>
      </c>
      <c r="X22" s="23"/>
    </row>
    <row r="23" spans="1:24" s="1" customFormat="1" ht="26" customHeight="1" x14ac:dyDescent="0.3">
      <c r="A23" s="24" t="s">
        <v>23</v>
      </c>
      <c r="B23" s="24" t="s">
        <v>61</v>
      </c>
      <c r="C23" s="12" t="s">
        <v>62</v>
      </c>
      <c r="D23" s="59"/>
      <c r="E23" s="40" t="str">
        <f>HYPERLINK("https://www.google.ru/search?q=DQ5174-063&amp;newwindow=1&amp;tbm=isch","Еще фото")</f>
        <v>Еще фото</v>
      </c>
      <c r="F23" s="25"/>
      <c r="G23" s="24" t="s">
        <v>27</v>
      </c>
      <c r="H23" s="24" t="s">
        <v>28</v>
      </c>
      <c r="I23" s="24" t="s">
        <v>27</v>
      </c>
      <c r="J23" s="14" t="s">
        <v>29</v>
      </c>
      <c r="K23" s="15" t="s">
        <v>45</v>
      </c>
      <c r="L23" s="61"/>
      <c r="M23" s="14"/>
      <c r="N23" s="14" t="s">
        <v>32</v>
      </c>
      <c r="O23" s="14"/>
      <c r="P23" s="15" t="s">
        <v>47</v>
      </c>
      <c r="Q23" s="16">
        <v>7899</v>
      </c>
      <c r="R23" s="17">
        <v>52.43</v>
      </c>
      <c r="S23" s="18">
        <v>4321.4354999999996</v>
      </c>
      <c r="T23" s="19" t="s">
        <v>34</v>
      </c>
      <c r="U23" s="20" t="s">
        <v>35</v>
      </c>
      <c r="V23" s="21" t="s">
        <v>48</v>
      </c>
      <c r="W23" s="22">
        <v>4</v>
      </c>
      <c r="X23" s="23"/>
    </row>
    <row r="24" spans="1:24" s="1" customFormat="1" ht="26" customHeight="1" x14ac:dyDescent="0.3">
      <c r="A24" s="24" t="s">
        <v>23</v>
      </c>
      <c r="B24" s="24" t="s">
        <v>61</v>
      </c>
      <c r="C24" s="12" t="s">
        <v>62</v>
      </c>
      <c r="D24" s="59"/>
      <c r="E24" s="40" t="str">
        <f>HYPERLINK("https://www.google.ru/search?q=DQ5174-063&amp;newwindow=1&amp;tbm=isch","Еще фото")</f>
        <v>Еще фото</v>
      </c>
      <c r="F24" s="25"/>
      <c r="G24" s="24" t="s">
        <v>27</v>
      </c>
      <c r="H24" s="24" t="s">
        <v>28</v>
      </c>
      <c r="I24" s="24" t="s">
        <v>27</v>
      </c>
      <c r="J24" s="14" t="s">
        <v>29</v>
      </c>
      <c r="K24" s="15" t="s">
        <v>45</v>
      </c>
      <c r="L24" s="61"/>
      <c r="M24" s="14"/>
      <c r="N24" s="14" t="s">
        <v>32</v>
      </c>
      <c r="O24" s="14"/>
      <c r="P24" s="15" t="s">
        <v>47</v>
      </c>
      <c r="Q24" s="16">
        <v>7899</v>
      </c>
      <c r="R24" s="17">
        <v>52.43</v>
      </c>
      <c r="S24" s="18">
        <v>4321.4354999999996</v>
      </c>
      <c r="T24" s="19" t="s">
        <v>34</v>
      </c>
      <c r="U24" s="20" t="s">
        <v>39</v>
      </c>
      <c r="V24" s="21" t="s">
        <v>49</v>
      </c>
      <c r="W24" s="22">
        <v>9</v>
      </c>
      <c r="X24" s="23"/>
    </row>
    <row r="25" spans="1:24" s="1" customFormat="1" ht="26" customHeight="1" x14ac:dyDescent="0.3">
      <c r="A25" s="24" t="s">
        <v>23</v>
      </c>
      <c r="B25" s="24" t="s">
        <v>61</v>
      </c>
      <c r="C25" s="12" t="s">
        <v>62</v>
      </c>
      <c r="D25" s="60"/>
      <c r="E25" s="40" t="str">
        <f>HYPERLINK("https://www.google.ru/search?q=DQ5174-063&amp;newwindow=1&amp;tbm=isch","Еще фото")</f>
        <v>Еще фото</v>
      </c>
      <c r="F25" s="25"/>
      <c r="G25" s="24" t="s">
        <v>27</v>
      </c>
      <c r="H25" s="24" t="s">
        <v>28</v>
      </c>
      <c r="I25" s="24" t="s">
        <v>27</v>
      </c>
      <c r="J25" s="14" t="s">
        <v>29</v>
      </c>
      <c r="K25" s="15" t="s">
        <v>45</v>
      </c>
      <c r="L25" s="57"/>
      <c r="M25" s="14"/>
      <c r="N25" s="14" t="s">
        <v>32</v>
      </c>
      <c r="O25" s="14"/>
      <c r="P25" s="15" t="s">
        <v>47</v>
      </c>
      <c r="Q25" s="16">
        <v>7899</v>
      </c>
      <c r="R25" s="17">
        <v>52.43</v>
      </c>
      <c r="S25" s="18">
        <v>4321.4354999999996</v>
      </c>
      <c r="T25" s="19" t="s">
        <v>34</v>
      </c>
      <c r="U25" s="20" t="s">
        <v>41</v>
      </c>
      <c r="V25" s="21" t="s">
        <v>40</v>
      </c>
      <c r="W25" s="22">
        <v>1</v>
      </c>
      <c r="X25" s="23"/>
    </row>
    <row r="26" spans="1:24" s="1" customFormat="1" ht="21" customHeight="1" x14ac:dyDescent="0.3">
      <c r="A26" s="11" t="s">
        <v>23</v>
      </c>
      <c r="B26" s="11" t="s">
        <v>50</v>
      </c>
      <c r="C26" s="26" t="s">
        <v>66</v>
      </c>
      <c r="D26" s="58"/>
      <c r="E26" s="40" t="str">
        <f>HYPERLINK("https://www.google.ru/search?q=BV2671-100&amp;newwindow=1&amp;tbm=isch","Еще фото")</f>
        <v>Еще фото</v>
      </c>
      <c r="F26" s="13" t="s">
        <v>26</v>
      </c>
      <c r="G26" s="11" t="s">
        <v>27</v>
      </c>
      <c r="H26" s="11" t="s">
        <v>28</v>
      </c>
      <c r="I26" s="14" t="s">
        <v>27</v>
      </c>
      <c r="J26" s="14" t="s">
        <v>29</v>
      </c>
      <c r="K26" s="15" t="s">
        <v>30</v>
      </c>
      <c r="L26" s="56" t="s">
        <v>53</v>
      </c>
      <c r="M26" s="14"/>
      <c r="N26" s="14" t="s">
        <v>67</v>
      </c>
      <c r="O26" s="14"/>
      <c r="P26" s="15" t="s">
        <v>47</v>
      </c>
      <c r="Q26" s="16">
        <v>10999</v>
      </c>
      <c r="R26" s="17">
        <v>49.74</v>
      </c>
      <c r="S26" s="18">
        <v>6356.9354999999996</v>
      </c>
      <c r="T26" s="19" t="s">
        <v>34</v>
      </c>
      <c r="U26" s="20" t="s">
        <v>35</v>
      </c>
      <c r="V26" s="21" t="s">
        <v>36</v>
      </c>
      <c r="W26" s="22">
        <v>1</v>
      </c>
      <c r="X26" s="23"/>
    </row>
    <row r="27" spans="1:24" s="1" customFormat="1" ht="21" customHeight="1" x14ac:dyDescent="0.3">
      <c r="A27" s="24" t="s">
        <v>23</v>
      </c>
      <c r="B27" s="24" t="s">
        <v>50</v>
      </c>
      <c r="C27" s="27" t="s">
        <v>66</v>
      </c>
      <c r="D27" s="59"/>
      <c r="E27" s="40" t="str">
        <f>HYPERLINK("https://www.google.ru/search?q=BV2671-100&amp;newwindow=1&amp;tbm=isch","Еще фото")</f>
        <v>Еще фото</v>
      </c>
      <c r="F27" s="13" t="s">
        <v>26</v>
      </c>
      <c r="G27" s="24" t="s">
        <v>27</v>
      </c>
      <c r="H27" s="24" t="s">
        <v>28</v>
      </c>
      <c r="I27" s="24" t="s">
        <v>27</v>
      </c>
      <c r="J27" s="14" t="s">
        <v>29</v>
      </c>
      <c r="K27" s="15" t="s">
        <v>30</v>
      </c>
      <c r="L27" s="61"/>
      <c r="M27" s="14"/>
      <c r="N27" s="14" t="s">
        <v>67</v>
      </c>
      <c r="O27" s="14"/>
      <c r="P27" s="15" t="s">
        <v>47</v>
      </c>
      <c r="Q27" s="16">
        <v>10999</v>
      </c>
      <c r="R27" s="17">
        <v>49.74</v>
      </c>
      <c r="S27" s="18">
        <v>6356.9354999999996</v>
      </c>
      <c r="T27" s="19" t="s">
        <v>34</v>
      </c>
      <c r="U27" s="20" t="s">
        <v>37</v>
      </c>
      <c r="V27" s="21" t="s">
        <v>38</v>
      </c>
      <c r="W27" s="22">
        <v>5</v>
      </c>
      <c r="X27" s="23"/>
    </row>
    <row r="28" spans="1:24" s="1" customFormat="1" ht="21" customHeight="1" x14ac:dyDescent="0.3">
      <c r="A28" s="24" t="s">
        <v>23</v>
      </c>
      <c r="B28" s="24" t="s">
        <v>50</v>
      </c>
      <c r="C28" s="27" t="s">
        <v>66</v>
      </c>
      <c r="D28" s="59"/>
      <c r="E28" s="40" t="str">
        <f>HYPERLINK("https://www.google.ru/search?q=BV2671-100&amp;newwindow=1&amp;tbm=isch","Еще фото")</f>
        <v>Еще фото</v>
      </c>
      <c r="F28" s="13" t="s">
        <v>26</v>
      </c>
      <c r="G28" s="24" t="s">
        <v>27</v>
      </c>
      <c r="H28" s="24" t="s">
        <v>28</v>
      </c>
      <c r="I28" s="24" t="s">
        <v>27</v>
      </c>
      <c r="J28" s="14" t="s">
        <v>29</v>
      </c>
      <c r="K28" s="15" t="s">
        <v>30</v>
      </c>
      <c r="L28" s="61"/>
      <c r="M28" s="14"/>
      <c r="N28" s="14" t="s">
        <v>67</v>
      </c>
      <c r="O28" s="14"/>
      <c r="P28" s="15" t="s">
        <v>47</v>
      </c>
      <c r="Q28" s="16">
        <v>10999</v>
      </c>
      <c r="R28" s="17">
        <v>49.74</v>
      </c>
      <c r="S28" s="18">
        <v>6356.9354999999996</v>
      </c>
      <c r="T28" s="19" t="s">
        <v>34</v>
      </c>
      <c r="U28" s="20" t="s">
        <v>39</v>
      </c>
      <c r="V28" s="21" t="s">
        <v>40</v>
      </c>
      <c r="W28" s="22">
        <v>6</v>
      </c>
      <c r="X28" s="23"/>
    </row>
    <row r="29" spans="1:24" s="1" customFormat="1" ht="21" customHeight="1" x14ac:dyDescent="0.3">
      <c r="A29" s="24" t="s">
        <v>23</v>
      </c>
      <c r="B29" s="24" t="s">
        <v>50</v>
      </c>
      <c r="C29" s="27" t="s">
        <v>66</v>
      </c>
      <c r="D29" s="59"/>
      <c r="E29" s="40" t="str">
        <f>HYPERLINK("https://www.google.ru/search?q=BV2671-100&amp;newwindow=1&amp;tbm=isch","Еще фото")</f>
        <v>Еще фото</v>
      </c>
      <c r="F29" s="13" t="s">
        <v>26</v>
      </c>
      <c r="G29" s="24" t="s">
        <v>27</v>
      </c>
      <c r="H29" s="24" t="s">
        <v>28</v>
      </c>
      <c r="I29" s="24" t="s">
        <v>27</v>
      </c>
      <c r="J29" s="14" t="s">
        <v>29</v>
      </c>
      <c r="K29" s="15" t="s">
        <v>30</v>
      </c>
      <c r="L29" s="61"/>
      <c r="M29" s="14"/>
      <c r="N29" s="14" t="s">
        <v>67</v>
      </c>
      <c r="O29" s="14"/>
      <c r="P29" s="15" t="s">
        <v>47</v>
      </c>
      <c r="Q29" s="16">
        <v>10999</v>
      </c>
      <c r="R29" s="17">
        <v>49.74</v>
      </c>
      <c r="S29" s="18">
        <v>6356.9354999999996</v>
      </c>
      <c r="T29" s="19" t="s">
        <v>34</v>
      </c>
      <c r="U29" s="20" t="s">
        <v>41</v>
      </c>
      <c r="V29" s="21" t="s">
        <v>42</v>
      </c>
      <c r="W29" s="22">
        <v>4</v>
      </c>
      <c r="X29" s="23"/>
    </row>
    <row r="30" spans="1:24" s="1" customFormat="1" ht="32" customHeight="1" x14ac:dyDescent="0.3">
      <c r="A30" s="24" t="s">
        <v>23</v>
      </c>
      <c r="B30" s="24" t="s">
        <v>50</v>
      </c>
      <c r="C30" s="27" t="s">
        <v>66</v>
      </c>
      <c r="D30" s="60"/>
      <c r="E30" s="40" t="str">
        <f>HYPERLINK("https://www.google.ru/search?q=BV2671-100&amp;newwindow=1&amp;tbm=isch","Еще фото")</f>
        <v>Еще фото</v>
      </c>
      <c r="F30" s="13" t="s">
        <v>26</v>
      </c>
      <c r="G30" s="24" t="s">
        <v>27</v>
      </c>
      <c r="H30" s="24" t="s">
        <v>28</v>
      </c>
      <c r="I30" s="24" t="s">
        <v>27</v>
      </c>
      <c r="J30" s="14" t="s">
        <v>29</v>
      </c>
      <c r="K30" s="15" t="s">
        <v>30</v>
      </c>
      <c r="L30" s="57"/>
      <c r="M30" s="14"/>
      <c r="N30" s="14" t="s">
        <v>67</v>
      </c>
      <c r="O30" s="14"/>
      <c r="P30" s="15" t="s">
        <v>47</v>
      </c>
      <c r="Q30" s="16">
        <v>10999</v>
      </c>
      <c r="R30" s="17">
        <v>49.74</v>
      </c>
      <c r="S30" s="18">
        <v>6356.9354999999996</v>
      </c>
      <c r="T30" s="19" t="s">
        <v>34</v>
      </c>
      <c r="U30" s="20" t="s">
        <v>54</v>
      </c>
      <c r="V30" s="21" t="s">
        <v>55</v>
      </c>
      <c r="W30" s="22">
        <v>5</v>
      </c>
      <c r="X30" s="23"/>
    </row>
    <row r="31" spans="1:24" s="1" customFormat="1" ht="26" customHeight="1" x14ac:dyDescent="0.3">
      <c r="A31" s="11" t="s">
        <v>23</v>
      </c>
      <c r="B31" s="11" t="s">
        <v>68</v>
      </c>
      <c r="C31" s="12" t="s">
        <v>69</v>
      </c>
      <c r="D31" s="58"/>
      <c r="E31" s="40" t="str">
        <f>HYPERLINK("https://www.google.ru/search?q=BV2671-247&amp;newwindow=1&amp;tbm=isch","Еще фото")</f>
        <v>Еще фото</v>
      </c>
      <c r="F31" s="25"/>
      <c r="G31" s="11" t="s">
        <v>27</v>
      </c>
      <c r="H31" s="11" t="s">
        <v>28</v>
      </c>
      <c r="I31" s="14" t="s">
        <v>27</v>
      </c>
      <c r="J31" s="14" t="s">
        <v>29</v>
      </c>
      <c r="K31" s="15" t="s">
        <v>30</v>
      </c>
      <c r="L31" s="56" t="s">
        <v>53</v>
      </c>
      <c r="M31" s="14"/>
      <c r="N31" s="14" t="s">
        <v>70</v>
      </c>
      <c r="O31" s="14"/>
      <c r="P31" s="15" t="s">
        <v>47</v>
      </c>
      <c r="Q31" s="16">
        <v>8199</v>
      </c>
      <c r="R31" s="17">
        <v>46.97</v>
      </c>
      <c r="S31" s="18">
        <v>4999.9355000000005</v>
      </c>
      <c r="T31" s="19" t="s">
        <v>34</v>
      </c>
      <c r="U31" s="20" t="s">
        <v>35</v>
      </c>
      <c r="V31" s="21" t="s">
        <v>36</v>
      </c>
      <c r="W31" s="22">
        <v>2</v>
      </c>
      <c r="X31" s="23"/>
    </row>
    <row r="32" spans="1:24" s="1" customFormat="1" ht="26" customHeight="1" x14ac:dyDescent="0.3">
      <c r="A32" s="24" t="s">
        <v>23</v>
      </c>
      <c r="B32" s="24" t="s">
        <v>68</v>
      </c>
      <c r="C32" s="12" t="s">
        <v>69</v>
      </c>
      <c r="D32" s="59"/>
      <c r="E32" s="40" t="str">
        <f>HYPERLINK("https://www.google.ru/search?q=BV2671-247&amp;newwindow=1&amp;tbm=isch","Еще фото")</f>
        <v>Еще фото</v>
      </c>
      <c r="F32" s="25"/>
      <c r="G32" s="24" t="s">
        <v>27</v>
      </c>
      <c r="H32" s="24" t="s">
        <v>28</v>
      </c>
      <c r="I32" s="24" t="s">
        <v>27</v>
      </c>
      <c r="J32" s="14" t="s">
        <v>29</v>
      </c>
      <c r="K32" s="15" t="s">
        <v>30</v>
      </c>
      <c r="L32" s="61"/>
      <c r="M32" s="14"/>
      <c r="N32" s="14" t="s">
        <v>70</v>
      </c>
      <c r="O32" s="14"/>
      <c r="P32" s="15" t="s">
        <v>47</v>
      </c>
      <c r="Q32" s="16">
        <v>8199</v>
      </c>
      <c r="R32" s="17">
        <v>46.97</v>
      </c>
      <c r="S32" s="18">
        <v>4999.9355000000005</v>
      </c>
      <c r="T32" s="19" t="s">
        <v>34</v>
      </c>
      <c r="U32" s="20" t="s">
        <v>37</v>
      </c>
      <c r="V32" s="21" t="s">
        <v>38</v>
      </c>
      <c r="W32" s="22">
        <v>3</v>
      </c>
      <c r="X32" s="23"/>
    </row>
    <row r="33" spans="1:24" s="1" customFormat="1" ht="26" customHeight="1" x14ac:dyDescent="0.3">
      <c r="A33" s="24" t="s">
        <v>23</v>
      </c>
      <c r="B33" s="24" t="s">
        <v>68</v>
      </c>
      <c r="C33" s="12" t="s">
        <v>69</v>
      </c>
      <c r="D33" s="59"/>
      <c r="E33" s="40" t="str">
        <f>HYPERLINK("https://www.google.ru/search?q=BV2671-247&amp;newwindow=1&amp;tbm=isch","Еще фото")</f>
        <v>Еще фото</v>
      </c>
      <c r="F33" s="25"/>
      <c r="G33" s="24" t="s">
        <v>27</v>
      </c>
      <c r="H33" s="24" t="s">
        <v>28</v>
      </c>
      <c r="I33" s="24" t="s">
        <v>27</v>
      </c>
      <c r="J33" s="14" t="s">
        <v>29</v>
      </c>
      <c r="K33" s="15" t="s">
        <v>30</v>
      </c>
      <c r="L33" s="61"/>
      <c r="M33" s="14"/>
      <c r="N33" s="14" t="s">
        <v>70</v>
      </c>
      <c r="O33" s="14"/>
      <c r="P33" s="15" t="s">
        <v>47</v>
      </c>
      <c r="Q33" s="16">
        <v>8199</v>
      </c>
      <c r="R33" s="17">
        <v>46.97</v>
      </c>
      <c r="S33" s="18">
        <v>4999.9355000000005</v>
      </c>
      <c r="T33" s="19" t="s">
        <v>34</v>
      </c>
      <c r="U33" s="20" t="s">
        <v>39</v>
      </c>
      <c r="V33" s="21" t="s">
        <v>40</v>
      </c>
      <c r="W33" s="22">
        <v>2</v>
      </c>
      <c r="X33" s="23"/>
    </row>
    <row r="34" spans="1:24" s="1" customFormat="1" ht="26" customHeight="1" x14ac:dyDescent="0.3">
      <c r="A34" s="24" t="s">
        <v>23</v>
      </c>
      <c r="B34" s="24" t="s">
        <v>68</v>
      </c>
      <c r="C34" s="12" t="s">
        <v>69</v>
      </c>
      <c r="D34" s="60"/>
      <c r="E34" s="40" t="str">
        <f>HYPERLINK("https://www.google.ru/search?q=BV2671-247&amp;newwindow=1&amp;tbm=isch","Еще фото")</f>
        <v>Еще фото</v>
      </c>
      <c r="F34" s="25"/>
      <c r="G34" s="24" t="s">
        <v>27</v>
      </c>
      <c r="H34" s="24" t="s">
        <v>28</v>
      </c>
      <c r="I34" s="24" t="s">
        <v>27</v>
      </c>
      <c r="J34" s="14" t="s">
        <v>29</v>
      </c>
      <c r="K34" s="15" t="s">
        <v>30</v>
      </c>
      <c r="L34" s="57"/>
      <c r="M34" s="14"/>
      <c r="N34" s="14" t="s">
        <v>70</v>
      </c>
      <c r="O34" s="14"/>
      <c r="P34" s="15" t="s">
        <v>47</v>
      </c>
      <c r="Q34" s="16">
        <v>8199</v>
      </c>
      <c r="R34" s="17">
        <v>46.97</v>
      </c>
      <c r="S34" s="18">
        <v>4999.9355000000005</v>
      </c>
      <c r="T34" s="19" t="s">
        <v>34</v>
      </c>
      <c r="U34" s="20" t="s">
        <v>41</v>
      </c>
      <c r="V34" s="21" t="s">
        <v>42</v>
      </c>
      <c r="W34" s="22">
        <v>2</v>
      </c>
      <c r="X34" s="23"/>
    </row>
    <row r="35" spans="1:24" s="1" customFormat="1" ht="52.05" customHeight="1" x14ac:dyDescent="0.3">
      <c r="A35" s="11" t="s">
        <v>23</v>
      </c>
      <c r="B35" s="11" t="s">
        <v>71</v>
      </c>
      <c r="C35" s="12" t="s">
        <v>72</v>
      </c>
      <c r="D35" s="54"/>
      <c r="E35" s="40" t="str">
        <f>HYPERLINK("https://www.google.ru/search?q=FB8760-328&amp;newwindow=1&amp;tbm=isch","Еще фото")</f>
        <v>Еще фото</v>
      </c>
      <c r="F35" s="25"/>
      <c r="G35" s="11" t="s">
        <v>27</v>
      </c>
      <c r="H35" s="11" t="s">
        <v>28</v>
      </c>
      <c r="I35" s="14" t="s">
        <v>27</v>
      </c>
      <c r="J35" s="14" t="s">
        <v>29</v>
      </c>
      <c r="K35" s="15" t="s">
        <v>45</v>
      </c>
      <c r="L35" s="56" t="s">
        <v>73</v>
      </c>
      <c r="M35" s="14"/>
      <c r="N35" s="14" t="s">
        <v>70</v>
      </c>
      <c r="O35" s="14"/>
      <c r="P35" s="15" t="s">
        <v>47</v>
      </c>
      <c r="Q35" s="16">
        <v>8699</v>
      </c>
      <c r="R35" s="17">
        <v>45.08</v>
      </c>
      <c r="S35" s="18">
        <v>5494.4355000000005</v>
      </c>
      <c r="T35" s="19" t="s">
        <v>34</v>
      </c>
      <c r="U35" s="20" t="s">
        <v>37</v>
      </c>
      <c r="V35" s="21" t="s">
        <v>38</v>
      </c>
      <c r="W35" s="22">
        <v>5</v>
      </c>
      <c r="X35" s="23"/>
    </row>
    <row r="36" spans="1:24" s="1" customFormat="1" ht="61.05" customHeight="1" x14ac:dyDescent="0.3">
      <c r="A36" s="24" t="s">
        <v>23</v>
      </c>
      <c r="B36" s="24" t="s">
        <v>71</v>
      </c>
      <c r="C36" s="12" t="s">
        <v>72</v>
      </c>
      <c r="D36" s="55"/>
      <c r="E36" s="40" t="str">
        <f>HYPERLINK("https://www.google.ru/search?q=FB8760-328&amp;newwindow=1&amp;tbm=isch","Еще фото")</f>
        <v>Еще фото</v>
      </c>
      <c r="F36" s="25"/>
      <c r="G36" s="24" t="s">
        <v>27</v>
      </c>
      <c r="H36" s="24" t="s">
        <v>28</v>
      </c>
      <c r="I36" s="24" t="s">
        <v>27</v>
      </c>
      <c r="J36" s="14" t="s">
        <v>29</v>
      </c>
      <c r="K36" s="15" t="s">
        <v>45</v>
      </c>
      <c r="L36" s="57"/>
      <c r="M36" s="14"/>
      <c r="N36" s="14" t="s">
        <v>70</v>
      </c>
      <c r="O36" s="14"/>
      <c r="P36" s="15" t="s">
        <v>47</v>
      </c>
      <c r="Q36" s="16">
        <v>8699</v>
      </c>
      <c r="R36" s="17">
        <v>45.08</v>
      </c>
      <c r="S36" s="18">
        <v>5494.4355000000005</v>
      </c>
      <c r="T36" s="19" t="s">
        <v>34</v>
      </c>
      <c r="U36" s="20" t="s">
        <v>39</v>
      </c>
      <c r="V36" s="21" t="s">
        <v>49</v>
      </c>
      <c r="W36" s="22">
        <v>1</v>
      </c>
      <c r="X36" s="23"/>
    </row>
    <row r="37" spans="1:24" s="1" customFormat="1" ht="21" customHeight="1" x14ac:dyDescent="0.3">
      <c r="A37" s="11" t="s">
        <v>23</v>
      </c>
      <c r="B37" s="11" t="s">
        <v>74</v>
      </c>
      <c r="C37" s="26" t="s">
        <v>75</v>
      </c>
      <c r="D37" s="58"/>
      <c r="E37" s="40" t="str">
        <f>HYPERLINK("https://www.google.ru/search?q=BV2679-063&amp;newwindow=1&amp;tbm=isch","Еще фото")</f>
        <v>Еще фото</v>
      </c>
      <c r="F37" s="25" t="s">
        <v>76</v>
      </c>
      <c r="G37" s="11" t="s">
        <v>77</v>
      </c>
      <c r="H37" s="11" t="s">
        <v>28</v>
      </c>
      <c r="I37" s="14" t="s">
        <v>27</v>
      </c>
      <c r="J37" s="14" t="s">
        <v>29</v>
      </c>
      <c r="K37" s="15" t="s">
        <v>30</v>
      </c>
      <c r="L37" s="56" t="s">
        <v>78</v>
      </c>
      <c r="M37" s="14"/>
      <c r="N37" s="14" t="s">
        <v>32</v>
      </c>
      <c r="O37" s="14" t="s">
        <v>79</v>
      </c>
      <c r="P37" s="15" t="s">
        <v>47</v>
      </c>
      <c r="Q37" s="16">
        <v>8999</v>
      </c>
      <c r="R37" s="17">
        <v>45.02</v>
      </c>
      <c r="S37" s="18">
        <v>5689.9355000000005</v>
      </c>
      <c r="T37" s="19" t="s">
        <v>34</v>
      </c>
      <c r="U37" s="20" t="s">
        <v>64</v>
      </c>
      <c r="V37" s="21" t="s">
        <v>48</v>
      </c>
      <c r="W37" s="22">
        <v>1</v>
      </c>
      <c r="X37" s="23"/>
    </row>
    <row r="38" spans="1:24" s="1" customFormat="1" ht="21" customHeight="1" x14ac:dyDescent="0.3">
      <c r="A38" s="24" t="s">
        <v>23</v>
      </c>
      <c r="B38" s="24" t="s">
        <v>74</v>
      </c>
      <c r="C38" s="27" t="s">
        <v>75</v>
      </c>
      <c r="D38" s="59"/>
      <c r="E38" s="40" t="str">
        <f>HYPERLINK("https://www.google.ru/search?q=BV2679-063&amp;newwindow=1&amp;tbm=isch","Еще фото")</f>
        <v>Еще фото</v>
      </c>
      <c r="F38" s="25" t="s">
        <v>76</v>
      </c>
      <c r="G38" s="24" t="s">
        <v>77</v>
      </c>
      <c r="H38" s="24" t="s">
        <v>28</v>
      </c>
      <c r="I38" s="24" t="s">
        <v>27</v>
      </c>
      <c r="J38" s="14" t="s">
        <v>29</v>
      </c>
      <c r="K38" s="15" t="s">
        <v>30</v>
      </c>
      <c r="L38" s="61"/>
      <c r="M38" s="14"/>
      <c r="N38" s="14" t="s">
        <v>32</v>
      </c>
      <c r="O38" s="14" t="s">
        <v>79</v>
      </c>
      <c r="P38" s="15" t="s">
        <v>47</v>
      </c>
      <c r="Q38" s="16">
        <v>8999</v>
      </c>
      <c r="R38" s="17">
        <v>45.02</v>
      </c>
      <c r="S38" s="18">
        <v>5689.9355000000005</v>
      </c>
      <c r="T38" s="19" t="s">
        <v>34</v>
      </c>
      <c r="U38" s="20" t="s">
        <v>35</v>
      </c>
      <c r="V38" s="21" t="s">
        <v>36</v>
      </c>
      <c r="W38" s="22">
        <v>13</v>
      </c>
      <c r="X38" s="23"/>
    </row>
    <row r="39" spans="1:24" s="1" customFormat="1" ht="21" customHeight="1" x14ac:dyDescent="0.3">
      <c r="A39" s="24" t="s">
        <v>23</v>
      </c>
      <c r="B39" s="24" t="s">
        <v>74</v>
      </c>
      <c r="C39" s="27" t="s">
        <v>75</v>
      </c>
      <c r="D39" s="59"/>
      <c r="E39" s="40" t="str">
        <f>HYPERLINK("https://www.google.ru/search?q=BV2679-063&amp;newwindow=1&amp;tbm=isch","Еще фото")</f>
        <v>Еще фото</v>
      </c>
      <c r="F39" s="25" t="s">
        <v>76</v>
      </c>
      <c r="G39" s="24" t="s">
        <v>77</v>
      </c>
      <c r="H39" s="24" t="s">
        <v>28</v>
      </c>
      <c r="I39" s="24" t="s">
        <v>27</v>
      </c>
      <c r="J39" s="14" t="s">
        <v>29</v>
      </c>
      <c r="K39" s="15" t="s">
        <v>30</v>
      </c>
      <c r="L39" s="61"/>
      <c r="M39" s="14"/>
      <c r="N39" s="14" t="s">
        <v>32</v>
      </c>
      <c r="O39" s="14" t="s">
        <v>79</v>
      </c>
      <c r="P39" s="15" t="s">
        <v>47</v>
      </c>
      <c r="Q39" s="16">
        <v>8999</v>
      </c>
      <c r="R39" s="17">
        <v>45.02</v>
      </c>
      <c r="S39" s="18">
        <v>5689.9355000000005</v>
      </c>
      <c r="T39" s="19" t="s">
        <v>34</v>
      </c>
      <c r="U39" s="20" t="s">
        <v>37</v>
      </c>
      <c r="V39" s="21" t="s">
        <v>38</v>
      </c>
      <c r="W39" s="22">
        <v>20</v>
      </c>
      <c r="X39" s="23"/>
    </row>
    <row r="40" spans="1:24" s="1" customFormat="1" ht="21" customHeight="1" x14ac:dyDescent="0.3">
      <c r="A40" s="24" t="s">
        <v>23</v>
      </c>
      <c r="B40" s="24" t="s">
        <v>74</v>
      </c>
      <c r="C40" s="27" t="s">
        <v>75</v>
      </c>
      <c r="D40" s="59"/>
      <c r="E40" s="40" t="str">
        <f>HYPERLINK("https://www.google.ru/search?q=BV2679-063&amp;newwindow=1&amp;tbm=isch","Еще фото")</f>
        <v>Еще фото</v>
      </c>
      <c r="F40" s="25" t="s">
        <v>76</v>
      </c>
      <c r="G40" s="24" t="s">
        <v>77</v>
      </c>
      <c r="H40" s="24" t="s">
        <v>28</v>
      </c>
      <c r="I40" s="24" t="s">
        <v>27</v>
      </c>
      <c r="J40" s="14" t="s">
        <v>29</v>
      </c>
      <c r="K40" s="15" t="s">
        <v>30</v>
      </c>
      <c r="L40" s="61"/>
      <c r="M40" s="14"/>
      <c r="N40" s="14" t="s">
        <v>32</v>
      </c>
      <c r="O40" s="14" t="s">
        <v>79</v>
      </c>
      <c r="P40" s="15" t="s">
        <v>47</v>
      </c>
      <c r="Q40" s="16">
        <v>8999</v>
      </c>
      <c r="R40" s="17">
        <v>45.02</v>
      </c>
      <c r="S40" s="18">
        <v>5689.9355000000005</v>
      </c>
      <c r="T40" s="19" t="s">
        <v>34</v>
      </c>
      <c r="U40" s="20" t="s">
        <v>39</v>
      </c>
      <c r="V40" s="21" t="s">
        <v>40</v>
      </c>
      <c r="W40" s="22">
        <v>14</v>
      </c>
      <c r="X40" s="23"/>
    </row>
    <row r="41" spans="1:24" s="1" customFormat="1" ht="32" customHeight="1" x14ac:dyDescent="0.3">
      <c r="A41" s="24" t="s">
        <v>23</v>
      </c>
      <c r="B41" s="24" t="s">
        <v>74</v>
      </c>
      <c r="C41" s="27" t="s">
        <v>75</v>
      </c>
      <c r="D41" s="60"/>
      <c r="E41" s="40" t="str">
        <f>HYPERLINK("https://www.google.ru/search?q=BV2679-063&amp;newwindow=1&amp;tbm=isch","Еще фото")</f>
        <v>Еще фото</v>
      </c>
      <c r="F41" s="25" t="s">
        <v>76</v>
      </c>
      <c r="G41" s="24" t="s">
        <v>77</v>
      </c>
      <c r="H41" s="24" t="s">
        <v>28</v>
      </c>
      <c r="I41" s="24" t="s">
        <v>27</v>
      </c>
      <c r="J41" s="14" t="s">
        <v>29</v>
      </c>
      <c r="K41" s="15" t="s">
        <v>30</v>
      </c>
      <c r="L41" s="57"/>
      <c r="M41" s="14"/>
      <c r="N41" s="14" t="s">
        <v>32</v>
      </c>
      <c r="O41" s="14" t="s">
        <v>79</v>
      </c>
      <c r="P41" s="15" t="s">
        <v>47</v>
      </c>
      <c r="Q41" s="16">
        <v>8999</v>
      </c>
      <c r="R41" s="17">
        <v>45.02</v>
      </c>
      <c r="S41" s="18">
        <v>5689.9355000000005</v>
      </c>
      <c r="T41" s="19" t="s">
        <v>34</v>
      </c>
      <c r="U41" s="20" t="s">
        <v>41</v>
      </c>
      <c r="V41" s="21" t="s">
        <v>42</v>
      </c>
      <c r="W41" s="22">
        <v>11</v>
      </c>
      <c r="X41" s="23"/>
    </row>
    <row r="42" spans="1:24" s="1" customFormat="1" ht="35" customHeight="1" x14ac:dyDescent="0.3">
      <c r="A42" s="11" t="s">
        <v>23</v>
      </c>
      <c r="B42" s="11" t="s">
        <v>80</v>
      </c>
      <c r="C42" s="12" t="s">
        <v>81</v>
      </c>
      <c r="D42" s="58"/>
      <c r="E42" s="40" t="str">
        <f>HYPERLINK("https://www.google.ru/search?q=FV7277-133&amp;newwindow=1&amp;tbm=isch","Еще фото")</f>
        <v>Еще фото</v>
      </c>
      <c r="F42" s="25"/>
      <c r="G42" s="11" t="s">
        <v>27</v>
      </c>
      <c r="H42" s="11" t="s">
        <v>28</v>
      </c>
      <c r="I42" s="14" t="s">
        <v>27</v>
      </c>
      <c r="J42" s="14" t="s">
        <v>29</v>
      </c>
      <c r="K42" s="15" t="s">
        <v>30</v>
      </c>
      <c r="L42" s="56" t="s">
        <v>82</v>
      </c>
      <c r="M42" s="14"/>
      <c r="N42" s="14" t="s">
        <v>83</v>
      </c>
      <c r="O42" s="14"/>
      <c r="P42" s="15" t="s">
        <v>47</v>
      </c>
      <c r="Q42" s="16">
        <v>9599</v>
      </c>
      <c r="R42" s="17">
        <v>43</v>
      </c>
      <c r="S42" s="18">
        <v>6292.1444999999994</v>
      </c>
      <c r="T42" s="19" t="s">
        <v>34</v>
      </c>
      <c r="U42" s="20" t="s">
        <v>35</v>
      </c>
      <c r="V42" s="21" t="s">
        <v>36</v>
      </c>
      <c r="W42" s="22">
        <v>1</v>
      </c>
      <c r="X42" s="23"/>
    </row>
    <row r="43" spans="1:24" s="1" customFormat="1" ht="35" customHeight="1" x14ac:dyDescent="0.3">
      <c r="A43" s="24" t="s">
        <v>23</v>
      </c>
      <c r="B43" s="24" t="s">
        <v>80</v>
      </c>
      <c r="C43" s="12" t="s">
        <v>81</v>
      </c>
      <c r="D43" s="59"/>
      <c r="E43" s="40" t="str">
        <f>HYPERLINK("https://www.google.ru/search?q=FV7277-133&amp;newwindow=1&amp;tbm=isch","Еще фото")</f>
        <v>Еще фото</v>
      </c>
      <c r="F43" s="25"/>
      <c r="G43" s="24" t="s">
        <v>27</v>
      </c>
      <c r="H43" s="24" t="s">
        <v>28</v>
      </c>
      <c r="I43" s="24" t="s">
        <v>27</v>
      </c>
      <c r="J43" s="14" t="s">
        <v>29</v>
      </c>
      <c r="K43" s="15" t="s">
        <v>30</v>
      </c>
      <c r="L43" s="61"/>
      <c r="M43" s="14"/>
      <c r="N43" s="14" t="s">
        <v>83</v>
      </c>
      <c r="O43" s="14"/>
      <c r="P43" s="15" t="s">
        <v>47</v>
      </c>
      <c r="Q43" s="16">
        <v>9599</v>
      </c>
      <c r="R43" s="17">
        <v>43</v>
      </c>
      <c r="S43" s="18">
        <v>6292.1444999999994</v>
      </c>
      <c r="T43" s="19" t="s">
        <v>34</v>
      </c>
      <c r="U43" s="20" t="s">
        <v>39</v>
      </c>
      <c r="V43" s="21" t="s">
        <v>40</v>
      </c>
      <c r="W43" s="22">
        <v>1</v>
      </c>
      <c r="X43" s="23"/>
    </row>
    <row r="44" spans="1:24" s="1" customFormat="1" ht="37.049999999999997" customHeight="1" x14ac:dyDescent="0.3">
      <c r="A44" s="24" t="s">
        <v>23</v>
      </c>
      <c r="B44" s="24" t="s">
        <v>80</v>
      </c>
      <c r="C44" s="12" t="s">
        <v>81</v>
      </c>
      <c r="D44" s="60"/>
      <c r="E44" s="40" t="str">
        <f>HYPERLINK("https://www.google.ru/search?q=FV7277-133&amp;newwindow=1&amp;tbm=isch","Еще фото")</f>
        <v>Еще фото</v>
      </c>
      <c r="F44" s="25"/>
      <c r="G44" s="24" t="s">
        <v>27</v>
      </c>
      <c r="H44" s="24" t="s">
        <v>28</v>
      </c>
      <c r="I44" s="24" t="s">
        <v>27</v>
      </c>
      <c r="J44" s="14" t="s">
        <v>29</v>
      </c>
      <c r="K44" s="15" t="s">
        <v>30</v>
      </c>
      <c r="L44" s="57"/>
      <c r="M44" s="14"/>
      <c r="N44" s="14" t="s">
        <v>83</v>
      </c>
      <c r="O44" s="14"/>
      <c r="P44" s="15" t="s">
        <v>47</v>
      </c>
      <c r="Q44" s="16">
        <v>9599</v>
      </c>
      <c r="R44" s="17">
        <v>43</v>
      </c>
      <c r="S44" s="18">
        <v>6292.1444999999994</v>
      </c>
      <c r="T44" s="19" t="s">
        <v>34</v>
      </c>
      <c r="U44" s="20" t="s">
        <v>41</v>
      </c>
      <c r="V44" s="21" t="s">
        <v>42</v>
      </c>
      <c r="W44" s="22">
        <v>2</v>
      </c>
      <c r="X44" s="23"/>
    </row>
    <row r="45" spans="1:24" s="1" customFormat="1" ht="52.05" customHeight="1" x14ac:dyDescent="0.3">
      <c r="A45" s="11" t="s">
        <v>23</v>
      </c>
      <c r="B45" s="11" t="s">
        <v>84</v>
      </c>
      <c r="C45" s="12" t="s">
        <v>85</v>
      </c>
      <c r="D45" s="54"/>
      <c r="E45" s="40" t="str">
        <f>HYPERLINK("https://www.google.ru/search?q=HV0526-104&amp;newwindow=1&amp;tbm=isch","Еще фото")</f>
        <v>Еще фото</v>
      </c>
      <c r="F45" s="25"/>
      <c r="G45" s="11" t="s">
        <v>27</v>
      </c>
      <c r="H45" s="11" t="s">
        <v>28</v>
      </c>
      <c r="I45" s="14" t="s">
        <v>27</v>
      </c>
      <c r="J45" s="14" t="s">
        <v>29</v>
      </c>
      <c r="K45" s="15" t="s">
        <v>30</v>
      </c>
      <c r="L45" s="56" t="s">
        <v>86</v>
      </c>
      <c r="M45" s="14"/>
      <c r="N45" s="14" t="s">
        <v>67</v>
      </c>
      <c r="O45" s="14"/>
      <c r="P45" s="15" t="s">
        <v>87</v>
      </c>
      <c r="Q45" s="16">
        <v>17799</v>
      </c>
      <c r="R45" s="17">
        <v>43</v>
      </c>
      <c r="S45" s="18">
        <v>11667.244499999999</v>
      </c>
      <c r="T45" s="19" t="s">
        <v>34</v>
      </c>
      <c r="U45" s="20" t="s">
        <v>39</v>
      </c>
      <c r="V45" s="21" t="s">
        <v>40</v>
      </c>
      <c r="W45" s="22">
        <v>4</v>
      </c>
      <c r="X45" s="23"/>
    </row>
    <row r="46" spans="1:24" s="1" customFormat="1" ht="61.05" customHeight="1" x14ac:dyDescent="0.3">
      <c r="A46" s="24" t="s">
        <v>23</v>
      </c>
      <c r="B46" s="24" t="s">
        <v>84</v>
      </c>
      <c r="C46" s="12" t="s">
        <v>85</v>
      </c>
      <c r="D46" s="55"/>
      <c r="E46" s="40" t="str">
        <f>HYPERLINK("https://www.google.ru/search?q=HV0526-104&amp;newwindow=1&amp;tbm=isch","Еще фото")</f>
        <v>Еще фото</v>
      </c>
      <c r="F46" s="25"/>
      <c r="G46" s="24" t="s">
        <v>27</v>
      </c>
      <c r="H46" s="24" t="s">
        <v>28</v>
      </c>
      <c r="I46" s="24" t="s">
        <v>27</v>
      </c>
      <c r="J46" s="14" t="s">
        <v>29</v>
      </c>
      <c r="K46" s="15" t="s">
        <v>30</v>
      </c>
      <c r="L46" s="57"/>
      <c r="M46" s="14"/>
      <c r="N46" s="14" t="s">
        <v>67</v>
      </c>
      <c r="O46" s="14"/>
      <c r="P46" s="15" t="s">
        <v>87</v>
      </c>
      <c r="Q46" s="16">
        <v>17799</v>
      </c>
      <c r="R46" s="17">
        <v>43</v>
      </c>
      <c r="S46" s="18">
        <v>11667.244499999999</v>
      </c>
      <c r="T46" s="19" t="s">
        <v>34</v>
      </c>
      <c r="U46" s="20" t="s">
        <v>41</v>
      </c>
      <c r="V46" s="21" t="s">
        <v>42</v>
      </c>
      <c r="W46" s="22">
        <v>7</v>
      </c>
      <c r="X46" s="23"/>
    </row>
    <row r="47" spans="1:24" s="1" customFormat="1" ht="26" customHeight="1" x14ac:dyDescent="0.3">
      <c r="A47" s="11" t="s">
        <v>23</v>
      </c>
      <c r="B47" s="11" t="s">
        <v>88</v>
      </c>
      <c r="C47" s="12" t="s">
        <v>89</v>
      </c>
      <c r="D47" s="58"/>
      <c r="E47" s="40" t="str">
        <f>HYPERLINK("https://www.google.ru/search?q=IB2504-041&amp;newwindow=1&amp;tbm=isch","Еще фото")</f>
        <v>Еще фото</v>
      </c>
      <c r="F47" s="25"/>
      <c r="G47" s="11" t="s">
        <v>27</v>
      </c>
      <c r="H47" s="11" t="s">
        <v>28</v>
      </c>
      <c r="I47" s="14" t="s">
        <v>27</v>
      </c>
      <c r="J47" s="14" t="s">
        <v>29</v>
      </c>
      <c r="K47" s="15" t="s">
        <v>45</v>
      </c>
      <c r="L47" s="56" t="s">
        <v>90</v>
      </c>
      <c r="M47" s="14"/>
      <c r="N47" s="14" t="s">
        <v>32</v>
      </c>
      <c r="O47" s="14"/>
      <c r="P47" s="15" t="s">
        <v>91</v>
      </c>
      <c r="Q47" s="16">
        <v>11199</v>
      </c>
      <c r="R47" s="17">
        <v>43</v>
      </c>
      <c r="S47" s="18">
        <v>7340.9444999999996</v>
      </c>
      <c r="T47" s="19" t="s">
        <v>34</v>
      </c>
      <c r="U47" s="20" t="s">
        <v>64</v>
      </c>
      <c r="V47" s="21" t="s">
        <v>65</v>
      </c>
      <c r="W47" s="22">
        <v>1</v>
      </c>
      <c r="X47" s="23"/>
    </row>
    <row r="48" spans="1:24" s="1" customFormat="1" ht="26" customHeight="1" x14ac:dyDescent="0.3">
      <c r="A48" s="24" t="s">
        <v>23</v>
      </c>
      <c r="B48" s="24" t="s">
        <v>88</v>
      </c>
      <c r="C48" s="12" t="s">
        <v>89</v>
      </c>
      <c r="D48" s="59"/>
      <c r="E48" s="40" t="str">
        <f>HYPERLINK("https://www.google.ru/search?q=IB2504-041&amp;newwindow=1&amp;tbm=isch","Еще фото")</f>
        <v>Еще фото</v>
      </c>
      <c r="F48" s="25"/>
      <c r="G48" s="24" t="s">
        <v>27</v>
      </c>
      <c r="H48" s="24" t="s">
        <v>28</v>
      </c>
      <c r="I48" s="24" t="s">
        <v>27</v>
      </c>
      <c r="J48" s="14" t="s">
        <v>29</v>
      </c>
      <c r="K48" s="15" t="s">
        <v>45</v>
      </c>
      <c r="L48" s="61"/>
      <c r="M48" s="14"/>
      <c r="N48" s="14" t="s">
        <v>32</v>
      </c>
      <c r="O48" s="14"/>
      <c r="P48" s="15" t="s">
        <v>91</v>
      </c>
      <c r="Q48" s="16">
        <v>11199</v>
      </c>
      <c r="R48" s="17">
        <v>43</v>
      </c>
      <c r="S48" s="18">
        <v>7340.9444999999996</v>
      </c>
      <c r="T48" s="19" t="s">
        <v>34</v>
      </c>
      <c r="U48" s="20" t="s">
        <v>37</v>
      </c>
      <c r="V48" s="21" t="s">
        <v>38</v>
      </c>
      <c r="W48" s="22">
        <v>2</v>
      </c>
      <c r="X48" s="23"/>
    </row>
    <row r="49" spans="1:24" s="1" customFormat="1" ht="26" customHeight="1" x14ac:dyDescent="0.3">
      <c r="A49" s="24" t="s">
        <v>23</v>
      </c>
      <c r="B49" s="24" t="s">
        <v>88</v>
      </c>
      <c r="C49" s="12" t="s">
        <v>89</v>
      </c>
      <c r="D49" s="59"/>
      <c r="E49" s="40" t="str">
        <f>HYPERLINK("https://www.google.ru/search?q=IB2504-041&amp;newwindow=1&amp;tbm=isch","Еще фото")</f>
        <v>Еще фото</v>
      </c>
      <c r="F49" s="25"/>
      <c r="G49" s="24" t="s">
        <v>27</v>
      </c>
      <c r="H49" s="24" t="s">
        <v>28</v>
      </c>
      <c r="I49" s="24" t="s">
        <v>27</v>
      </c>
      <c r="J49" s="14" t="s">
        <v>29</v>
      </c>
      <c r="K49" s="15" t="s">
        <v>45</v>
      </c>
      <c r="L49" s="61"/>
      <c r="M49" s="14"/>
      <c r="N49" s="14" t="s">
        <v>32</v>
      </c>
      <c r="O49" s="14"/>
      <c r="P49" s="15" t="s">
        <v>91</v>
      </c>
      <c r="Q49" s="16">
        <v>11199</v>
      </c>
      <c r="R49" s="17">
        <v>43</v>
      </c>
      <c r="S49" s="18">
        <v>7340.9444999999996</v>
      </c>
      <c r="T49" s="19" t="s">
        <v>34</v>
      </c>
      <c r="U49" s="20" t="s">
        <v>39</v>
      </c>
      <c r="V49" s="21" t="s">
        <v>49</v>
      </c>
      <c r="W49" s="22">
        <v>7</v>
      </c>
      <c r="X49" s="23"/>
    </row>
    <row r="50" spans="1:24" s="1" customFormat="1" ht="26" customHeight="1" x14ac:dyDescent="0.3">
      <c r="A50" s="24" t="s">
        <v>23</v>
      </c>
      <c r="B50" s="24" t="s">
        <v>88</v>
      </c>
      <c r="C50" s="12" t="s">
        <v>89</v>
      </c>
      <c r="D50" s="60"/>
      <c r="E50" s="40" t="str">
        <f>HYPERLINK("https://www.google.ru/search?q=IB2504-041&amp;newwindow=1&amp;tbm=isch","Еще фото")</f>
        <v>Еще фото</v>
      </c>
      <c r="F50" s="25"/>
      <c r="G50" s="24" t="s">
        <v>27</v>
      </c>
      <c r="H50" s="24" t="s">
        <v>28</v>
      </c>
      <c r="I50" s="24" t="s">
        <v>27</v>
      </c>
      <c r="J50" s="14" t="s">
        <v>29</v>
      </c>
      <c r="K50" s="15" t="s">
        <v>45</v>
      </c>
      <c r="L50" s="57"/>
      <c r="M50" s="14"/>
      <c r="N50" s="14" t="s">
        <v>32</v>
      </c>
      <c r="O50" s="14"/>
      <c r="P50" s="15" t="s">
        <v>91</v>
      </c>
      <c r="Q50" s="16">
        <v>11199</v>
      </c>
      <c r="R50" s="17">
        <v>43</v>
      </c>
      <c r="S50" s="18">
        <v>7340.9444999999996</v>
      </c>
      <c r="T50" s="19" t="s">
        <v>34</v>
      </c>
      <c r="U50" s="20" t="s">
        <v>41</v>
      </c>
      <c r="V50" s="21" t="s">
        <v>40</v>
      </c>
      <c r="W50" s="22">
        <v>2</v>
      </c>
      <c r="X50" s="23"/>
    </row>
    <row r="51" spans="1:24" s="1" customFormat="1" ht="26" customHeight="1" x14ac:dyDescent="0.3">
      <c r="A51" s="11" t="s">
        <v>23</v>
      </c>
      <c r="B51" s="11" t="s">
        <v>92</v>
      </c>
      <c r="C51" s="12" t="s">
        <v>93</v>
      </c>
      <c r="D51" s="58"/>
      <c r="E51" s="40" t="str">
        <f>HYPERLINK("https://www.google.ru/search?q=II3133-072&amp;newwindow=1&amp;tbm=isch","Еще фото")</f>
        <v>Еще фото</v>
      </c>
      <c r="F51" s="25"/>
      <c r="G51" s="11" t="s">
        <v>27</v>
      </c>
      <c r="H51" s="11" t="s">
        <v>28</v>
      </c>
      <c r="I51" s="14" t="s">
        <v>27</v>
      </c>
      <c r="J51" s="14" t="s">
        <v>29</v>
      </c>
      <c r="K51" s="15" t="s">
        <v>30</v>
      </c>
      <c r="L51" s="56" t="s">
        <v>94</v>
      </c>
      <c r="M51" s="14"/>
      <c r="N51" s="14" t="s">
        <v>32</v>
      </c>
      <c r="O51" s="14"/>
      <c r="P51" s="15" t="s">
        <v>95</v>
      </c>
      <c r="Q51" s="16">
        <v>16399</v>
      </c>
      <c r="R51" s="17">
        <v>43</v>
      </c>
      <c r="S51" s="18">
        <v>10749.5445</v>
      </c>
      <c r="T51" s="19" t="s">
        <v>34</v>
      </c>
      <c r="U51" s="20" t="s">
        <v>35</v>
      </c>
      <c r="V51" s="21" t="s">
        <v>36</v>
      </c>
      <c r="W51" s="22">
        <v>2</v>
      </c>
      <c r="X51" s="23"/>
    </row>
    <row r="52" spans="1:24" s="1" customFormat="1" ht="26" customHeight="1" x14ac:dyDescent="0.3">
      <c r="A52" s="24" t="s">
        <v>23</v>
      </c>
      <c r="B52" s="24" t="s">
        <v>92</v>
      </c>
      <c r="C52" s="12" t="s">
        <v>93</v>
      </c>
      <c r="D52" s="59"/>
      <c r="E52" s="40" t="str">
        <f>HYPERLINK("https://www.google.ru/search?q=II3133-072&amp;newwindow=1&amp;tbm=isch","Еще фото")</f>
        <v>Еще фото</v>
      </c>
      <c r="F52" s="25"/>
      <c r="G52" s="24" t="s">
        <v>27</v>
      </c>
      <c r="H52" s="24" t="s">
        <v>28</v>
      </c>
      <c r="I52" s="24" t="s">
        <v>27</v>
      </c>
      <c r="J52" s="14" t="s">
        <v>29</v>
      </c>
      <c r="K52" s="15" t="s">
        <v>30</v>
      </c>
      <c r="L52" s="61"/>
      <c r="M52" s="14"/>
      <c r="N52" s="14" t="s">
        <v>32</v>
      </c>
      <c r="O52" s="14"/>
      <c r="P52" s="15" t="s">
        <v>95</v>
      </c>
      <c r="Q52" s="16">
        <v>16399</v>
      </c>
      <c r="R52" s="17">
        <v>43</v>
      </c>
      <c r="S52" s="18">
        <v>10749.5445</v>
      </c>
      <c r="T52" s="19" t="s">
        <v>34</v>
      </c>
      <c r="U52" s="20" t="s">
        <v>37</v>
      </c>
      <c r="V52" s="21" t="s">
        <v>38</v>
      </c>
      <c r="W52" s="22">
        <v>4</v>
      </c>
      <c r="X52" s="23"/>
    </row>
    <row r="53" spans="1:24" s="1" customFormat="1" ht="26" customHeight="1" x14ac:dyDescent="0.3">
      <c r="A53" s="24" t="s">
        <v>23</v>
      </c>
      <c r="B53" s="24" t="s">
        <v>92</v>
      </c>
      <c r="C53" s="12" t="s">
        <v>93</v>
      </c>
      <c r="D53" s="59"/>
      <c r="E53" s="40" t="str">
        <f>HYPERLINK("https://www.google.ru/search?q=II3133-072&amp;newwindow=1&amp;tbm=isch","Еще фото")</f>
        <v>Еще фото</v>
      </c>
      <c r="F53" s="25"/>
      <c r="G53" s="24" t="s">
        <v>27</v>
      </c>
      <c r="H53" s="24" t="s">
        <v>28</v>
      </c>
      <c r="I53" s="24" t="s">
        <v>27</v>
      </c>
      <c r="J53" s="14" t="s">
        <v>29</v>
      </c>
      <c r="K53" s="15" t="s">
        <v>30</v>
      </c>
      <c r="L53" s="61"/>
      <c r="M53" s="14"/>
      <c r="N53" s="14" t="s">
        <v>32</v>
      </c>
      <c r="O53" s="14"/>
      <c r="P53" s="15" t="s">
        <v>95</v>
      </c>
      <c r="Q53" s="16">
        <v>16399</v>
      </c>
      <c r="R53" s="17">
        <v>43</v>
      </c>
      <c r="S53" s="18">
        <v>10749.5445</v>
      </c>
      <c r="T53" s="19" t="s">
        <v>34</v>
      </c>
      <c r="U53" s="20" t="s">
        <v>39</v>
      </c>
      <c r="V53" s="21" t="s">
        <v>40</v>
      </c>
      <c r="W53" s="22">
        <v>3</v>
      </c>
      <c r="X53" s="23"/>
    </row>
    <row r="54" spans="1:24" s="1" customFormat="1" ht="26" customHeight="1" x14ac:dyDescent="0.3">
      <c r="A54" s="24" t="s">
        <v>23</v>
      </c>
      <c r="B54" s="24" t="s">
        <v>92</v>
      </c>
      <c r="C54" s="12" t="s">
        <v>93</v>
      </c>
      <c r="D54" s="60"/>
      <c r="E54" s="40" t="str">
        <f>HYPERLINK("https://www.google.ru/search?q=II3133-072&amp;newwindow=1&amp;tbm=isch","Еще фото")</f>
        <v>Еще фото</v>
      </c>
      <c r="F54" s="25"/>
      <c r="G54" s="24" t="s">
        <v>27</v>
      </c>
      <c r="H54" s="24" t="s">
        <v>28</v>
      </c>
      <c r="I54" s="24" t="s">
        <v>27</v>
      </c>
      <c r="J54" s="14" t="s">
        <v>29</v>
      </c>
      <c r="K54" s="15" t="s">
        <v>30</v>
      </c>
      <c r="L54" s="57"/>
      <c r="M54" s="14"/>
      <c r="N54" s="14" t="s">
        <v>32</v>
      </c>
      <c r="O54" s="14"/>
      <c r="P54" s="15" t="s">
        <v>95</v>
      </c>
      <c r="Q54" s="16">
        <v>16399</v>
      </c>
      <c r="R54" s="17">
        <v>43</v>
      </c>
      <c r="S54" s="18">
        <v>10749.5445</v>
      </c>
      <c r="T54" s="19" t="s">
        <v>34</v>
      </c>
      <c r="U54" s="20" t="s">
        <v>41</v>
      </c>
      <c r="V54" s="21" t="s">
        <v>42</v>
      </c>
      <c r="W54" s="22">
        <v>1</v>
      </c>
      <c r="X54" s="23"/>
    </row>
    <row r="55" spans="1:24" s="1" customFormat="1" ht="108" customHeight="1" x14ac:dyDescent="0.3">
      <c r="A55" s="11" t="s">
        <v>23</v>
      </c>
      <c r="B55" s="11" t="s">
        <v>96</v>
      </c>
      <c r="C55" s="12" t="s">
        <v>97</v>
      </c>
      <c r="D55" s="28"/>
      <c r="E55" s="40" t="str">
        <f>HYPERLINK("https://www.google.ru/search?q=AO9968-080&amp;newwindow=1&amp;tbm=isch","Еще фото")</f>
        <v>Еще фото</v>
      </c>
      <c r="F55" s="25"/>
      <c r="G55" s="11" t="s">
        <v>98</v>
      </c>
      <c r="H55" s="11" t="s">
        <v>28</v>
      </c>
      <c r="I55" s="14" t="s">
        <v>27</v>
      </c>
      <c r="J55" s="14" t="s">
        <v>99</v>
      </c>
      <c r="K55" s="15" t="s">
        <v>45</v>
      </c>
      <c r="L55" s="14" t="s">
        <v>100</v>
      </c>
      <c r="M55" s="14"/>
      <c r="N55" s="14" t="s">
        <v>32</v>
      </c>
      <c r="O55" s="14"/>
      <c r="P55" s="15" t="s">
        <v>101</v>
      </c>
      <c r="Q55" s="16">
        <v>8499</v>
      </c>
      <c r="R55" s="17">
        <v>40</v>
      </c>
      <c r="S55" s="18">
        <v>5864.3099999999995</v>
      </c>
      <c r="T55" s="19" t="s">
        <v>34</v>
      </c>
      <c r="U55" s="20" t="s">
        <v>64</v>
      </c>
      <c r="V55" s="21" t="s">
        <v>65</v>
      </c>
      <c r="W55" s="22">
        <v>1</v>
      </c>
      <c r="X55" s="23"/>
    </row>
    <row r="56" spans="1:24" s="1" customFormat="1" ht="35" customHeight="1" x14ac:dyDescent="0.3">
      <c r="A56" s="11" t="s">
        <v>23</v>
      </c>
      <c r="B56" s="11" t="s">
        <v>68</v>
      </c>
      <c r="C56" s="12" t="s">
        <v>102</v>
      </c>
      <c r="D56" s="58"/>
      <c r="E56" s="40" t="str">
        <f>HYPERLINK("https://www.google.ru/search?q=BV2671-104&amp;newwindow=1&amp;tbm=isch","Еще фото")</f>
        <v>Еще фото</v>
      </c>
      <c r="F56" s="25"/>
      <c r="G56" s="11" t="s">
        <v>27</v>
      </c>
      <c r="H56" s="11" t="s">
        <v>28</v>
      </c>
      <c r="I56" s="14" t="s">
        <v>27</v>
      </c>
      <c r="J56" s="14" t="s">
        <v>29</v>
      </c>
      <c r="K56" s="15" t="s">
        <v>30</v>
      </c>
      <c r="L56" s="56" t="s">
        <v>103</v>
      </c>
      <c r="M56" s="14"/>
      <c r="N56" s="14" t="s">
        <v>67</v>
      </c>
      <c r="O56" s="14"/>
      <c r="P56" s="15" t="s">
        <v>104</v>
      </c>
      <c r="Q56" s="16">
        <v>7999</v>
      </c>
      <c r="R56" s="17">
        <v>40</v>
      </c>
      <c r="S56" s="18">
        <v>5519.3099999999995</v>
      </c>
      <c r="T56" s="19" t="s">
        <v>34</v>
      </c>
      <c r="U56" s="20" t="s">
        <v>35</v>
      </c>
      <c r="V56" s="21" t="s">
        <v>36</v>
      </c>
      <c r="W56" s="22">
        <v>4</v>
      </c>
      <c r="X56" s="23"/>
    </row>
    <row r="57" spans="1:24" s="1" customFormat="1" ht="35" customHeight="1" x14ac:dyDescent="0.3">
      <c r="A57" s="24" t="s">
        <v>23</v>
      </c>
      <c r="B57" s="24" t="s">
        <v>68</v>
      </c>
      <c r="C57" s="12" t="s">
        <v>102</v>
      </c>
      <c r="D57" s="59"/>
      <c r="E57" s="40" t="str">
        <f>HYPERLINK("https://www.google.ru/search?q=BV2671-104&amp;newwindow=1&amp;tbm=isch","Еще фото")</f>
        <v>Еще фото</v>
      </c>
      <c r="F57" s="25"/>
      <c r="G57" s="24" t="s">
        <v>27</v>
      </c>
      <c r="H57" s="24" t="s">
        <v>28</v>
      </c>
      <c r="I57" s="24" t="s">
        <v>27</v>
      </c>
      <c r="J57" s="14" t="s">
        <v>29</v>
      </c>
      <c r="K57" s="15" t="s">
        <v>30</v>
      </c>
      <c r="L57" s="61"/>
      <c r="M57" s="14"/>
      <c r="N57" s="14" t="s">
        <v>67</v>
      </c>
      <c r="O57" s="14"/>
      <c r="P57" s="15" t="s">
        <v>104</v>
      </c>
      <c r="Q57" s="16">
        <v>7999</v>
      </c>
      <c r="R57" s="17">
        <v>40</v>
      </c>
      <c r="S57" s="18">
        <v>5519.3099999999995</v>
      </c>
      <c r="T57" s="19" t="s">
        <v>34</v>
      </c>
      <c r="U57" s="20" t="s">
        <v>37</v>
      </c>
      <c r="V57" s="21" t="s">
        <v>38</v>
      </c>
      <c r="W57" s="22">
        <v>1</v>
      </c>
      <c r="X57" s="23"/>
    </row>
    <row r="58" spans="1:24" s="1" customFormat="1" ht="37.049999999999997" customHeight="1" x14ac:dyDescent="0.3">
      <c r="A58" s="24" t="s">
        <v>23</v>
      </c>
      <c r="B58" s="24" t="s">
        <v>68</v>
      </c>
      <c r="C58" s="12" t="s">
        <v>102</v>
      </c>
      <c r="D58" s="60"/>
      <c r="E58" s="40" t="str">
        <f>HYPERLINK("https://www.google.ru/search?q=BV2671-104&amp;newwindow=1&amp;tbm=isch","Еще фото")</f>
        <v>Еще фото</v>
      </c>
      <c r="F58" s="25"/>
      <c r="G58" s="24" t="s">
        <v>27</v>
      </c>
      <c r="H58" s="24" t="s">
        <v>28</v>
      </c>
      <c r="I58" s="24" t="s">
        <v>27</v>
      </c>
      <c r="J58" s="14" t="s">
        <v>29</v>
      </c>
      <c r="K58" s="15" t="s">
        <v>30</v>
      </c>
      <c r="L58" s="57"/>
      <c r="M58" s="14"/>
      <c r="N58" s="14" t="s">
        <v>67</v>
      </c>
      <c r="O58" s="14"/>
      <c r="P58" s="15" t="s">
        <v>104</v>
      </c>
      <c r="Q58" s="16">
        <v>7999</v>
      </c>
      <c r="R58" s="17">
        <v>40</v>
      </c>
      <c r="S58" s="18">
        <v>5519.3099999999995</v>
      </c>
      <c r="T58" s="19" t="s">
        <v>34</v>
      </c>
      <c r="U58" s="20" t="s">
        <v>39</v>
      </c>
      <c r="V58" s="21" t="s">
        <v>40</v>
      </c>
      <c r="W58" s="22">
        <v>3</v>
      </c>
      <c r="X58" s="23"/>
    </row>
    <row r="59" spans="1:24" s="1" customFormat="1" ht="35" customHeight="1" x14ac:dyDescent="0.3">
      <c r="A59" s="11" t="s">
        <v>23</v>
      </c>
      <c r="B59" s="11" t="s">
        <v>50</v>
      </c>
      <c r="C59" s="12" t="s">
        <v>105</v>
      </c>
      <c r="D59" s="58"/>
      <c r="E59" s="40" t="str">
        <f>HYPERLINK("https://www.google.ru/search?q=BV2671-410&amp;newwindow=1&amp;tbm=isch","Еще фото")</f>
        <v>Еще фото</v>
      </c>
      <c r="F59" s="25" t="s">
        <v>76</v>
      </c>
      <c r="G59" s="11" t="s">
        <v>27</v>
      </c>
      <c r="H59" s="11" t="s">
        <v>28</v>
      </c>
      <c r="I59" s="14" t="s">
        <v>27</v>
      </c>
      <c r="J59" s="14" t="s">
        <v>29</v>
      </c>
      <c r="K59" s="15" t="s">
        <v>30</v>
      </c>
      <c r="L59" s="56" t="s">
        <v>53</v>
      </c>
      <c r="M59" s="14" t="s">
        <v>106</v>
      </c>
      <c r="N59" s="14" t="s">
        <v>107</v>
      </c>
      <c r="O59" s="14" t="s">
        <v>79</v>
      </c>
      <c r="P59" s="15" t="s">
        <v>47</v>
      </c>
      <c r="Q59" s="16">
        <v>8899</v>
      </c>
      <c r="R59" s="17">
        <v>40</v>
      </c>
      <c r="S59" s="18">
        <v>6140.3099999999995</v>
      </c>
      <c r="T59" s="19" t="s">
        <v>34</v>
      </c>
      <c r="U59" s="20" t="s">
        <v>39</v>
      </c>
      <c r="V59" s="21" t="s">
        <v>40</v>
      </c>
      <c r="W59" s="22">
        <v>8</v>
      </c>
      <c r="X59" s="23"/>
    </row>
    <row r="60" spans="1:24" s="1" customFormat="1" ht="35" customHeight="1" x14ac:dyDescent="0.3">
      <c r="A60" s="24" t="s">
        <v>23</v>
      </c>
      <c r="B60" s="24" t="s">
        <v>50</v>
      </c>
      <c r="C60" s="12" t="s">
        <v>105</v>
      </c>
      <c r="D60" s="59"/>
      <c r="E60" s="40" t="str">
        <f>HYPERLINK("https://www.google.ru/search?q=BV2671-410&amp;newwindow=1&amp;tbm=isch","Еще фото")</f>
        <v>Еще фото</v>
      </c>
      <c r="F60" s="25" t="s">
        <v>76</v>
      </c>
      <c r="G60" s="24" t="s">
        <v>27</v>
      </c>
      <c r="H60" s="24" t="s">
        <v>28</v>
      </c>
      <c r="I60" s="24" t="s">
        <v>27</v>
      </c>
      <c r="J60" s="14" t="s">
        <v>29</v>
      </c>
      <c r="K60" s="15" t="s">
        <v>30</v>
      </c>
      <c r="L60" s="61"/>
      <c r="M60" s="14" t="s">
        <v>106</v>
      </c>
      <c r="N60" s="14" t="s">
        <v>107</v>
      </c>
      <c r="O60" s="14" t="s">
        <v>79</v>
      </c>
      <c r="P60" s="15" t="s">
        <v>47</v>
      </c>
      <c r="Q60" s="16">
        <v>8899</v>
      </c>
      <c r="R60" s="17">
        <v>40</v>
      </c>
      <c r="S60" s="18">
        <v>6140.3099999999995</v>
      </c>
      <c r="T60" s="19" t="s">
        <v>34</v>
      </c>
      <c r="U60" s="20" t="s">
        <v>41</v>
      </c>
      <c r="V60" s="21" t="s">
        <v>42</v>
      </c>
      <c r="W60" s="22">
        <v>26</v>
      </c>
      <c r="X60" s="23"/>
    </row>
    <row r="61" spans="1:24" s="1" customFormat="1" ht="37.049999999999997" customHeight="1" x14ac:dyDescent="0.3">
      <c r="A61" s="24" t="s">
        <v>23</v>
      </c>
      <c r="B61" s="24" t="s">
        <v>50</v>
      </c>
      <c r="C61" s="12" t="s">
        <v>105</v>
      </c>
      <c r="D61" s="60"/>
      <c r="E61" s="40" t="str">
        <f>HYPERLINK("https://www.google.ru/search?q=BV2671-410&amp;newwindow=1&amp;tbm=isch","Еще фото")</f>
        <v>Еще фото</v>
      </c>
      <c r="F61" s="25" t="s">
        <v>76</v>
      </c>
      <c r="G61" s="24" t="s">
        <v>27</v>
      </c>
      <c r="H61" s="24" t="s">
        <v>28</v>
      </c>
      <c r="I61" s="24" t="s">
        <v>27</v>
      </c>
      <c r="J61" s="14" t="s">
        <v>29</v>
      </c>
      <c r="K61" s="15" t="s">
        <v>30</v>
      </c>
      <c r="L61" s="57"/>
      <c r="M61" s="14" t="s">
        <v>106</v>
      </c>
      <c r="N61" s="14" t="s">
        <v>107</v>
      </c>
      <c r="O61" s="14" t="s">
        <v>79</v>
      </c>
      <c r="P61" s="15" t="s">
        <v>47</v>
      </c>
      <c r="Q61" s="16">
        <v>8899</v>
      </c>
      <c r="R61" s="17">
        <v>40</v>
      </c>
      <c r="S61" s="18">
        <v>6140.3099999999995</v>
      </c>
      <c r="T61" s="19" t="s">
        <v>34</v>
      </c>
      <c r="U61" s="20" t="s">
        <v>54</v>
      </c>
      <c r="V61" s="21" t="s">
        <v>55</v>
      </c>
      <c r="W61" s="22">
        <v>4</v>
      </c>
      <c r="X61" s="23"/>
    </row>
    <row r="62" spans="1:24" s="1" customFormat="1" ht="108" customHeight="1" x14ac:dyDescent="0.3">
      <c r="A62" s="11" t="s">
        <v>23</v>
      </c>
      <c r="B62" s="11" t="s">
        <v>108</v>
      </c>
      <c r="C62" s="12" t="s">
        <v>109</v>
      </c>
      <c r="D62" s="28"/>
      <c r="E62" s="40" t="str">
        <f>HYPERLINK("https://www.google.ru/search?q=BV2679-371&amp;newwindow=1&amp;tbm=isch","Еще фото")</f>
        <v>Еще фото</v>
      </c>
      <c r="F62" s="25"/>
      <c r="G62" s="11" t="s">
        <v>77</v>
      </c>
      <c r="H62" s="11" t="s">
        <v>28</v>
      </c>
      <c r="I62" s="14" t="s">
        <v>27</v>
      </c>
      <c r="J62" s="14" t="s">
        <v>29</v>
      </c>
      <c r="K62" s="15" t="s">
        <v>30</v>
      </c>
      <c r="L62" s="14" t="s">
        <v>110</v>
      </c>
      <c r="M62" s="14"/>
      <c r="N62" s="14" t="s">
        <v>70</v>
      </c>
      <c r="O62" s="14"/>
      <c r="P62" s="15" t="s">
        <v>111</v>
      </c>
      <c r="Q62" s="16">
        <v>8399</v>
      </c>
      <c r="R62" s="17">
        <v>40</v>
      </c>
      <c r="S62" s="18">
        <v>5795.3099999999995</v>
      </c>
      <c r="T62" s="19" t="s">
        <v>34</v>
      </c>
      <c r="U62" s="20" t="s">
        <v>35</v>
      </c>
      <c r="V62" s="21" t="s">
        <v>36</v>
      </c>
      <c r="W62" s="22">
        <v>3</v>
      </c>
      <c r="X62" s="23"/>
    </row>
    <row r="63" spans="1:24" s="1" customFormat="1" ht="52.05" customHeight="1" x14ac:dyDescent="0.3">
      <c r="A63" s="11" t="s">
        <v>23</v>
      </c>
      <c r="B63" s="11" t="s">
        <v>50</v>
      </c>
      <c r="C63" s="12" t="s">
        <v>112</v>
      </c>
      <c r="D63" s="54"/>
      <c r="E63" s="40" t="str">
        <f>HYPERLINK("https://www.google.ru/search?q=BV2707-010&amp;newwindow=1&amp;tbm=isch","Еще фото")</f>
        <v>Еще фото</v>
      </c>
      <c r="F63" s="25" t="s">
        <v>52</v>
      </c>
      <c r="G63" s="11" t="s">
        <v>27</v>
      </c>
      <c r="H63" s="11" t="s">
        <v>28</v>
      </c>
      <c r="I63" s="14" t="s">
        <v>27</v>
      </c>
      <c r="J63" s="14" t="s">
        <v>29</v>
      </c>
      <c r="K63" s="15" t="s">
        <v>30</v>
      </c>
      <c r="L63" s="56" t="s">
        <v>113</v>
      </c>
      <c r="M63" s="14"/>
      <c r="N63" s="14" t="s">
        <v>114</v>
      </c>
      <c r="O63" s="14"/>
      <c r="P63" s="15" t="s">
        <v>115</v>
      </c>
      <c r="Q63" s="16">
        <v>8899</v>
      </c>
      <c r="R63" s="17">
        <v>40</v>
      </c>
      <c r="S63" s="18">
        <v>6140.3099999999995</v>
      </c>
      <c r="T63" s="19" t="s">
        <v>34</v>
      </c>
      <c r="U63" s="20" t="s">
        <v>35</v>
      </c>
      <c r="V63" s="21" t="s">
        <v>36</v>
      </c>
      <c r="W63" s="22">
        <v>6</v>
      </c>
      <c r="X63" s="23"/>
    </row>
    <row r="64" spans="1:24" s="1" customFormat="1" ht="61.05" customHeight="1" x14ac:dyDescent="0.3">
      <c r="A64" s="24" t="s">
        <v>23</v>
      </c>
      <c r="B64" s="24" t="s">
        <v>50</v>
      </c>
      <c r="C64" s="12" t="s">
        <v>112</v>
      </c>
      <c r="D64" s="55"/>
      <c r="E64" s="40" t="str">
        <f>HYPERLINK("https://www.google.ru/search?q=BV2707-010&amp;newwindow=1&amp;tbm=isch","Еще фото")</f>
        <v>Еще фото</v>
      </c>
      <c r="F64" s="25" t="s">
        <v>52</v>
      </c>
      <c r="G64" s="24" t="s">
        <v>27</v>
      </c>
      <c r="H64" s="24" t="s">
        <v>28</v>
      </c>
      <c r="I64" s="24" t="s">
        <v>27</v>
      </c>
      <c r="J64" s="14" t="s">
        <v>29</v>
      </c>
      <c r="K64" s="15" t="s">
        <v>30</v>
      </c>
      <c r="L64" s="57"/>
      <c r="M64" s="14"/>
      <c r="N64" s="14" t="s">
        <v>114</v>
      </c>
      <c r="O64" s="14"/>
      <c r="P64" s="15" t="s">
        <v>115</v>
      </c>
      <c r="Q64" s="16">
        <v>8899</v>
      </c>
      <c r="R64" s="17">
        <v>40</v>
      </c>
      <c r="S64" s="18">
        <v>6140.3099999999995</v>
      </c>
      <c r="T64" s="19" t="s">
        <v>34</v>
      </c>
      <c r="U64" s="20" t="s">
        <v>37</v>
      </c>
      <c r="V64" s="21" t="s">
        <v>38</v>
      </c>
      <c r="W64" s="22">
        <v>2</v>
      </c>
      <c r="X64" s="23"/>
    </row>
    <row r="65" spans="1:24" s="1" customFormat="1" ht="21" customHeight="1" x14ac:dyDescent="0.3">
      <c r="A65" s="11" t="s">
        <v>23</v>
      </c>
      <c r="B65" s="11" t="s">
        <v>24</v>
      </c>
      <c r="C65" s="26" t="s">
        <v>116</v>
      </c>
      <c r="D65" s="58"/>
      <c r="E65" s="40" t="str">
        <f>HYPERLINK("https://www.google.ru/search?q=CD3129-010&amp;newwindow=1&amp;tbm=isch","Еще фото")</f>
        <v>Еще фото</v>
      </c>
      <c r="F65" s="13" t="s">
        <v>26</v>
      </c>
      <c r="G65" s="11" t="s">
        <v>27</v>
      </c>
      <c r="H65" s="11" t="s">
        <v>28</v>
      </c>
      <c r="I65" s="14" t="s">
        <v>27</v>
      </c>
      <c r="J65" s="14" t="s">
        <v>29</v>
      </c>
      <c r="K65" s="15" t="s">
        <v>30</v>
      </c>
      <c r="L65" s="56" t="s">
        <v>31</v>
      </c>
      <c r="M65" s="14"/>
      <c r="N65" s="14" t="s">
        <v>114</v>
      </c>
      <c r="O65" s="14"/>
      <c r="P65" s="15" t="s">
        <v>33</v>
      </c>
      <c r="Q65" s="16">
        <v>10499</v>
      </c>
      <c r="R65" s="17">
        <v>40</v>
      </c>
      <c r="S65" s="18">
        <v>7244.3099999999986</v>
      </c>
      <c r="T65" s="19" t="s">
        <v>34</v>
      </c>
      <c r="U65" s="20" t="s">
        <v>35</v>
      </c>
      <c r="V65" s="21" t="s">
        <v>36</v>
      </c>
      <c r="W65" s="22">
        <v>6</v>
      </c>
      <c r="X65" s="23"/>
    </row>
    <row r="66" spans="1:24" s="1" customFormat="1" ht="21" customHeight="1" x14ac:dyDescent="0.3">
      <c r="A66" s="24" t="s">
        <v>23</v>
      </c>
      <c r="B66" s="24" t="s">
        <v>24</v>
      </c>
      <c r="C66" s="27" t="s">
        <v>116</v>
      </c>
      <c r="D66" s="59"/>
      <c r="E66" s="40" t="str">
        <f>HYPERLINK("https://www.google.ru/search?q=CD3129-010&amp;newwindow=1&amp;tbm=isch","Еще фото")</f>
        <v>Еще фото</v>
      </c>
      <c r="F66" s="13" t="s">
        <v>26</v>
      </c>
      <c r="G66" s="24" t="s">
        <v>27</v>
      </c>
      <c r="H66" s="24" t="s">
        <v>28</v>
      </c>
      <c r="I66" s="24" t="s">
        <v>27</v>
      </c>
      <c r="J66" s="14" t="s">
        <v>29</v>
      </c>
      <c r="K66" s="15" t="s">
        <v>30</v>
      </c>
      <c r="L66" s="61"/>
      <c r="M66" s="14"/>
      <c r="N66" s="14" t="s">
        <v>114</v>
      </c>
      <c r="O66" s="14"/>
      <c r="P66" s="15" t="s">
        <v>33</v>
      </c>
      <c r="Q66" s="16">
        <v>10499</v>
      </c>
      <c r="R66" s="17">
        <v>40</v>
      </c>
      <c r="S66" s="18">
        <v>7244.3099999999986</v>
      </c>
      <c r="T66" s="19" t="s">
        <v>34</v>
      </c>
      <c r="U66" s="20" t="s">
        <v>37</v>
      </c>
      <c r="V66" s="21" t="s">
        <v>38</v>
      </c>
      <c r="W66" s="22">
        <v>23</v>
      </c>
      <c r="X66" s="23"/>
    </row>
    <row r="67" spans="1:24" s="1" customFormat="1" ht="21" customHeight="1" x14ac:dyDescent="0.3">
      <c r="A67" s="24" t="s">
        <v>23</v>
      </c>
      <c r="B67" s="24" t="s">
        <v>24</v>
      </c>
      <c r="C67" s="27" t="s">
        <v>116</v>
      </c>
      <c r="D67" s="59"/>
      <c r="E67" s="40" t="str">
        <f>HYPERLINK("https://www.google.ru/search?q=CD3129-010&amp;newwindow=1&amp;tbm=isch","Еще фото")</f>
        <v>Еще фото</v>
      </c>
      <c r="F67" s="13" t="s">
        <v>26</v>
      </c>
      <c r="G67" s="24" t="s">
        <v>27</v>
      </c>
      <c r="H67" s="24" t="s">
        <v>28</v>
      </c>
      <c r="I67" s="24" t="s">
        <v>27</v>
      </c>
      <c r="J67" s="14" t="s">
        <v>29</v>
      </c>
      <c r="K67" s="15" t="s">
        <v>30</v>
      </c>
      <c r="L67" s="61"/>
      <c r="M67" s="14"/>
      <c r="N67" s="14" t="s">
        <v>114</v>
      </c>
      <c r="O67" s="14"/>
      <c r="P67" s="15" t="s">
        <v>33</v>
      </c>
      <c r="Q67" s="16">
        <v>10499</v>
      </c>
      <c r="R67" s="17">
        <v>40</v>
      </c>
      <c r="S67" s="18">
        <v>7244.3099999999986</v>
      </c>
      <c r="T67" s="19" t="s">
        <v>34</v>
      </c>
      <c r="U67" s="20" t="s">
        <v>39</v>
      </c>
      <c r="V67" s="21" t="s">
        <v>40</v>
      </c>
      <c r="W67" s="22">
        <v>12</v>
      </c>
      <c r="X67" s="23"/>
    </row>
    <row r="68" spans="1:24" s="1" customFormat="1" ht="21" customHeight="1" x14ac:dyDescent="0.3">
      <c r="A68" s="24" t="s">
        <v>23</v>
      </c>
      <c r="B68" s="24" t="s">
        <v>24</v>
      </c>
      <c r="C68" s="27" t="s">
        <v>116</v>
      </c>
      <c r="D68" s="59"/>
      <c r="E68" s="40" t="str">
        <f>HYPERLINK("https://www.google.ru/search?q=CD3129-010&amp;newwindow=1&amp;tbm=isch","Еще фото")</f>
        <v>Еще фото</v>
      </c>
      <c r="F68" s="13" t="s">
        <v>26</v>
      </c>
      <c r="G68" s="24" t="s">
        <v>27</v>
      </c>
      <c r="H68" s="24" t="s">
        <v>28</v>
      </c>
      <c r="I68" s="24" t="s">
        <v>27</v>
      </c>
      <c r="J68" s="14" t="s">
        <v>29</v>
      </c>
      <c r="K68" s="15" t="s">
        <v>30</v>
      </c>
      <c r="L68" s="61"/>
      <c r="M68" s="14"/>
      <c r="N68" s="14" t="s">
        <v>114</v>
      </c>
      <c r="O68" s="14"/>
      <c r="P68" s="15" t="s">
        <v>33</v>
      </c>
      <c r="Q68" s="16">
        <v>10499</v>
      </c>
      <c r="R68" s="17">
        <v>40</v>
      </c>
      <c r="S68" s="18">
        <v>7244.3099999999986</v>
      </c>
      <c r="T68" s="19" t="s">
        <v>34</v>
      </c>
      <c r="U68" s="20" t="s">
        <v>41</v>
      </c>
      <c r="V68" s="21" t="s">
        <v>42</v>
      </c>
      <c r="W68" s="22">
        <v>2</v>
      </c>
      <c r="X68" s="23"/>
    </row>
    <row r="69" spans="1:24" s="1" customFormat="1" ht="32" customHeight="1" x14ac:dyDescent="0.3">
      <c r="A69" s="24" t="s">
        <v>23</v>
      </c>
      <c r="B69" s="24" t="s">
        <v>24</v>
      </c>
      <c r="C69" s="27" t="s">
        <v>116</v>
      </c>
      <c r="D69" s="60"/>
      <c r="E69" s="40" t="str">
        <f>HYPERLINK("https://www.google.ru/search?q=CD3129-010&amp;newwindow=1&amp;tbm=isch","Еще фото")</f>
        <v>Еще фото</v>
      </c>
      <c r="F69" s="13" t="s">
        <v>26</v>
      </c>
      <c r="G69" s="24" t="s">
        <v>27</v>
      </c>
      <c r="H69" s="24" t="s">
        <v>28</v>
      </c>
      <c r="I69" s="24" t="s">
        <v>27</v>
      </c>
      <c r="J69" s="14" t="s">
        <v>29</v>
      </c>
      <c r="K69" s="15" t="s">
        <v>30</v>
      </c>
      <c r="L69" s="57"/>
      <c r="M69" s="14"/>
      <c r="N69" s="14" t="s">
        <v>114</v>
      </c>
      <c r="O69" s="14"/>
      <c r="P69" s="15" t="s">
        <v>33</v>
      </c>
      <c r="Q69" s="16">
        <v>10499</v>
      </c>
      <c r="R69" s="17">
        <v>40</v>
      </c>
      <c r="S69" s="18">
        <v>7244.3099999999986</v>
      </c>
      <c r="T69" s="19" t="s">
        <v>34</v>
      </c>
      <c r="U69" s="20" t="s">
        <v>54</v>
      </c>
      <c r="V69" s="21" t="s">
        <v>55</v>
      </c>
      <c r="W69" s="22">
        <v>1</v>
      </c>
      <c r="X69" s="23"/>
    </row>
    <row r="70" spans="1:24" s="1" customFormat="1" ht="52.05" customHeight="1" x14ac:dyDescent="0.3">
      <c r="A70" s="11" t="s">
        <v>23</v>
      </c>
      <c r="B70" s="11" t="s">
        <v>117</v>
      </c>
      <c r="C70" s="12" t="s">
        <v>118</v>
      </c>
      <c r="D70" s="54"/>
      <c r="E70" s="40" t="str">
        <f>HYPERLINK("https://www.google.ru/search?q=CW6907-063&amp;newwindow=1&amp;tbm=isch","Еще фото")</f>
        <v>Еще фото</v>
      </c>
      <c r="F70" s="25"/>
      <c r="G70" s="11" t="s">
        <v>27</v>
      </c>
      <c r="H70" s="11" t="s">
        <v>28</v>
      </c>
      <c r="I70" s="14" t="s">
        <v>27</v>
      </c>
      <c r="J70" s="14" t="s">
        <v>29</v>
      </c>
      <c r="K70" s="15" t="s">
        <v>30</v>
      </c>
      <c r="L70" s="56" t="s">
        <v>119</v>
      </c>
      <c r="M70" s="14" t="s">
        <v>106</v>
      </c>
      <c r="N70" s="14" t="s">
        <v>32</v>
      </c>
      <c r="O70" s="14" t="s">
        <v>79</v>
      </c>
      <c r="P70" s="15" t="s">
        <v>120</v>
      </c>
      <c r="Q70" s="16">
        <v>7399</v>
      </c>
      <c r="R70" s="17">
        <v>40</v>
      </c>
      <c r="S70" s="18">
        <v>5105.3099999999995</v>
      </c>
      <c r="T70" s="19" t="s">
        <v>34</v>
      </c>
      <c r="U70" s="20" t="s">
        <v>39</v>
      </c>
      <c r="V70" s="21" t="s">
        <v>40</v>
      </c>
      <c r="W70" s="22">
        <v>2</v>
      </c>
      <c r="X70" s="23"/>
    </row>
    <row r="71" spans="1:24" s="1" customFormat="1" ht="61.05" customHeight="1" x14ac:dyDescent="0.3">
      <c r="A71" s="24" t="s">
        <v>23</v>
      </c>
      <c r="B71" s="24" t="s">
        <v>117</v>
      </c>
      <c r="C71" s="12" t="s">
        <v>118</v>
      </c>
      <c r="D71" s="55"/>
      <c r="E71" s="40" t="str">
        <f>HYPERLINK("https://www.google.ru/search?q=CW6907-063&amp;newwindow=1&amp;tbm=isch","Еще фото")</f>
        <v>Еще фото</v>
      </c>
      <c r="F71" s="25"/>
      <c r="G71" s="24" t="s">
        <v>27</v>
      </c>
      <c r="H71" s="24" t="s">
        <v>28</v>
      </c>
      <c r="I71" s="24" t="s">
        <v>27</v>
      </c>
      <c r="J71" s="14" t="s">
        <v>29</v>
      </c>
      <c r="K71" s="15" t="s">
        <v>30</v>
      </c>
      <c r="L71" s="57"/>
      <c r="M71" s="14" t="s">
        <v>106</v>
      </c>
      <c r="N71" s="14" t="s">
        <v>32</v>
      </c>
      <c r="O71" s="14" t="s">
        <v>79</v>
      </c>
      <c r="P71" s="15" t="s">
        <v>120</v>
      </c>
      <c r="Q71" s="16">
        <v>7399</v>
      </c>
      <c r="R71" s="17">
        <v>40</v>
      </c>
      <c r="S71" s="18">
        <v>5105.3099999999995</v>
      </c>
      <c r="T71" s="19" t="s">
        <v>34</v>
      </c>
      <c r="U71" s="20" t="s">
        <v>41</v>
      </c>
      <c r="V71" s="21" t="s">
        <v>42</v>
      </c>
      <c r="W71" s="22">
        <v>1</v>
      </c>
      <c r="X71" s="23"/>
    </row>
    <row r="72" spans="1:24" s="1" customFormat="1" ht="52.05" customHeight="1" x14ac:dyDescent="0.3">
      <c r="A72" s="11" t="s">
        <v>23</v>
      </c>
      <c r="B72" s="11" t="s">
        <v>117</v>
      </c>
      <c r="C72" s="12" t="s">
        <v>121</v>
      </c>
      <c r="D72" s="54"/>
      <c r="E72" s="40" t="str">
        <f>HYPERLINK("https://www.google.ru/search?q=CW6907-451&amp;newwindow=1&amp;tbm=isch","Еще фото")</f>
        <v>Еще фото</v>
      </c>
      <c r="F72" s="25"/>
      <c r="G72" s="11" t="s">
        <v>27</v>
      </c>
      <c r="H72" s="11" t="s">
        <v>28</v>
      </c>
      <c r="I72" s="14" t="s">
        <v>27</v>
      </c>
      <c r="J72" s="14" t="s">
        <v>29</v>
      </c>
      <c r="K72" s="15" t="s">
        <v>30</v>
      </c>
      <c r="L72" s="56" t="s">
        <v>119</v>
      </c>
      <c r="M72" s="14" t="s">
        <v>106</v>
      </c>
      <c r="N72" s="14" t="s">
        <v>107</v>
      </c>
      <c r="O72" s="14"/>
      <c r="P72" s="15" t="s">
        <v>47</v>
      </c>
      <c r="Q72" s="16">
        <v>7399</v>
      </c>
      <c r="R72" s="17">
        <v>40</v>
      </c>
      <c r="S72" s="18">
        <v>5105.3099999999995</v>
      </c>
      <c r="T72" s="19" t="s">
        <v>34</v>
      </c>
      <c r="U72" s="20" t="s">
        <v>35</v>
      </c>
      <c r="V72" s="21" t="s">
        <v>36</v>
      </c>
      <c r="W72" s="22">
        <v>1</v>
      </c>
      <c r="X72" s="23"/>
    </row>
    <row r="73" spans="1:24" s="1" customFormat="1" ht="61.05" customHeight="1" x14ac:dyDescent="0.3">
      <c r="A73" s="24" t="s">
        <v>23</v>
      </c>
      <c r="B73" s="24" t="s">
        <v>117</v>
      </c>
      <c r="C73" s="12" t="s">
        <v>121</v>
      </c>
      <c r="D73" s="55"/>
      <c r="E73" s="40" t="str">
        <f>HYPERLINK("https://www.google.ru/search?q=CW6907-451&amp;newwindow=1&amp;tbm=isch","Еще фото")</f>
        <v>Еще фото</v>
      </c>
      <c r="F73" s="25"/>
      <c r="G73" s="24" t="s">
        <v>27</v>
      </c>
      <c r="H73" s="24" t="s">
        <v>28</v>
      </c>
      <c r="I73" s="24" t="s">
        <v>27</v>
      </c>
      <c r="J73" s="14" t="s">
        <v>29</v>
      </c>
      <c r="K73" s="15" t="s">
        <v>30</v>
      </c>
      <c r="L73" s="57"/>
      <c r="M73" s="14" t="s">
        <v>106</v>
      </c>
      <c r="N73" s="14" t="s">
        <v>107</v>
      </c>
      <c r="O73" s="14"/>
      <c r="P73" s="15" t="s">
        <v>47</v>
      </c>
      <c r="Q73" s="16">
        <v>7399</v>
      </c>
      <c r="R73" s="17">
        <v>40</v>
      </c>
      <c r="S73" s="18">
        <v>5105.3099999999995</v>
      </c>
      <c r="T73" s="19" t="s">
        <v>34</v>
      </c>
      <c r="U73" s="20" t="s">
        <v>37</v>
      </c>
      <c r="V73" s="21" t="s">
        <v>38</v>
      </c>
      <c r="W73" s="22">
        <v>1</v>
      </c>
      <c r="X73" s="23"/>
    </row>
    <row r="74" spans="1:24" s="1" customFormat="1" ht="108" customHeight="1" x14ac:dyDescent="0.3">
      <c r="A74" s="11" t="s">
        <v>23</v>
      </c>
      <c r="B74" s="11" t="s">
        <v>122</v>
      </c>
      <c r="C74" s="12" t="s">
        <v>123</v>
      </c>
      <c r="D74" s="28"/>
      <c r="E74" s="40" t="str">
        <f>HYPERLINK("https://www.google.ru/search?q=CW6961-451&amp;newwindow=1&amp;tbm=isch","Еще фото")</f>
        <v>Еще фото</v>
      </c>
      <c r="F74" s="25"/>
      <c r="G74" s="11" t="s">
        <v>27</v>
      </c>
      <c r="H74" s="11" t="s">
        <v>28</v>
      </c>
      <c r="I74" s="14" t="s">
        <v>27</v>
      </c>
      <c r="J74" s="14" t="s">
        <v>29</v>
      </c>
      <c r="K74" s="15" t="s">
        <v>45</v>
      </c>
      <c r="L74" s="14" t="s">
        <v>124</v>
      </c>
      <c r="M74" s="14"/>
      <c r="N74" s="14" t="s">
        <v>114</v>
      </c>
      <c r="O74" s="14"/>
      <c r="P74" s="15" t="s">
        <v>125</v>
      </c>
      <c r="Q74" s="16">
        <v>7399</v>
      </c>
      <c r="R74" s="17">
        <v>40</v>
      </c>
      <c r="S74" s="18">
        <v>5105.3099999999995</v>
      </c>
      <c r="T74" s="19" t="s">
        <v>34</v>
      </c>
      <c r="U74" s="20" t="s">
        <v>39</v>
      </c>
      <c r="V74" s="21" t="s">
        <v>49</v>
      </c>
      <c r="W74" s="22">
        <v>1</v>
      </c>
      <c r="X74" s="23"/>
    </row>
    <row r="75" spans="1:24" s="1" customFormat="1" ht="108" customHeight="1" x14ac:dyDescent="0.3">
      <c r="A75" s="11" t="s">
        <v>23</v>
      </c>
      <c r="B75" s="11" t="s">
        <v>126</v>
      </c>
      <c r="C75" s="12" t="s">
        <v>127</v>
      </c>
      <c r="D75" s="28"/>
      <c r="E75" s="40" t="str">
        <f>HYPERLINK("https://www.google.ru/search?q=CZ8528-063&amp;newwindow=1&amp;tbm=isch","Еще фото")</f>
        <v>Еще фото</v>
      </c>
      <c r="F75" s="25"/>
      <c r="G75" s="11" t="s">
        <v>128</v>
      </c>
      <c r="H75" s="11" t="s">
        <v>28</v>
      </c>
      <c r="I75" s="14" t="s">
        <v>27</v>
      </c>
      <c r="J75" s="14" t="s">
        <v>99</v>
      </c>
      <c r="K75" s="15" t="s">
        <v>45</v>
      </c>
      <c r="L75" s="14" t="s">
        <v>129</v>
      </c>
      <c r="M75" s="14" t="s">
        <v>106</v>
      </c>
      <c r="N75" s="14" t="s">
        <v>32</v>
      </c>
      <c r="O75" s="14" t="s">
        <v>79</v>
      </c>
      <c r="P75" s="15" t="s">
        <v>130</v>
      </c>
      <c r="Q75" s="16">
        <v>5199</v>
      </c>
      <c r="R75" s="17">
        <v>40</v>
      </c>
      <c r="S75" s="18">
        <v>3587.31</v>
      </c>
      <c r="T75" s="19" t="s">
        <v>34</v>
      </c>
      <c r="U75" s="20" t="s">
        <v>64</v>
      </c>
      <c r="V75" s="21" t="s">
        <v>65</v>
      </c>
      <c r="W75" s="22">
        <v>1</v>
      </c>
      <c r="X75" s="23"/>
    </row>
    <row r="76" spans="1:24" s="1" customFormat="1" ht="108" customHeight="1" x14ac:dyDescent="0.3">
      <c r="A76" s="11" t="s">
        <v>23</v>
      </c>
      <c r="B76" s="11" t="s">
        <v>131</v>
      </c>
      <c r="C76" s="12" t="s">
        <v>132</v>
      </c>
      <c r="D76" s="28"/>
      <c r="E76" s="40" t="str">
        <f>HYPERLINK("https://www.google.ru/search?q=CZ8530-063&amp;newwindow=1&amp;tbm=isch","Еще фото")</f>
        <v>Еще фото</v>
      </c>
      <c r="F76" s="25"/>
      <c r="G76" s="11" t="s">
        <v>128</v>
      </c>
      <c r="H76" s="11" t="s">
        <v>28</v>
      </c>
      <c r="I76" s="14" t="s">
        <v>27</v>
      </c>
      <c r="J76" s="14" t="s">
        <v>29</v>
      </c>
      <c r="K76" s="15" t="s">
        <v>45</v>
      </c>
      <c r="L76" s="14" t="s">
        <v>133</v>
      </c>
      <c r="M76" s="14"/>
      <c r="N76" s="14" t="s">
        <v>32</v>
      </c>
      <c r="O76" s="14" t="s">
        <v>79</v>
      </c>
      <c r="P76" s="15" t="s">
        <v>134</v>
      </c>
      <c r="Q76" s="16">
        <v>7899</v>
      </c>
      <c r="R76" s="17">
        <v>40</v>
      </c>
      <c r="S76" s="18">
        <v>5450.3099999999995</v>
      </c>
      <c r="T76" s="19" t="s">
        <v>34</v>
      </c>
      <c r="U76" s="20" t="s">
        <v>37</v>
      </c>
      <c r="V76" s="21" t="s">
        <v>38</v>
      </c>
      <c r="W76" s="22">
        <v>1</v>
      </c>
      <c r="X76" s="23"/>
    </row>
    <row r="77" spans="1:24" s="1" customFormat="1" ht="21" customHeight="1" x14ac:dyDescent="0.3">
      <c r="A77" s="11" t="s">
        <v>23</v>
      </c>
      <c r="B77" s="11" t="s">
        <v>135</v>
      </c>
      <c r="C77" s="26" t="s">
        <v>136</v>
      </c>
      <c r="D77" s="58"/>
      <c r="E77" s="40" t="str">
        <f>HYPERLINK("https://www.google.ru/search?q=CZ9779-084&amp;newwindow=1&amp;tbm=isch","Еще фото")</f>
        <v>Еще фото</v>
      </c>
      <c r="F77" s="25"/>
      <c r="G77" s="11" t="s">
        <v>98</v>
      </c>
      <c r="H77" s="11" t="s">
        <v>28</v>
      </c>
      <c r="I77" s="14" t="s">
        <v>27</v>
      </c>
      <c r="J77" s="14" t="s">
        <v>99</v>
      </c>
      <c r="K77" s="15" t="s">
        <v>45</v>
      </c>
      <c r="L77" s="56" t="s">
        <v>137</v>
      </c>
      <c r="M77" s="14"/>
      <c r="N77" s="14" t="s">
        <v>32</v>
      </c>
      <c r="O77" s="14"/>
      <c r="P77" s="15" t="s">
        <v>138</v>
      </c>
      <c r="Q77" s="16">
        <v>6799</v>
      </c>
      <c r="R77" s="17">
        <v>40</v>
      </c>
      <c r="S77" s="18">
        <v>4691.3099999999995</v>
      </c>
      <c r="T77" s="19" t="s">
        <v>34</v>
      </c>
      <c r="U77" s="20" t="s">
        <v>139</v>
      </c>
      <c r="V77" s="21" t="s">
        <v>65</v>
      </c>
      <c r="W77" s="22">
        <v>3</v>
      </c>
      <c r="X77" s="23"/>
    </row>
    <row r="78" spans="1:24" s="1" customFormat="1" ht="21" customHeight="1" x14ac:dyDescent="0.3">
      <c r="A78" s="24" t="s">
        <v>23</v>
      </c>
      <c r="B78" s="24" t="s">
        <v>135</v>
      </c>
      <c r="C78" s="27" t="s">
        <v>136</v>
      </c>
      <c r="D78" s="59"/>
      <c r="E78" s="40" t="str">
        <f>HYPERLINK("https://www.google.ru/search?q=CZ9779-084&amp;newwindow=1&amp;tbm=isch","Еще фото")</f>
        <v>Еще фото</v>
      </c>
      <c r="F78" s="25"/>
      <c r="G78" s="24" t="s">
        <v>98</v>
      </c>
      <c r="H78" s="24" t="s">
        <v>28</v>
      </c>
      <c r="I78" s="24" t="s">
        <v>27</v>
      </c>
      <c r="J78" s="14" t="s">
        <v>99</v>
      </c>
      <c r="K78" s="15" t="s">
        <v>45</v>
      </c>
      <c r="L78" s="61"/>
      <c r="M78" s="14"/>
      <c r="N78" s="14" t="s">
        <v>32</v>
      </c>
      <c r="O78" s="14"/>
      <c r="P78" s="15" t="s">
        <v>138</v>
      </c>
      <c r="Q78" s="16">
        <v>6799</v>
      </c>
      <c r="R78" s="17">
        <v>40</v>
      </c>
      <c r="S78" s="18">
        <v>4691.3099999999995</v>
      </c>
      <c r="T78" s="19" t="s">
        <v>34</v>
      </c>
      <c r="U78" s="20" t="s">
        <v>64</v>
      </c>
      <c r="V78" s="21" t="s">
        <v>65</v>
      </c>
      <c r="W78" s="22">
        <v>8</v>
      </c>
      <c r="X78" s="23"/>
    </row>
    <row r="79" spans="1:24" s="1" customFormat="1" ht="21" customHeight="1" x14ac:dyDescent="0.3">
      <c r="A79" s="24" t="s">
        <v>23</v>
      </c>
      <c r="B79" s="24" t="s">
        <v>135</v>
      </c>
      <c r="C79" s="27" t="s">
        <v>136</v>
      </c>
      <c r="D79" s="59"/>
      <c r="E79" s="40" t="str">
        <f>HYPERLINK("https://www.google.ru/search?q=CZ9779-084&amp;newwindow=1&amp;tbm=isch","Еще фото")</f>
        <v>Еще фото</v>
      </c>
      <c r="F79" s="25"/>
      <c r="G79" s="24" t="s">
        <v>98</v>
      </c>
      <c r="H79" s="24" t="s">
        <v>28</v>
      </c>
      <c r="I79" s="24" t="s">
        <v>27</v>
      </c>
      <c r="J79" s="14" t="s">
        <v>99</v>
      </c>
      <c r="K79" s="15" t="s">
        <v>45</v>
      </c>
      <c r="L79" s="61"/>
      <c r="M79" s="14"/>
      <c r="N79" s="14" t="s">
        <v>32</v>
      </c>
      <c r="O79" s="14"/>
      <c r="P79" s="15" t="s">
        <v>138</v>
      </c>
      <c r="Q79" s="16">
        <v>6799</v>
      </c>
      <c r="R79" s="17">
        <v>40</v>
      </c>
      <c r="S79" s="18">
        <v>4691.3099999999995</v>
      </c>
      <c r="T79" s="19" t="s">
        <v>34</v>
      </c>
      <c r="U79" s="20" t="s">
        <v>37</v>
      </c>
      <c r="V79" s="21" t="s">
        <v>38</v>
      </c>
      <c r="W79" s="22">
        <v>1</v>
      </c>
      <c r="X79" s="23"/>
    </row>
    <row r="80" spans="1:24" s="1" customFormat="1" ht="21" customHeight="1" x14ac:dyDescent="0.3">
      <c r="A80" s="24" t="s">
        <v>23</v>
      </c>
      <c r="B80" s="24" t="s">
        <v>135</v>
      </c>
      <c r="C80" s="27" t="s">
        <v>136</v>
      </c>
      <c r="D80" s="59"/>
      <c r="E80" s="40" t="str">
        <f>HYPERLINK("https://www.google.ru/search?q=CZ9779-084&amp;newwindow=1&amp;tbm=isch","Еще фото")</f>
        <v>Еще фото</v>
      </c>
      <c r="F80" s="25"/>
      <c r="G80" s="24" t="s">
        <v>98</v>
      </c>
      <c r="H80" s="24" t="s">
        <v>28</v>
      </c>
      <c r="I80" s="24" t="s">
        <v>27</v>
      </c>
      <c r="J80" s="14" t="s">
        <v>99</v>
      </c>
      <c r="K80" s="15" t="s">
        <v>45</v>
      </c>
      <c r="L80" s="61"/>
      <c r="M80" s="14"/>
      <c r="N80" s="14" t="s">
        <v>32</v>
      </c>
      <c r="O80" s="14"/>
      <c r="P80" s="15" t="s">
        <v>138</v>
      </c>
      <c r="Q80" s="16">
        <v>6799</v>
      </c>
      <c r="R80" s="17">
        <v>40</v>
      </c>
      <c r="S80" s="18">
        <v>4691.3099999999995</v>
      </c>
      <c r="T80" s="19" t="s">
        <v>34</v>
      </c>
      <c r="U80" s="20" t="s">
        <v>39</v>
      </c>
      <c r="V80" s="21" t="s">
        <v>49</v>
      </c>
      <c r="W80" s="22">
        <v>11</v>
      </c>
      <c r="X80" s="23"/>
    </row>
    <row r="81" spans="1:24" s="1" customFormat="1" ht="32" customHeight="1" x14ac:dyDescent="0.3">
      <c r="A81" s="24" t="s">
        <v>23</v>
      </c>
      <c r="B81" s="24" t="s">
        <v>135</v>
      </c>
      <c r="C81" s="27" t="s">
        <v>136</v>
      </c>
      <c r="D81" s="60"/>
      <c r="E81" s="40" t="str">
        <f>HYPERLINK("https://www.google.ru/search?q=CZ9779-084&amp;newwindow=1&amp;tbm=isch","Еще фото")</f>
        <v>Еще фото</v>
      </c>
      <c r="F81" s="25"/>
      <c r="G81" s="24" t="s">
        <v>98</v>
      </c>
      <c r="H81" s="24" t="s">
        <v>28</v>
      </c>
      <c r="I81" s="24" t="s">
        <v>27</v>
      </c>
      <c r="J81" s="14" t="s">
        <v>99</v>
      </c>
      <c r="K81" s="15" t="s">
        <v>45</v>
      </c>
      <c r="L81" s="57"/>
      <c r="M81" s="14"/>
      <c r="N81" s="14" t="s">
        <v>32</v>
      </c>
      <c r="O81" s="14"/>
      <c r="P81" s="15" t="s">
        <v>138</v>
      </c>
      <c r="Q81" s="16">
        <v>6799</v>
      </c>
      <c r="R81" s="17">
        <v>40</v>
      </c>
      <c r="S81" s="18">
        <v>4691.3099999999995</v>
      </c>
      <c r="T81" s="19" t="s">
        <v>34</v>
      </c>
      <c r="U81" s="20" t="s">
        <v>41</v>
      </c>
      <c r="V81" s="21" t="s">
        <v>40</v>
      </c>
      <c r="W81" s="22">
        <v>2</v>
      </c>
      <c r="X81" s="23"/>
    </row>
    <row r="82" spans="1:24" s="1" customFormat="1" ht="108" customHeight="1" x14ac:dyDescent="0.3">
      <c r="A82" s="11" t="s">
        <v>23</v>
      </c>
      <c r="B82" s="11" t="s">
        <v>140</v>
      </c>
      <c r="C82" s="12" t="s">
        <v>141</v>
      </c>
      <c r="D82" s="28"/>
      <c r="E82" s="40" t="str">
        <f>HYPERLINK("https://www.google.ru/search?q=DA0339-569&amp;newwindow=1&amp;tbm=isch","Еще фото")</f>
        <v>Еще фото</v>
      </c>
      <c r="F82" s="25"/>
      <c r="G82" s="11" t="s">
        <v>98</v>
      </c>
      <c r="H82" s="11" t="s">
        <v>28</v>
      </c>
      <c r="I82" s="14" t="s">
        <v>27</v>
      </c>
      <c r="J82" s="14" t="s">
        <v>99</v>
      </c>
      <c r="K82" s="15" t="s">
        <v>45</v>
      </c>
      <c r="L82" s="14" t="s">
        <v>142</v>
      </c>
      <c r="M82" s="14"/>
      <c r="N82" s="14" t="s">
        <v>143</v>
      </c>
      <c r="O82" s="14"/>
      <c r="P82" s="15" t="s">
        <v>144</v>
      </c>
      <c r="Q82" s="16">
        <v>4899</v>
      </c>
      <c r="R82" s="17">
        <v>40</v>
      </c>
      <c r="S82" s="18">
        <v>3380.31</v>
      </c>
      <c r="T82" s="19" t="s">
        <v>34</v>
      </c>
      <c r="U82" s="20" t="s">
        <v>41</v>
      </c>
      <c r="V82" s="21" t="s">
        <v>40</v>
      </c>
      <c r="W82" s="22">
        <v>1</v>
      </c>
      <c r="X82" s="23"/>
    </row>
    <row r="83" spans="1:24" s="1" customFormat="1" ht="108" customHeight="1" x14ac:dyDescent="0.3">
      <c r="A83" s="11" t="s">
        <v>23</v>
      </c>
      <c r="B83" s="11" t="s">
        <v>145</v>
      </c>
      <c r="C83" s="12" t="s">
        <v>146</v>
      </c>
      <c r="D83" s="28"/>
      <c r="E83" s="40" t="str">
        <f>HYPERLINK("https://www.google.ru/search?q=DD4894-010&amp;newwindow=1&amp;tbm=isch","Еще фото")</f>
        <v>Еще фото</v>
      </c>
      <c r="F83" s="25"/>
      <c r="G83" s="11" t="s">
        <v>27</v>
      </c>
      <c r="H83" s="11" t="s">
        <v>28</v>
      </c>
      <c r="I83" s="14" t="s">
        <v>27</v>
      </c>
      <c r="J83" s="14" t="s">
        <v>99</v>
      </c>
      <c r="K83" s="15" t="s">
        <v>30</v>
      </c>
      <c r="L83" s="14" t="s">
        <v>147</v>
      </c>
      <c r="M83" s="14"/>
      <c r="N83" s="14" t="s">
        <v>114</v>
      </c>
      <c r="O83" s="14"/>
      <c r="P83" s="15" t="s">
        <v>148</v>
      </c>
      <c r="Q83" s="16">
        <v>10999</v>
      </c>
      <c r="R83" s="17">
        <v>40</v>
      </c>
      <c r="S83" s="18">
        <v>7589.3099999999986</v>
      </c>
      <c r="T83" s="19" t="s">
        <v>34</v>
      </c>
      <c r="U83" s="20" t="s">
        <v>149</v>
      </c>
      <c r="V83" s="21" t="s">
        <v>150</v>
      </c>
      <c r="W83" s="22">
        <v>1</v>
      </c>
      <c r="X83" s="23"/>
    </row>
    <row r="84" spans="1:24" s="1" customFormat="1" ht="108" customHeight="1" x14ac:dyDescent="0.3">
      <c r="A84" s="11" t="s">
        <v>23</v>
      </c>
      <c r="B84" s="11" t="s">
        <v>151</v>
      </c>
      <c r="C84" s="12" t="s">
        <v>152</v>
      </c>
      <c r="D84" s="28"/>
      <c r="E84" s="40" t="str">
        <f>HYPERLINK("https://www.google.ru/search?q=DH9073-010&amp;newwindow=1&amp;tbm=isch","Еще фото")</f>
        <v>Еще фото</v>
      </c>
      <c r="F84" s="25"/>
      <c r="G84" s="11" t="s">
        <v>27</v>
      </c>
      <c r="H84" s="11" t="s">
        <v>28</v>
      </c>
      <c r="I84" s="14" t="s">
        <v>27</v>
      </c>
      <c r="J84" s="14" t="s">
        <v>99</v>
      </c>
      <c r="K84" s="15" t="s">
        <v>30</v>
      </c>
      <c r="L84" s="14" t="s">
        <v>153</v>
      </c>
      <c r="M84" s="14"/>
      <c r="N84" s="14" t="s">
        <v>114</v>
      </c>
      <c r="O84" s="14"/>
      <c r="P84" s="15" t="s">
        <v>154</v>
      </c>
      <c r="Q84" s="16">
        <v>8299</v>
      </c>
      <c r="R84" s="17">
        <v>40</v>
      </c>
      <c r="S84" s="18">
        <v>5726.3099999999995</v>
      </c>
      <c r="T84" s="19" t="s">
        <v>34</v>
      </c>
      <c r="U84" s="20" t="s">
        <v>35</v>
      </c>
      <c r="V84" s="21" t="s">
        <v>36</v>
      </c>
      <c r="W84" s="22">
        <v>1</v>
      </c>
      <c r="X84" s="23"/>
    </row>
    <row r="85" spans="1:24" s="1" customFormat="1" ht="108" customHeight="1" x14ac:dyDescent="0.3">
      <c r="A85" s="11" t="s">
        <v>23</v>
      </c>
      <c r="B85" s="11" t="s">
        <v>155</v>
      </c>
      <c r="C85" s="12" t="s">
        <v>156</v>
      </c>
      <c r="D85" s="28"/>
      <c r="E85" s="40" t="str">
        <f>HYPERLINK("https://www.google.ru/search?q=DM6390-063&amp;newwindow=1&amp;tbm=isch","Еще фото")</f>
        <v>Еще фото</v>
      </c>
      <c r="F85" s="25"/>
      <c r="G85" s="11" t="s">
        <v>27</v>
      </c>
      <c r="H85" s="11" t="s">
        <v>28</v>
      </c>
      <c r="I85" s="14" t="s">
        <v>27</v>
      </c>
      <c r="J85" s="14" t="s">
        <v>29</v>
      </c>
      <c r="K85" s="15" t="s">
        <v>45</v>
      </c>
      <c r="L85" s="14" t="s">
        <v>157</v>
      </c>
      <c r="M85" s="14"/>
      <c r="N85" s="14" t="s">
        <v>32</v>
      </c>
      <c r="O85" s="14"/>
      <c r="P85" s="15" t="s">
        <v>158</v>
      </c>
      <c r="Q85" s="16">
        <v>8199</v>
      </c>
      <c r="R85" s="17">
        <v>40</v>
      </c>
      <c r="S85" s="18">
        <v>5657.3099999999995</v>
      </c>
      <c r="T85" s="19" t="s">
        <v>34</v>
      </c>
      <c r="U85" s="20" t="s">
        <v>35</v>
      </c>
      <c r="V85" s="21" t="s">
        <v>48</v>
      </c>
      <c r="W85" s="22">
        <v>1</v>
      </c>
      <c r="X85" s="23"/>
    </row>
    <row r="86" spans="1:24" s="1" customFormat="1" ht="108" customHeight="1" x14ac:dyDescent="0.3">
      <c r="A86" s="11" t="s">
        <v>23</v>
      </c>
      <c r="B86" s="11" t="s">
        <v>159</v>
      </c>
      <c r="C86" s="12" t="s">
        <v>160</v>
      </c>
      <c r="D86" s="28"/>
      <c r="E86" s="40" t="str">
        <f>HYPERLINK("https://www.google.ru/search?q=DQ5191-063&amp;newwindow=1&amp;tbm=isch","Еще фото")</f>
        <v>Еще фото</v>
      </c>
      <c r="F86" s="25"/>
      <c r="G86" s="11" t="s">
        <v>27</v>
      </c>
      <c r="H86" s="11" t="s">
        <v>28</v>
      </c>
      <c r="I86" s="14" t="s">
        <v>27</v>
      </c>
      <c r="J86" s="14" t="s">
        <v>29</v>
      </c>
      <c r="K86" s="15" t="s">
        <v>45</v>
      </c>
      <c r="L86" s="14" t="s">
        <v>161</v>
      </c>
      <c r="M86" s="14"/>
      <c r="N86" s="14" t="s">
        <v>32</v>
      </c>
      <c r="O86" s="14"/>
      <c r="P86" s="15" t="s">
        <v>104</v>
      </c>
      <c r="Q86" s="16">
        <v>9299</v>
      </c>
      <c r="R86" s="17">
        <v>40</v>
      </c>
      <c r="S86" s="18">
        <v>6416.3099999999995</v>
      </c>
      <c r="T86" s="19" t="s">
        <v>34</v>
      </c>
      <c r="U86" s="20" t="s">
        <v>37</v>
      </c>
      <c r="V86" s="21" t="s">
        <v>38</v>
      </c>
      <c r="W86" s="22">
        <v>1</v>
      </c>
      <c r="X86" s="23"/>
    </row>
    <row r="87" spans="1:24" s="1" customFormat="1" ht="35" customHeight="1" x14ac:dyDescent="0.3">
      <c r="A87" s="11" t="s">
        <v>23</v>
      </c>
      <c r="B87" s="11" t="s">
        <v>159</v>
      </c>
      <c r="C87" s="12" t="s">
        <v>162</v>
      </c>
      <c r="D87" s="58"/>
      <c r="E87" s="40" t="str">
        <f>HYPERLINK("https://www.google.ru/search?q=DQ5191-126&amp;newwindow=1&amp;tbm=isch","Еще фото")</f>
        <v>Еще фото</v>
      </c>
      <c r="F87" s="25"/>
      <c r="G87" s="11" t="s">
        <v>27</v>
      </c>
      <c r="H87" s="11" t="s">
        <v>28</v>
      </c>
      <c r="I87" s="14" t="s">
        <v>27</v>
      </c>
      <c r="J87" s="14" t="s">
        <v>29</v>
      </c>
      <c r="K87" s="15" t="s">
        <v>45</v>
      </c>
      <c r="L87" s="56" t="s">
        <v>163</v>
      </c>
      <c r="M87" s="14"/>
      <c r="N87" s="14" t="s">
        <v>164</v>
      </c>
      <c r="O87" s="14"/>
      <c r="P87" s="15" t="s">
        <v>47</v>
      </c>
      <c r="Q87" s="16">
        <v>8099</v>
      </c>
      <c r="R87" s="17">
        <v>40</v>
      </c>
      <c r="S87" s="18">
        <v>5588.3099999999995</v>
      </c>
      <c r="T87" s="19" t="s">
        <v>34</v>
      </c>
      <c r="U87" s="20" t="s">
        <v>35</v>
      </c>
      <c r="V87" s="21" t="s">
        <v>48</v>
      </c>
      <c r="W87" s="22">
        <v>1</v>
      </c>
      <c r="X87" s="23"/>
    </row>
    <row r="88" spans="1:24" s="1" customFormat="1" ht="35" customHeight="1" x14ac:dyDescent="0.3">
      <c r="A88" s="24" t="s">
        <v>23</v>
      </c>
      <c r="B88" s="24" t="s">
        <v>159</v>
      </c>
      <c r="C88" s="12" t="s">
        <v>162</v>
      </c>
      <c r="D88" s="59"/>
      <c r="E88" s="40" t="str">
        <f>HYPERLINK("https://www.google.ru/search?q=DQ5191-126&amp;newwindow=1&amp;tbm=isch","Еще фото")</f>
        <v>Еще фото</v>
      </c>
      <c r="F88" s="25"/>
      <c r="G88" s="24" t="s">
        <v>27</v>
      </c>
      <c r="H88" s="24" t="s">
        <v>28</v>
      </c>
      <c r="I88" s="24" t="s">
        <v>27</v>
      </c>
      <c r="J88" s="14" t="s">
        <v>29</v>
      </c>
      <c r="K88" s="15" t="s">
        <v>45</v>
      </c>
      <c r="L88" s="61"/>
      <c r="M88" s="14"/>
      <c r="N88" s="14" t="s">
        <v>164</v>
      </c>
      <c r="O88" s="14"/>
      <c r="P88" s="15" t="s">
        <v>47</v>
      </c>
      <c r="Q88" s="16">
        <v>8099</v>
      </c>
      <c r="R88" s="17">
        <v>40</v>
      </c>
      <c r="S88" s="18">
        <v>5588.3099999999995</v>
      </c>
      <c r="T88" s="19" t="s">
        <v>34</v>
      </c>
      <c r="U88" s="20" t="s">
        <v>37</v>
      </c>
      <c r="V88" s="21" t="s">
        <v>38</v>
      </c>
      <c r="W88" s="22">
        <v>4</v>
      </c>
      <c r="X88" s="23"/>
    </row>
    <row r="89" spans="1:24" s="1" customFormat="1" ht="37.049999999999997" customHeight="1" x14ac:dyDescent="0.3">
      <c r="A89" s="24" t="s">
        <v>23</v>
      </c>
      <c r="B89" s="24" t="s">
        <v>159</v>
      </c>
      <c r="C89" s="12" t="s">
        <v>162</v>
      </c>
      <c r="D89" s="60"/>
      <c r="E89" s="40" t="str">
        <f>HYPERLINK("https://www.google.ru/search?q=DQ5191-126&amp;newwindow=1&amp;tbm=isch","Еще фото")</f>
        <v>Еще фото</v>
      </c>
      <c r="F89" s="25"/>
      <c r="G89" s="24" t="s">
        <v>27</v>
      </c>
      <c r="H89" s="24" t="s">
        <v>28</v>
      </c>
      <c r="I89" s="24" t="s">
        <v>27</v>
      </c>
      <c r="J89" s="14" t="s">
        <v>29</v>
      </c>
      <c r="K89" s="15" t="s">
        <v>45</v>
      </c>
      <c r="L89" s="57"/>
      <c r="M89" s="14"/>
      <c r="N89" s="14" t="s">
        <v>164</v>
      </c>
      <c r="O89" s="14"/>
      <c r="P89" s="15" t="s">
        <v>47</v>
      </c>
      <c r="Q89" s="16">
        <v>8099</v>
      </c>
      <c r="R89" s="17">
        <v>40</v>
      </c>
      <c r="S89" s="18">
        <v>5588.3099999999995</v>
      </c>
      <c r="T89" s="19" t="s">
        <v>34</v>
      </c>
      <c r="U89" s="20" t="s">
        <v>39</v>
      </c>
      <c r="V89" s="21" t="s">
        <v>49</v>
      </c>
      <c r="W89" s="22">
        <v>1</v>
      </c>
      <c r="X89" s="23"/>
    </row>
    <row r="90" spans="1:24" s="1" customFormat="1" ht="108" customHeight="1" x14ac:dyDescent="0.3">
      <c r="A90" s="11" t="s">
        <v>23</v>
      </c>
      <c r="B90" s="11" t="s">
        <v>165</v>
      </c>
      <c r="C90" s="12" t="s">
        <v>166</v>
      </c>
      <c r="D90" s="28"/>
      <c r="E90" s="40" t="str">
        <f>HYPERLINK("https://www.google.ru/search?q=DQ5405-063&amp;newwindow=1&amp;tbm=isch","Еще фото")</f>
        <v>Еще фото</v>
      </c>
      <c r="F90" s="25" t="s">
        <v>76</v>
      </c>
      <c r="G90" s="11" t="s">
        <v>27</v>
      </c>
      <c r="H90" s="11" t="s">
        <v>28</v>
      </c>
      <c r="I90" s="14" t="s">
        <v>27</v>
      </c>
      <c r="J90" s="14" t="s">
        <v>99</v>
      </c>
      <c r="K90" s="15" t="s">
        <v>30</v>
      </c>
      <c r="L90" s="14" t="s">
        <v>167</v>
      </c>
      <c r="M90" s="14"/>
      <c r="N90" s="14" t="s">
        <v>32</v>
      </c>
      <c r="O90" s="14"/>
      <c r="P90" s="15" t="s">
        <v>154</v>
      </c>
      <c r="Q90" s="16">
        <v>9599</v>
      </c>
      <c r="R90" s="17">
        <v>40</v>
      </c>
      <c r="S90" s="18">
        <v>6623.3099999999995</v>
      </c>
      <c r="T90" s="19" t="s">
        <v>34</v>
      </c>
      <c r="U90" s="20" t="s">
        <v>37</v>
      </c>
      <c r="V90" s="21" t="s">
        <v>38</v>
      </c>
      <c r="W90" s="22">
        <v>2</v>
      </c>
      <c r="X90" s="23"/>
    </row>
    <row r="91" spans="1:24" s="1" customFormat="1" ht="52.05" customHeight="1" x14ac:dyDescent="0.3">
      <c r="A91" s="11" t="s">
        <v>23</v>
      </c>
      <c r="B91" s="11" t="s">
        <v>168</v>
      </c>
      <c r="C91" s="12" t="s">
        <v>169</v>
      </c>
      <c r="D91" s="54"/>
      <c r="E91" s="40" t="str">
        <f>HYPERLINK("https://www.google.ru/search?q=DQ5615-063&amp;newwindow=1&amp;tbm=isch","Еще фото")</f>
        <v>Еще фото</v>
      </c>
      <c r="F91" s="25"/>
      <c r="G91" s="11" t="s">
        <v>27</v>
      </c>
      <c r="H91" s="11" t="s">
        <v>28</v>
      </c>
      <c r="I91" s="14" t="s">
        <v>27</v>
      </c>
      <c r="J91" s="14" t="s">
        <v>29</v>
      </c>
      <c r="K91" s="15" t="s">
        <v>45</v>
      </c>
      <c r="L91" s="56" t="s">
        <v>170</v>
      </c>
      <c r="M91" s="14"/>
      <c r="N91" s="14" t="s">
        <v>32</v>
      </c>
      <c r="O91" s="14"/>
      <c r="P91" s="15" t="s">
        <v>47</v>
      </c>
      <c r="Q91" s="16">
        <v>9899</v>
      </c>
      <c r="R91" s="17">
        <v>40</v>
      </c>
      <c r="S91" s="18">
        <v>6830.3099999999995</v>
      </c>
      <c r="T91" s="19" t="s">
        <v>34</v>
      </c>
      <c r="U91" s="20" t="s">
        <v>39</v>
      </c>
      <c r="V91" s="21" t="s">
        <v>49</v>
      </c>
      <c r="W91" s="22">
        <v>3</v>
      </c>
      <c r="X91" s="23"/>
    </row>
    <row r="92" spans="1:24" s="1" customFormat="1" ht="61.05" customHeight="1" x14ac:dyDescent="0.3">
      <c r="A92" s="24" t="s">
        <v>23</v>
      </c>
      <c r="B92" s="24" t="s">
        <v>168</v>
      </c>
      <c r="C92" s="12" t="s">
        <v>169</v>
      </c>
      <c r="D92" s="55"/>
      <c r="E92" s="40" t="str">
        <f>HYPERLINK("https://www.google.ru/search?q=DQ5615-063&amp;newwindow=1&amp;tbm=isch","Еще фото")</f>
        <v>Еще фото</v>
      </c>
      <c r="F92" s="25"/>
      <c r="G92" s="24" t="s">
        <v>27</v>
      </c>
      <c r="H92" s="24" t="s">
        <v>28</v>
      </c>
      <c r="I92" s="24" t="s">
        <v>27</v>
      </c>
      <c r="J92" s="14" t="s">
        <v>29</v>
      </c>
      <c r="K92" s="15" t="s">
        <v>45</v>
      </c>
      <c r="L92" s="57"/>
      <c r="M92" s="14"/>
      <c r="N92" s="14" t="s">
        <v>32</v>
      </c>
      <c r="O92" s="14"/>
      <c r="P92" s="15" t="s">
        <v>47</v>
      </c>
      <c r="Q92" s="16">
        <v>9899</v>
      </c>
      <c r="R92" s="17">
        <v>40</v>
      </c>
      <c r="S92" s="18">
        <v>6830.3099999999995</v>
      </c>
      <c r="T92" s="19" t="s">
        <v>34</v>
      </c>
      <c r="U92" s="20" t="s">
        <v>41</v>
      </c>
      <c r="V92" s="21" t="s">
        <v>40</v>
      </c>
      <c r="W92" s="22">
        <v>1</v>
      </c>
      <c r="X92" s="23"/>
    </row>
    <row r="93" spans="1:24" s="1" customFormat="1" ht="52.05" customHeight="1" x14ac:dyDescent="0.3">
      <c r="A93" s="11" t="s">
        <v>23</v>
      </c>
      <c r="B93" s="11" t="s">
        <v>171</v>
      </c>
      <c r="C93" s="12" t="s">
        <v>172</v>
      </c>
      <c r="D93" s="54"/>
      <c r="E93" s="40" t="str">
        <f>HYPERLINK("https://www.google.ru/search?q=DQ5887-402&amp;newwindow=1&amp;tbm=isch","Еще фото")</f>
        <v>Еще фото</v>
      </c>
      <c r="F93" s="25"/>
      <c r="G93" s="11" t="s">
        <v>27</v>
      </c>
      <c r="H93" s="11" t="s">
        <v>28</v>
      </c>
      <c r="I93" s="14" t="s">
        <v>27</v>
      </c>
      <c r="J93" s="14" t="s">
        <v>29</v>
      </c>
      <c r="K93" s="15" t="s">
        <v>45</v>
      </c>
      <c r="L93" s="56" t="s">
        <v>173</v>
      </c>
      <c r="M93" s="14"/>
      <c r="N93" s="14" t="s">
        <v>107</v>
      </c>
      <c r="O93" s="14"/>
      <c r="P93" s="15" t="s">
        <v>104</v>
      </c>
      <c r="Q93" s="16">
        <v>9199</v>
      </c>
      <c r="R93" s="17">
        <v>40</v>
      </c>
      <c r="S93" s="18">
        <v>6347.3099999999995</v>
      </c>
      <c r="T93" s="19" t="s">
        <v>34</v>
      </c>
      <c r="U93" s="20" t="s">
        <v>35</v>
      </c>
      <c r="V93" s="21" t="s">
        <v>48</v>
      </c>
      <c r="W93" s="22">
        <v>1</v>
      </c>
      <c r="X93" s="23"/>
    </row>
    <row r="94" spans="1:24" s="1" customFormat="1" ht="61.05" customHeight="1" x14ac:dyDescent="0.3">
      <c r="A94" s="24" t="s">
        <v>23</v>
      </c>
      <c r="B94" s="24" t="s">
        <v>171</v>
      </c>
      <c r="C94" s="12" t="s">
        <v>172</v>
      </c>
      <c r="D94" s="55"/>
      <c r="E94" s="40" t="str">
        <f>HYPERLINK("https://www.google.ru/search?q=DQ5887-402&amp;newwindow=1&amp;tbm=isch","Еще фото")</f>
        <v>Еще фото</v>
      </c>
      <c r="F94" s="25"/>
      <c r="G94" s="24" t="s">
        <v>27</v>
      </c>
      <c r="H94" s="24" t="s">
        <v>28</v>
      </c>
      <c r="I94" s="24" t="s">
        <v>27</v>
      </c>
      <c r="J94" s="14" t="s">
        <v>29</v>
      </c>
      <c r="K94" s="15" t="s">
        <v>45</v>
      </c>
      <c r="L94" s="57"/>
      <c r="M94" s="14"/>
      <c r="N94" s="14" t="s">
        <v>107</v>
      </c>
      <c r="O94" s="14"/>
      <c r="P94" s="15" t="s">
        <v>104</v>
      </c>
      <c r="Q94" s="16">
        <v>9199</v>
      </c>
      <c r="R94" s="17">
        <v>40</v>
      </c>
      <c r="S94" s="18">
        <v>6347.3099999999995</v>
      </c>
      <c r="T94" s="19" t="s">
        <v>34</v>
      </c>
      <c r="U94" s="20" t="s">
        <v>37</v>
      </c>
      <c r="V94" s="21" t="s">
        <v>38</v>
      </c>
      <c r="W94" s="22">
        <v>2</v>
      </c>
      <c r="X94" s="23"/>
    </row>
    <row r="95" spans="1:24" s="1" customFormat="1" ht="108" customHeight="1" x14ac:dyDescent="0.3">
      <c r="A95" s="11" t="s">
        <v>23</v>
      </c>
      <c r="B95" s="11" t="s">
        <v>174</v>
      </c>
      <c r="C95" s="12" t="s">
        <v>175</v>
      </c>
      <c r="D95" s="28"/>
      <c r="E95" s="40" t="str">
        <f>HYPERLINK("https://www.google.ru/search?q=DV7789-010&amp;newwindow=1&amp;tbm=isch","Еще фото")</f>
        <v>Еще фото</v>
      </c>
      <c r="F95" s="25"/>
      <c r="G95" s="11" t="s">
        <v>98</v>
      </c>
      <c r="H95" s="11" t="s">
        <v>28</v>
      </c>
      <c r="I95" s="14" t="s">
        <v>27</v>
      </c>
      <c r="J95" s="14" t="s">
        <v>29</v>
      </c>
      <c r="K95" s="15" t="s">
        <v>45</v>
      </c>
      <c r="L95" s="14" t="s">
        <v>176</v>
      </c>
      <c r="M95" s="14"/>
      <c r="N95" s="14" t="s">
        <v>114</v>
      </c>
      <c r="O95" s="14"/>
      <c r="P95" s="15" t="s">
        <v>177</v>
      </c>
      <c r="Q95" s="16">
        <v>5999</v>
      </c>
      <c r="R95" s="17">
        <v>40</v>
      </c>
      <c r="S95" s="18">
        <v>4139.3099999999995</v>
      </c>
      <c r="T95" s="19" t="s">
        <v>34</v>
      </c>
      <c r="U95" s="20" t="s">
        <v>39</v>
      </c>
      <c r="V95" s="21" t="s">
        <v>49</v>
      </c>
      <c r="W95" s="22">
        <v>1</v>
      </c>
      <c r="X95" s="23"/>
    </row>
    <row r="96" spans="1:24" s="1" customFormat="1" ht="108" customHeight="1" x14ac:dyDescent="0.3">
      <c r="A96" s="11" t="s">
        <v>23</v>
      </c>
      <c r="B96" s="11" t="s">
        <v>174</v>
      </c>
      <c r="C96" s="12" t="s">
        <v>178</v>
      </c>
      <c r="D96" s="28"/>
      <c r="E96" s="40" t="str">
        <f>HYPERLINK("https://www.google.ru/search?q=DV7789-063&amp;newwindow=1&amp;tbm=isch","Еще фото")</f>
        <v>Еще фото</v>
      </c>
      <c r="F96" s="25"/>
      <c r="G96" s="11" t="s">
        <v>98</v>
      </c>
      <c r="H96" s="11" t="s">
        <v>28</v>
      </c>
      <c r="I96" s="14" t="s">
        <v>27</v>
      </c>
      <c r="J96" s="14" t="s">
        <v>29</v>
      </c>
      <c r="K96" s="15" t="s">
        <v>45</v>
      </c>
      <c r="L96" s="14" t="s">
        <v>176</v>
      </c>
      <c r="M96" s="14"/>
      <c r="N96" s="14" t="s">
        <v>32</v>
      </c>
      <c r="O96" s="14"/>
      <c r="P96" s="15" t="s">
        <v>177</v>
      </c>
      <c r="Q96" s="16">
        <v>5999</v>
      </c>
      <c r="R96" s="17">
        <v>40</v>
      </c>
      <c r="S96" s="18">
        <v>4139.3099999999995</v>
      </c>
      <c r="T96" s="19" t="s">
        <v>34</v>
      </c>
      <c r="U96" s="20" t="s">
        <v>39</v>
      </c>
      <c r="V96" s="21" t="s">
        <v>49</v>
      </c>
      <c r="W96" s="22">
        <v>2</v>
      </c>
      <c r="X96" s="23"/>
    </row>
    <row r="97" spans="1:24" s="1" customFormat="1" ht="108" customHeight="1" x14ac:dyDescent="0.3">
      <c r="A97" s="11" t="s">
        <v>23</v>
      </c>
      <c r="B97" s="11" t="s">
        <v>179</v>
      </c>
      <c r="C97" s="12" t="s">
        <v>180</v>
      </c>
      <c r="D97" s="28"/>
      <c r="E97" s="40" t="str">
        <f>HYPERLINK("https://www.google.ru/search?q=DV7791-063&amp;newwindow=1&amp;tbm=isch","Еще фото")</f>
        <v>Еще фото</v>
      </c>
      <c r="F97" s="25"/>
      <c r="G97" s="11" t="s">
        <v>98</v>
      </c>
      <c r="H97" s="11" t="s">
        <v>28</v>
      </c>
      <c r="I97" s="14" t="s">
        <v>27</v>
      </c>
      <c r="J97" s="14" t="s">
        <v>29</v>
      </c>
      <c r="K97" s="15" t="s">
        <v>45</v>
      </c>
      <c r="L97" s="14" t="s">
        <v>181</v>
      </c>
      <c r="M97" s="14"/>
      <c r="N97" s="14" t="s">
        <v>32</v>
      </c>
      <c r="O97" s="14"/>
      <c r="P97" s="15" t="s">
        <v>182</v>
      </c>
      <c r="Q97" s="16">
        <v>5999</v>
      </c>
      <c r="R97" s="17">
        <v>40</v>
      </c>
      <c r="S97" s="18">
        <v>4139.3099999999995</v>
      </c>
      <c r="T97" s="19" t="s">
        <v>34</v>
      </c>
      <c r="U97" s="20" t="s">
        <v>41</v>
      </c>
      <c r="V97" s="21" t="s">
        <v>40</v>
      </c>
      <c r="W97" s="22">
        <v>1</v>
      </c>
      <c r="X97" s="23"/>
    </row>
    <row r="98" spans="1:24" s="1" customFormat="1" ht="108" customHeight="1" x14ac:dyDescent="0.3">
      <c r="A98" s="11" t="s">
        <v>23</v>
      </c>
      <c r="B98" s="11" t="s">
        <v>183</v>
      </c>
      <c r="C98" s="12" t="s">
        <v>184</v>
      </c>
      <c r="D98" s="28"/>
      <c r="E98" s="40" t="str">
        <f>HYPERLINK("https://www.google.ru/search?q=DX3336-010&amp;newwindow=1&amp;tbm=isch","Еще фото")</f>
        <v>Еще фото</v>
      </c>
      <c r="F98" s="25"/>
      <c r="G98" s="11" t="s">
        <v>27</v>
      </c>
      <c r="H98" s="11" t="s">
        <v>28</v>
      </c>
      <c r="I98" s="14" t="s">
        <v>27</v>
      </c>
      <c r="J98" s="14" t="s">
        <v>29</v>
      </c>
      <c r="K98" s="15" t="s">
        <v>30</v>
      </c>
      <c r="L98" s="14" t="s">
        <v>185</v>
      </c>
      <c r="M98" s="14"/>
      <c r="N98" s="14" t="s">
        <v>114</v>
      </c>
      <c r="O98" s="14"/>
      <c r="P98" s="15" t="s">
        <v>186</v>
      </c>
      <c r="Q98" s="16">
        <v>10199</v>
      </c>
      <c r="R98" s="17">
        <v>40</v>
      </c>
      <c r="S98" s="18">
        <v>7037.3099999999995</v>
      </c>
      <c r="T98" s="19" t="s">
        <v>34</v>
      </c>
      <c r="U98" s="20" t="s">
        <v>54</v>
      </c>
      <c r="V98" s="21" t="s">
        <v>55</v>
      </c>
      <c r="W98" s="22">
        <v>1</v>
      </c>
      <c r="X98" s="23"/>
    </row>
    <row r="99" spans="1:24" s="1" customFormat="1" ht="108" customHeight="1" x14ac:dyDescent="0.3">
      <c r="A99" s="11" t="s">
        <v>23</v>
      </c>
      <c r="B99" s="11" t="s">
        <v>187</v>
      </c>
      <c r="C99" s="12" t="s">
        <v>188</v>
      </c>
      <c r="D99" s="28"/>
      <c r="E99" s="40" t="str">
        <f>HYPERLINK("https://www.google.ru/search?q=FB5431-010&amp;newwindow=1&amp;tbm=isch","Еще фото")</f>
        <v>Еще фото</v>
      </c>
      <c r="F99" s="25" t="s">
        <v>76</v>
      </c>
      <c r="G99" s="11" t="s">
        <v>27</v>
      </c>
      <c r="H99" s="11" t="s">
        <v>28</v>
      </c>
      <c r="I99" s="14" t="s">
        <v>27</v>
      </c>
      <c r="J99" s="14" t="s">
        <v>99</v>
      </c>
      <c r="K99" s="15" t="s">
        <v>45</v>
      </c>
      <c r="L99" s="14" t="s">
        <v>189</v>
      </c>
      <c r="M99" s="14"/>
      <c r="N99" s="14" t="s">
        <v>114</v>
      </c>
      <c r="O99" s="14"/>
      <c r="P99" s="15" t="s">
        <v>190</v>
      </c>
      <c r="Q99" s="16">
        <v>12699</v>
      </c>
      <c r="R99" s="17">
        <v>40</v>
      </c>
      <c r="S99" s="18">
        <v>8762.31</v>
      </c>
      <c r="T99" s="19" t="s">
        <v>34</v>
      </c>
      <c r="U99" s="20" t="s">
        <v>39</v>
      </c>
      <c r="V99" s="21" t="s">
        <v>49</v>
      </c>
      <c r="W99" s="22">
        <v>1</v>
      </c>
      <c r="X99" s="23"/>
    </row>
    <row r="100" spans="1:24" s="1" customFormat="1" ht="108" customHeight="1" x14ac:dyDescent="0.3">
      <c r="A100" s="11" t="s">
        <v>23</v>
      </c>
      <c r="B100" s="11" t="s">
        <v>191</v>
      </c>
      <c r="C100" s="12" t="s">
        <v>192</v>
      </c>
      <c r="D100" s="28"/>
      <c r="E100" s="40" t="str">
        <f>HYPERLINK("https://www.google.ru/search?q=FB7730-476&amp;newwindow=1&amp;tbm=isch","Еще фото")</f>
        <v>Еще фото</v>
      </c>
      <c r="F100" s="25"/>
      <c r="G100" s="11" t="s">
        <v>27</v>
      </c>
      <c r="H100" s="11" t="s">
        <v>28</v>
      </c>
      <c r="I100" s="14" t="s">
        <v>27</v>
      </c>
      <c r="J100" s="14" t="s">
        <v>29</v>
      </c>
      <c r="K100" s="15" t="s">
        <v>45</v>
      </c>
      <c r="L100" s="14" t="s">
        <v>193</v>
      </c>
      <c r="M100" s="14"/>
      <c r="N100" s="14" t="s">
        <v>107</v>
      </c>
      <c r="O100" s="14"/>
      <c r="P100" s="15" t="s">
        <v>154</v>
      </c>
      <c r="Q100" s="16">
        <v>14999</v>
      </c>
      <c r="R100" s="17">
        <v>40</v>
      </c>
      <c r="S100" s="18">
        <v>10349.31</v>
      </c>
      <c r="T100" s="19" t="s">
        <v>34</v>
      </c>
      <c r="U100" s="20" t="s">
        <v>39</v>
      </c>
      <c r="V100" s="21" t="s">
        <v>49</v>
      </c>
      <c r="W100" s="22">
        <v>1</v>
      </c>
      <c r="X100" s="23"/>
    </row>
    <row r="101" spans="1:24" s="1" customFormat="1" ht="52.05" customHeight="1" x14ac:dyDescent="0.3">
      <c r="A101" s="11" t="s">
        <v>23</v>
      </c>
      <c r="B101" s="11" t="s">
        <v>194</v>
      </c>
      <c r="C101" s="12" t="s">
        <v>195</v>
      </c>
      <c r="D101" s="54"/>
      <c r="E101" s="40" t="str">
        <f>HYPERLINK("https://www.google.ru/search?q=FB8002-672&amp;newwindow=1&amp;tbm=isch","Еще фото")</f>
        <v>Еще фото</v>
      </c>
      <c r="F101" s="25"/>
      <c r="G101" s="11" t="s">
        <v>27</v>
      </c>
      <c r="H101" s="11" t="s">
        <v>28</v>
      </c>
      <c r="I101" s="14" t="s">
        <v>27</v>
      </c>
      <c r="J101" s="14" t="s">
        <v>29</v>
      </c>
      <c r="K101" s="15" t="s">
        <v>30</v>
      </c>
      <c r="L101" s="56" t="s">
        <v>196</v>
      </c>
      <c r="M101" s="14"/>
      <c r="N101" s="14" t="s">
        <v>197</v>
      </c>
      <c r="O101" s="14"/>
      <c r="P101" s="15" t="s">
        <v>198</v>
      </c>
      <c r="Q101" s="16">
        <v>17899</v>
      </c>
      <c r="R101" s="17">
        <v>40</v>
      </c>
      <c r="S101" s="18">
        <v>12350.31</v>
      </c>
      <c r="T101" s="19" t="s">
        <v>34</v>
      </c>
      <c r="U101" s="20" t="s">
        <v>37</v>
      </c>
      <c r="V101" s="21" t="s">
        <v>38</v>
      </c>
      <c r="W101" s="22">
        <v>2</v>
      </c>
      <c r="X101" s="23"/>
    </row>
    <row r="102" spans="1:24" s="1" customFormat="1" ht="61.05" customHeight="1" x14ac:dyDescent="0.3">
      <c r="A102" s="24" t="s">
        <v>23</v>
      </c>
      <c r="B102" s="24" t="s">
        <v>194</v>
      </c>
      <c r="C102" s="12" t="s">
        <v>195</v>
      </c>
      <c r="D102" s="55"/>
      <c r="E102" s="40" t="str">
        <f>HYPERLINK("https://www.google.ru/search?q=FB8002-672&amp;newwindow=1&amp;tbm=isch","Еще фото")</f>
        <v>Еще фото</v>
      </c>
      <c r="F102" s="25"/>
      <c r="G102" s="24" t="s">
        <v>27</v>
      </c>
      <c r="H102" s="24" t="s">
        <v>28</v>
      </c>
      <c r="I102" s="24" t="s">
        <v>27</v>
      </c>
      <c r="J102" s="14" t="s">
        <v>29</v>
      </c>
      <c r="K102" s="15" t="s">
        <v>30</v>
      </c>
      <c r="L102" s="57"/>
      <c r="M102" s="14"/>
      <c r="N102" s="14" t="s">
        <v>197</v>
      </c>
      <c r="O102" s="14"/>
      <c r="P102" s="15" t="s">
        <v>198</v>
      </c>
      <c r="Q102" s="16">
        <v>17899</v>
      </c>
      <c r="R102" s="17">
        <v>40</v>
      </c>
      <c r="S102" s="18">
        <v>12350.31</v>
      </c>
      <c r="T102" s="19" t="s">
        <v>34</v>
      </c>
      <c r="U102" s="20" t="s">
        <v>39</v>
      </c>
      <c r="V102" s="21" t="s">
        <v>40</v>
      </c>
      <c r="W102" s="22">
        <v>1</v>
      </c>
      <c r="X102" s="23"/>
    </row>
    <row r="103" spans="1:24" s="1" customFormat="1" ht="108" customHeight="1" x14ac:dyDescent="0.3">
      <c r="A103" s="11" t="s">
        <v>23</v>
      </c>
      <c r="B103" s="11" t="s">
        <v>199</v>
      </c>
      <c r="C103" s="12" t="s">
        <v>200</v>
      </c>
      <c r="D103" s="28"/>
      <c r="E103" s="40" t="str">
        <f>HYPERLINK("https://www.google.ru/search?q=FB8012-010&amp;newwindow=1&amp;tbm=isch","Еще фото")</f>
        <v>Еще фото</v>
      </c>
      <c r="F103" s="25"/>
      <c r="G103" s="11" t="s">
        <v>27</v>
      </c>
      <c r="H103" s="11" t="s">
        <v>28</v>
      </c>
      <c r="I103" s="14" t="s">
        <v>27</v>
      </c>
      <c r="J103" s="14" t="s">
        <v>29</v>
      </c>
      <c r="K103" s="15" t="s">
        <v>30</v>
      </c>
      <c r="L103" s="14" t="s">
        <v>201</v>
      </c>
      <c r="M103" s="14"/>
      <c r="N103" s="14" t="s">
        <v>114</v>
      </c>
      <c r="O103" s="14"/>
      <c r="P103" s="15" t="s">
        <v>198</v>
      </c>
      <c r="Q103" s="16">
        <v>23899</v>
      </c>
      <c r="R103" s="17">
        <v>40</v>
      </c>
      <c r="S103" s="18">
        <v>16490.309999999998</v>
      </c>
      <c r="T103" s="19" t="s">
        <v>34</v>
      </c>
      <c r="U103" s="20" t="s">
        <v>54</v>
      </c>
      <c r="V103" s="21" t="s">
        <v>55</v>
      </c>
      <c r="W103" s="22">
        <v>1</v>
      </c>
      <c r="X103" s="23"/>
    </row>
    <row r="104" spans="1:24" s="1" customFormat="1" ht="108" customHeight="1" x14ac:dyDescent="0.3">
      <c r="A104" s="11" t="s">
        <v>23</v>
      </c>
      <c r="B104" s="11" t="s">
        <v>202</v>
      </c>
      <c r="C104" s="12" t="s">
        <v>203</v>
      </c>
      <c r="D104" s="28"/>
      <c r="E104" s="40" t="str">
        <f>HYPERLINK("https://www.google.ru/search?q=FB8284-208&amp;newwindow=1&amp;tbm=isch","Еще фото")</f>
        <v>Еще фото</v>
      </c>
      <c r="F104" s="25"/>
      <c r="G104" s="11" t="s">
        <v>27</v>
      </c>
      <c r="H104" s="11" t="s">
        <v>28</v>
      </c>
      <c r="I104" s="14" t="s">
        <v>27</v>
      </c>
      <c r="J104" s="14" t="s">
        <v>29</v>
      </c>
      <c r="K104" s="15" t="s">
        <v>45</v>
      </c>
      <c r="L104" s="14" t="s">
        <v>204</v>
      </c>
      <c r="M104" s="14"/>
      <c r="N104" s="14" t="s">
        <v>205</v>
      </c>
      <c r="O104" s="14"/>
      <c r="P104" s="15" t="s">
        <v>206</v>
      </c>
      <c r="Q104" s="16">
        <v>12399</v>
      </c>
      <c r="R104" s="17">
        <v>40</v>
      </c>
      <c r="S104" s="18">
        <v>8555.31</v>
      </c>
      <c r="T104" s="19" t="s">
        <v>34</v>
      </c>
      <c r="U104" s="20" t="s">
        <v>64</v>
      </c>
      <c r="V104" s="21" t="s">
        <v>65</v>
      </c>
      <c r="W104" s="22">
        <v>1</v>
      </c>
      <c r="X104" s="23"/>
    </row>
    <row r="105" spans="1:24" s="1" customFormat="1" ht="108" customHeight="1" x14ac:dyDescent="0.3">
      <c r="A105" s="11" t="s">
        <v>23</v>
      </c>
      <c r="B105" s="11" t="s">
        <v>71</v>
      </c>
      <c r="C105" s="12" t="s">
        <v>207</v>
      </c>
      <c r="D105" s="28"/>
      <c r="E105" s="40" t="str">
        <f>HYPERLINK("https://www.google.ru/search?q=FB8760-010&amp;newwindow=1&amp;tbm=isch","Еще фото")</f>
        <v>Еще фото</v>
      </c>
      <c r="F105" s="25"/>
      <c r="G105" s="11" t="s">
        <v>27</v>
      </c>
      <c r="H105" s="11" t="s">
        <v>28</v>
      </c>
      <c r="I105" s="14" t="s">
        <v>27</v>
      </c>
      <c r="J105" s="14" t="s">
        <v>29</v>
      </c>
      <c r="K105" s="15" t="s">
        <v>45</v>
      </c>
      <c r="L105" s="14" t="s">
        <v>73</v>
      </c>
      <c r="M105" s="14"/>
      <c r="N105" s="14" t="s">
        <v>114</v>
      </c>
      <c r="O105" s="14"/>
      <c r="P105" s="15" t="s">
        <v>47</v>
      </c>
      <c r="Q105" s="16">
        <v>8599</v>
      </c>
      <c r="R105" s="17">
        <v>40</v>
      </c>
      <c r="S105" s="18">
        <v>5933.3099999999995</v>
      </c>
      <c r="T105" s="19" t="s">
        <v>34</v>
      </c>
      <c r="U105" s="20" t="s">
        <v>64</v>
      </c>
      <c r="V105" s="21" t="s">
        <v>65</v>
      </c>
      <c r="W105" s="22">
        <v>1</v>
      </c>
      <c r="X105" s="23"/>
    </row>
    <row r="106" spans="1:24" s="1" customFormat="1" ht="108" customHeight="1" x14ac:dyDescent="0.3">
      <c r="A106" s="11" t="s">
        <v>23</v>
      </c>
      <c r="B106" s="11" t="s">
        <v>208</v>
      </c>
      <c r="C106" s="12" t="s">
        <v>209</v>
      </c>
      <c r="D106" s="28"/>
      <c r="E106" s="40" t="str">
        <f>HYPERLINK("https://www.google.ru/search?q=FD7345-091&amp;newwindow=1&amp;tbm=isch","Еще фото")</f>
        <v>Еще фото</v>
      </c>
      <c r="F106" s="25"/>
      <c r="G106" s="11" t="s">
        <v>27</v>
      </c>
      <c r="H106" s="11" t="s">
        <v>28</v>
      </c>
      <c r="I106" s="14" t="s">
        <v>27</v>
      </c>
      <c r="J106" s="14" t="s">
        <v>29</v>
      </c>
      <c r="K106" s="15" t="s">
        <v>30</v>
      </c>
      <c r="L106" s="14" t="s">
        <v>210</v>
      </c>
      <c r="M106" s="14" t="s">
        <v>211</v>
      </c>
      <c r="N106" s="14" t="s">
        <v>32</v>
      </c>
      <c r="O106" s="14"/>
      <c r="P106" s="15" t="s">
        <v>125</v>
      </c>
      <c r="Q106" s="16">
        <v>12999</v>
      </c>
      <c r="R106" s="17">
        <v>40</v>
      </c>
      <c r="S106" s="18">
        <v>8969.31</v>
      </c>
      <c r="T106" s="19" t="s">
        <v>34</v>
      </c>
      <c r="U106" s="20" t="s">
        <v>54</v>
      </c>
      <c r="V106" s="21" t="s">
        <v>55</v>
      </c>
      <c r="W106" s="22">
        <v>1</v>
      </c>
      <c r="X106" s="23"/>
    </row>
    <row r="107" spans="1:24" s="1" customFormat="1" ht="52.05" customHeight="1" x14ac:dyDescent="0.3">
      <c r="A107" s="11" t="s">
        <v>23</v>
      </c>
      <c r="B107" s="11" t="s">
        <v>212</v>
      </c>
      <c r="C107" s="12" t="s">
        <v>213</v>
      </c>
      <c r="D107" s="54"/>
      <c r="E107" s="40" t="str">
        <f>HYPERLINK("https://www.google.ru/search?q=FN2434-233&amp;newwindow=1&amp;tbm=isch","Еще фото")</f>
        <v>Еще фото</v>
      </c>
      <c r="F107" s="25"/>
      <c r="G107" s="11" t="s">
        <v>27</v>
      </c>
      <c r="H107" s="11" t="s">
        <v>28</v>
      </c>
      <c r="I107" s="14" t="s">
        <v>27</v>
      </c>
      <c r="J107" s="14" t="s">
        <v>29</v>
      </c>
      <c r="K107" s="15" t="s">
        <v>45</v>
      </c>
      <c r="L107" s="56" t="s">
        <v>214</v>
      </c>
      <c r="M107" s="14"/>
      <c r="N107" s="14" t="s">
        <v>215</v>
      </c>
      <c r="O107" s="14"/>
      <c r="P107" s="15" t="s">
        <v>216</v>
      </c>
      <c r="Q107" s="16">
        <v>9399</v>
      </c>
      <c r="R107" s="17">
        <v>40</v>
      </c>
      <c r="S107" s="18">
        <v>6485.3099999999995</v>
      </c>
      <c r="T107" s="19" t="s">
        <v>34</v>
      </c>
      <c r="U107" s="20" t="s">
        <v>35</v>
      </c>
      <c r="V107" s="21" t="s">
        <v>48</v>
      </c>
      <c r="W107" s="22">
        <v>2</v>
      </c>
      <c r="X107" s="23"/>
    </row>
    <row r="108" spans="1:24" s="1" customFormat="1" ht="61.05" customHeight="1" x14ac:dyDescent="0.3">
      <c r="A108" s="24" t="s">
        <v>23</v>
      </c>
      <c r="B108" s="24" t="s">
        <v>212</v>
      </c>
      <c r="C108" s="12" t="s">
        <v>213</v>
      </c>
      <c r="D108" s="55"/>
      <c r="E108" s="40" t="str">
        <f>HYPERLINK("https://www.google.ru/search?q=FN2434-233&amp;newwindow=1&amp;tbm=isch","Еще фото")</f>
        <v>Еще фото</v>
      </c>
      <c r="F108" s="25"/>
      <c r="G108" s="24" t="s">
        <v>27</v>
      </c>
      <c r="H108" s="24" t="s">
        <v>28</v>
      </c>
      <c r="I108" s="24" t="s">
        <v>27</v>
      </c>
      <c r="J108" s="14" t="s">
        <v>29</v>
      </c>
      <c r="K108" s="15" t="s">
        <v>45</v>
      </c>
      <c r="L108" s="57"/>
      <c r="M108" s="14"/>
      <c r="N108" s="14" t="s">
        <v>215</v>
      </c>
      <c r="O108" s="14"/>
      <c r="P108" s="15" t="s">
        <v>216</v>
      </c>
      <c r="Q108" s="16">
        <v>9399</v>
      </c>
      <c r="R108" s="17">
        <v>40</v>
      </c>
      <c r="S108" s="18">
        <v>6485.3099999999995</v>
      </c>
      <c r="T108" s="19" t="s">
        <v>34</v>
      </c>
      <c r="U108" s="20" t="s">
        <v>37</v>
      </c>
      <c r="V108" s="21" t="s">
        <v>38</v>
      </c>
      <c r="W108" s="22">
        <v>4</v>
      </c>
      <c r="X108" s="23"/>
    </row>
    <row r="109" spans="1:24" s="1" customFormat="1" ht="52.05" customHeight="1" x14ac:dyDescent="0.3">
      <c r="A109" s="11" t="s">
        <v>23</v>
      </c>
      <c r="B109" s="11" t="s">
        <v>212</v>
      </c>
      <c r="C109" s="12" t="s">
        <v>217</v>
      </c>
      <c r="D109" s="54"/>
      <c r="E109" s="40" t="str">
        <f>HYPERLINK("https://www.google.ru/search?q=FN2434-856&amp;newwindow=1&amp;tbm=isch","Еще фото")</f>
        <v>Еще фото</v>
      </c>
      <c r="F109" s="25"/>
      <c r="G109" s="11" t="s">
        <v>27</v>
      </c>
      <c r="H109" s="11" t="s">
        <v>28</v>
      </c>
      <c r="I109" s="14" t="s">
        <v>27</v>
      </c>
      <c r="J109" s="14" t="s">
        <v>29</v>
      </c>
      <c r="K109" s="15" t="s">
        <v>45</v>
      </c>
      <c r="L109" s="56" t="s">
        <v>214</v>
      </c>
      <c r="M109" s="14"/>
      <c r="N109" s="14" t="s">
        <v>218</v>
      </c>
      <c r="O109" s="14"/>
      <c r="P109" s="15" t="s">
        <v>219</v>
      </c>
      <c r="Q109" s="16">
        <v>9399</v>
      </c>
      <c r="R109" s="17">
        <v>40</v>
      </c>
      <c r="S109" s="18">
        <v>6485.3099999999995</v>
      </c>
      <c r="T109" s="19" t="s">
        <v>34</v>
      </c>
      <c r="U109" s="20" t="s">
        <v>35</v>
      </c>
      <c r="V109" s="21" t="s">
        <v>48</v>
      </c>
      <c r="W109" s="22">
        <v>1</v>
      </c>
      <c r="X109" s="23"/>
    </row>
    <row r="110" spans="1:24" s="1" customFormat="1" ht="61.05" customHeight="1" x14ac:dyDescent="0.3">
      <c r="A110" s="24" t="s">
        <v>23</v>
      </c>
      <c r="B110" s="24" t="s">
        <v>212</v>
      </c>
      <c r="C110" s="12" t="s">
        <v>217</v>
      </c>
      <c r="D110" s="55"/>
      <c r="E110" s="40" t="str">
        <f>HYPERLINK("https://www.google.ru/search?q=FN2434-856&amp;newwindow=1&amp;tbm=isch","Еще фото")</f>
        <v>Еще фото</v>
      </c>
      <c r="F110" s="25"/>
      <c r="G110" s="24" t="s">
        <v>27</v>
      </c>
      <c r="H110" s="24" t="s">
        <v>28</v>
      </c>
      <c r="I110" s="24" t="s">
        <v>27</v>
      </c>
      <c r="J110" s="14" t="s">
        <v>29</v>
      </c>
      <c r="K110" s="15" t="s">
        <v>45</v>
      </c>
      <c r="L110" s="57"/>
      <c r="M110" s="14"/>
      <c r="N110" s="14" t="s">
        <v>218</v>
      </c>
      <c r="O110" s="14"/>
      <c r="P110" s="15" t="s">
        <v>219</v>
      </c>
      <c r="Q110" s="16">
        <v>9399</v>
      </c>
      <c r="R110" s="17">
        <v>40</v>
      </c>
      <c r="S110" s="18">
        <v>6485.3099999999995</v>
      </c>
      <c r="T110" s="19" t="s">
        <v>34</v>
      </c>
      <c r="U110" s="20" t="s">
        <v>37</v>
      </c>
      <c r="V110" s="21" t="s">
        <v>38</v>
      </c>
      <c r="W110" s="22">
        <v>2</v>
      </c>
      <c r="X110" s="23"/>
    </row>
    <row r="111" spans="1:24" s="1" customFormat="1" ht="108" customHeight="1" x14ac:dyDescent="0.3">
      <c r="A111" s="11" t="s">
        <v>23</v>
      </c>
      <c r="B111" s="11" t="s">
        <v>56</v>
      </c>
      <c r="C111" s="12" t="s">
        <v>220</v>
      </c>
      <c r="D111" s="28"/>
      <c r="E111" s="40" t="str">
        <f>HYPERLINK("https://www.google.ru/search?q=FN3801-063&amp;newwindow=1&amp;tbm=isch","Еще фото")</f>
        <v>Еще фото</v>
      </c>
      <c r="F111" s="25"/>
      <c r="G111" s="11" t="s">
        <v>27</v>
      </c>
      <c r="H111" s="11" t="s">
        <v>28</v>
      </c>
      <c r="I111" s="14" t="s">
        <v>27</v>
      </c>
      <c r="J111" s="14" t="s">
        <v>29</v>
      </c>
      <c r="K111" s="15" t="s">
        <v>30</v>
      </c>
      <c r="L111" s="14" t="s">
        <v>58</v>
      </c>
      <c r="M111" s="14"/>
      <c r="N111" s="14" t="s">
        <v>32</v>
      </c>
      <c r="O111" s="14"/>
      <c r="P111" s="15" t="s">
        <v>104</v>
      </c>
      <c r="Q111" s="16">
        <v>8499</v>
      </c>
      <c r="R111" s="17">
        <v>40</v>
      </c>
      <c r="S111" s="18">
        <v>5864.3099999999995</v>
      </c>
      <c r="T111" s="19" t="s">
        <v>34</v>
      </c>
      <c r="U111" s="20" t="s">
        <v>35</v>
      </c>
      <c r="V111" s="21" t="s">
        <v>36</v>
      </c>
      <c r="W111" s="22">
        <v>1</v>
      </c>
      <c r="X111" s="23"/>
    </row>
    <row r="112" spans="1:24" s="1" customFormat="1" ht="108" customHeight="1" x14ac:dyDescent="0.3">
      <c r="A112" s="11" t="s">
        <v>23</v>
      </c>
      <c r="B112" s="11" t="s">
        <v>221</v>
      </c>
      <c r="C112" s="12" t="s">
        <v>222</v>
      </c>
      <c r="D112" s="28"/>
      <c r="E112" s="40" t="str">
        <f>HYPERLINK("https://www.google.ru/search?q=FN7693-012&amp;newwindow=1&amp;tbm=isch","Еще фото")</f>
        <v>Еще фото</v>
      </c>
      <c r="F112" s="25"/>
      <c r="G112" s="11" t="s">
        <v>27</v>
      </c>
      <c r="H112" s="11" t="s">
        <v>28</v>
      </c>
      <c r="I112" s="14" t="s">
        <v>27</v>
      </c>
      <c r="J112" s="14" t="s">
        <v>29</v>
      </c>
      <c r="K112" s="15" t="s">
        <v>30</v>
      </c>
      <c r="L112" s="14" t="s">
        <v>223</v>
      </c>
      <c r="M112" s="14"/>
      <c r="N112" s="14" t="s">
        <v>32</v>
      </c>
      <c r="O112" s="14"/>
      <c r="P112" s="15" t="s">
        <v>104</v>
      </c>
      <c r="Q112" s="16">
        <v>11299</v>
      </c>
      <c r="R112" s="17">
        <v>40</v>
      </c>
      <c r="S112" s="18">
        <v>7796.3099999999986</v>
      </c>
      <c r="T112" s="19" t="s">
        <v>34</v>
      </c>
      <c r="U112" s="20" t="s">
        <v>35</v>
      </c>
      <c r="V112" s="21" t="s">
        <v>36</v>
      </c>
      <c r="W112" s="22">
        <v>2</v>
      </c>
      <c r="X112" s="23"/>
    </row>
    <row r="113" spans="1:24" s="1" customFormat="1" ht="108" customHeight="1" x14ac:dyDescent="0.3">
      <c r="A113" s="11" t="s">
        <v>23</v>
      </c>
      <c r="B113" s="11" t="s">
        <v>224</v>
      </c>
      <c r="C113" s="12" t="s">
        <v>225</v>
      </c>
      <c r="D113" s="28"/>
      <c r="E113" s="40" t="str">
        <f>HYPERLINK("https://www.google.ru/search?q=FQ2113-010&amp;newwindow=1&amp;tbm=isch","Еще фото")</f>
        <v>Еще фото</v>
      </c>
      <c r="F113" s="25"/>
      <c r="G113" s="11" t="s">
        <v>27</v>
      </c>
      <c r="H113" s="11" t="s">
        <v>28</v>
      </c>
      <c r="I113" s="14" t="s">
        <v>27</v>
      </c>
      <c r="J113" s="14" t="s">
        <v>29</v>
      </c>
      <c r="K113" s="15" t="s">
        <v>45</v>
      </c>
      <c r="L113" s="14" t="s">
        <v>226</v>
      </c>
      <c r="M113" s="14"/>
      <c r="N113" s="14" t="s">
        <v>114</v>
      </c>
      <c r="O113" s="14"/>
      <c r="P113" s="15" t="s">
        <v>227</v>
      </c>
      <c r="Q113" s="16">
        <v>10699</v>
      </c>
      <c r="R113" s="17">
        <v>40</v>
      </c>
      <c r="S113" s="18">
        <v>7382.3099999999986</v>
      </c>
      <c r="T113" s="19" t="s">
        <v>34</v>
      </c>
      <c r="U113" s="20" t="s">
        <v>35</v>
      </c>
      <c r="V113" s="21" t="s">
        <v>48</v>
      </c>
      <c r="W113" s="22">
        <v>1</v>
      </c>
      <c r="X113" s="23"/>
    </row>
    <row r="114" spans="1:24" s="1" customFormat="1" ht="108" customHeight="1" x14ac:dyDescent="0.3">
      <c r="A114" s="11" t="s">
        <v>23</v>
      </c>
      <c r="B114" s="11" t="s">
        <v>228</v>
      </c>
      <c r="C114" s="12" t="s">
        <v>229</v>
      </c>
      <c r="D114" s="28"/>
      <c r="E114" s="40" t="str">
        <f>HYPERLINK("https://www.google.ru/search?q=FQ4332-063&amp;newwindow=1&amp;tbm=isch","Еще фото")</f>
        <v>Еще фото</v>
      </c>
      <c r="F114" s="25"/>
      <c r="G114" s="11" t="s">
        <v>27</v>
      </c>
      <c r="H114" s="11" t="s">
        <v>28</v>
      </c>
      <c r="I114" s="14" t="s">
        <v>27</v>
      </c>
      <c r="J114" s="14" t="s">
        <v>29</v>
      </c>
      <c r="K114" s="15" t="s">
        <v>30</v>
      </c>
      <c r="L114" s="14" t="s">
        <v>230</v>
      </c>
      <c r="M114" s="14"/>
      <c r="N114" s="14" t="s">
        <v>32</v>
      </c>
      <c r="O114" s="14"/>
      <c r="P114" s="15" t="s">
        <v>87</v>
      </c>
      <c r="Q114" s="16">
        <v>8299</v>
      </c>
      <c r="R114" s="17">
        <v>40</v>
      </c>
      <c r="S114" s="18">
        <v>5726.3099999999995</v>
      </c>
      <c r="T114" s="19" t="s">
        <v>34</v>
      </c>
      <c r="U114" s="20" t="s">
        <v>54</v>
      </c>
      <c r="V114" s="21" t="s">
        <v>55</v>
      </c>
      <c r="W114" s="22">
        <v>1</v>
      </c>
      <c r="X114" s="23"/>
    </row>
    <row r="115" spans="1:24" s="1" customFormat="1" ht="108" customHeight="1" x14ac:dyDescent="0.3">
      <c r="A115" s="11" t="s">
        <v>23</v>
      </c>
      <c r="B115" s="11" t="s">
        <v>231</v>
      </c>
      <c r="C115" s="12" t="s">
        <v>232</v>
      </c>
      <c r="D115" s="28"/>
      <c r="E115" s="40" t="str">
        <f>HYPERLINK("https://www.google.ru/search?q=FV5445-010&amp;newwindow=1&amp;tbm=isch","Еще фото")</f>
        <v>Еще фото</v>
      </c>
      <c r="F115" s="25"/>
      <c r="G115" s="11" t="s">
        <v>27</v>
      </c>
      <c r="H115" s="11" t="s">
        <v>28</v>
      </c>
      <c r="I115" s="14" t="s">
        <v>27</v>
      </c>
      <c r="J115" s="14" t="s">
        <v>29</v>
      </c>
      <c r="K115" s="15" t="s">
        <v>30</v>
      </c>
      <c r="L115" s="14" t="s">
        <v>233</v>
      </c>
      <c r="M115" s="14"/>
      <c r="N115" s="14" t="s">
        <v>114</v>
      </c>
      <c r="O115" s="14"/>
      <c r="P115" s="15" t="s">
        <v>148</v>
      </c>
      <c r="Q115" s="16">
        <v>12099</v>
      </c>
      <c r="R115" s="17">
        <v>40</v>
      </c>
      <c r="S115" s="18">
        <v>8348.31</v>
      </c>
      <c r="T115" s="19" t="s">
        <v>34</v>
      </c>
      <c r="U115" s="20" t="s">
        <v>35</v>
      </c>
      <c r="V115" s="21" t="s">
        <v>36</v>
      </c>
      <c r="W115" s="22">
        <v>2</v>
      </c>
      <c r="X115" s="23"/>
    </row>
    <row r="116" spans="1:24" s="1" customFormat="1" ht="108" customHeight="1" x14ac:dyDescent="0.3">
      <c r="A116" s="11" t="s">
        <v>23</v>
      </c>
      <c r="B116" s="11" t="s">
        <v>234</v>
      </c>
      <c r="C116" s="12" t="s">
        <v>235</v>
      </c>
      <c r="D116" s="28"/>
      <c r="E116" s="40" t="str">
        <f>HYPERLINK("https://www.google.ru/search?q=FV5533-281&amp;newwindow=1&amp;tbm=isch","Еще фото")</f>
        <v>Еще фото</v>
      </c>
      <c r="F116" s="25"/>
      <c r="G116" s="11" t="s">
        <v>27</v>
      </c>
      <c r="H116" s="11" t="s">
        <v>28</v>
      </c>
      <c r="I116" s="14" t="s">
        <v>27</v>
      </c>
      <c r="J116" s="14" t="s">
        <v>29</v>
      </c>
      <c r="K116" s="15" t="s">
        <v>30</v>
      </c>
      <c r="L116" s="14" t="s">
        <v>236</v>
      </c>
      <c r="M116" s="14"/>
      <c r="N116" s="14" t="s">
        <v>205</v>
      </c>
      <c r="O116" s="14"/>
      <c r="P116" s="15" t="s">
        <v>237</v>
      </c>
      <c r="Q116" s="16">
        <v>19199</v>
      </c>
      <c r="R116" s="17">
        <v>40</v>
      </c>
      <c r="S116" s="18">
        <v>13247.309999999998</v>
      </c>
      <c r="T116" s="19" t="s">
        <v>34</v>
      </c>
      <c r="U116" s="20" t="s">
        <v>238</v>
      </c>
      <c r="V116" s="22">
        <v>46</v>
      </c>
      <c r="W116" s="22">
        <v>1</v>
      </c>
      <c r="X116" s="23"/>
    </row>
    <row r="117" spans="1:24" s="1" customFormat="1" ht="108" customHeight="1" x14ac:dyDescent="0.3">
      <c r="A117" s="11" t="s">
        <v>23</v>
      </c>
      <c r="B117" s="11" t="s">
        <v>239</v>
      </c>
      <c r="C117" s="12" t="s">
        <v>240</v>
      </c>
      <c r="D117" s="28"/>
      <c r="E117" s="40" t="str">
        <f>HYPERLINK("https://www.google.ru/search?q=FV7277-687&amp;newwindow=1&amp;tbm=isch","Еще фото")</f>
        <v>Еще фото</v>
      </c>
      <c r="F117" s="25"/>
      <c r="G117" s="11" t="s">
        <v>27</v>
      </c>
      <c r="H117" s="11" t="s">
        <v>28</v>
      </c>
      <c r="I117" s="14" t="s">
        <v>27</v>
      </c>
      <c r="J117" s="14" t="s">
        <v>29</v>
      </c>
      <c r="K117" s="15" t="s">
        <v>30</v>
      </c>
      <c r="L117" s="14" t="s">
        <v>82</v>
      </c>
      <c r="M117" s="14"/>
      <c r="N117" s="14" t="s">
        <v>197</v>
      </c>
      <c r="O117" s="14"/>
      <c r="P117" s="15" t="s">
        <v>104</v>
      </c>
      <c r="Q117" s="16">
        <v>9699</v>
      </c>
      <c r="R117" s="17">
        <v>40</v>
      </c>
      <c r="S117" s="18">
        <v>6692.3099999999995</v>
      </c>
      <c r="T117" s="19" t="s">
        <v>34</v>
      </c>
      <c r="U117" s="20" t="s">
        <v>41</v>
      </c>
      <c r="V117" s="21" t="s">
        <v>42</v>
      </c>
      <c r="W117" s="22">
        <v>1</v>
      </c>
      <c r="X117" s="23"/>
    </row>
    <row r="118" spans="1:24" s="1" customFormat="1" ht="108" customHeight="1" x14ac:dyDescent="0.3">
      <c r="A118" s="11" t="s">
        <v>23</v>
      </c>
      <c r="B118" s="11" t="s">
        <v>241</v>
      </c>
      <c r="C118" s="12" t="s">
        <v>242</v>
      </c>
      <c r="D118" s="28"/>
      <c r="E118" s="40" t="str">
        <f>HYPERLINK("https://www.google.ru/search?q=FV7848-084&amp;newwindow=1&amp;tbm=isch","Еще фото")</f>
        <v>Еще фото</v>
      </c>
      <c r="F118" s="25"/>
      <c r="G118" s="11" t="s">
        <v>27</v>
      </c>
      <c r="H118" s="11" t="s">
        <v>28</v>
      </c>
      <c r="I118" s="14" t="s">
        <v>27</v>
      </c>
      <c r="J118" s="14" t="s">
        <v>29</v>
      </c>
      <c r="K118" s="15" t="s">
        <v>45</v>
      </c>
      <c r="L118" s="14" t="s">
        <v>243</v>
      </c>
      <c r="M118" s="14"/>
      <c r="N118" s="14" t="s">
        <v>32</v>
      </c>
      <c r="O118" s="14"/>
      <c r="P118" s="15" t="s">
        <v>244</v>
      </c>
      <c r="Q118" s="16">
        <v>9999</v>
      </c>
      <c r="R118" s="17">
        <v>40</v>
      </c>
      <c r="S118" s="18">
        <v>6899.3099999999995</v>
      </c>
      <c r="T118" s="19" t="s">
        <v>34</v>
      </c>
      <c r="U118" s="20" t="s">
        <v>139</v>
      </c>
      <c r="V118" s="21" t="s">
        <v>65</v>
      </c>
      <c r="W118" s="22">
        <v>2</v>
      </c>
      <c r="X118" s="23"/>
    </row>
    <row r="119" spans="1:24" s="1" customFormat="1" ht="108" customHeight="1" x14ac:dyDescent="0.3">
      <c r="A119" s="11" t="s">
        <v>23</v>
      </c>
      <c r="B119" s="11" t="s">
        <v>245</v>
      </c>
      <c r="C119" s="12" t="s">
        <v>246</v>
      </c>
      <c r="D119" s="28"/>
      <c r="E119" s="40" t="str">
        <f>HYPERLINK("https://www.google.ru/search?q=FV9763-010&amp;newwindow=1&amp;tbm=isch","Еще фото")</f>
        <v>Еще фото</v>
      </c>
      <c r="F119" s="25"/>
      <c r="G119" s="11" t="s">
        <v>27</v>
      </c>
      <c r="H119" s="11" t="s">
        <v>28</v>
      </c>
      <c r="I119" s="14" t="s">
        <v>27</v>
      </c>
      <c r="J119" s="14" t="s">
        <v>99</v>
      </c>
      <c r="K119" s="15" t="s">
        <v>30</v>
      </c>
      <c r="L119" s="14" t="s">
        <v>247</v>
      </c>
      <c r="M119" s="14"/>
      <c r="N119" s="14" t="s">
        <v>114</v>
      </c>
      <c r="O119" s="14"/>
      <c r="P119" s="15" t="s">
        <v>154</v>
      </c>
      <c r="Q119" s="16">
        <v>13399</v>
      </c>
      <c r="R119" s="17">
        <v>40</v>
      </c>
      <c r="S119" s="18">
        <v>9245.31</v>
      </c>
      <c r="T119" s="19" t="s">
        <v>34</v>
      </c>
      <c r="U119" s="20" t="s">
        <v>41</v>
      </c>
      <c r="V119" s="21" t="s">
        <v>42</v>
      </c>
      <c r="W119" s="22">
        <v>1</v>
      </c>
      <c r="X119" s="23"/>
    </row>
    <row r="120" spans="1:24" s="1" customFormat="1" ht="108" customHeight="1" x14ac:dyDescent="0.3">
      <c r="A120" s="11" t="s">
        <v>23</v>
      </c>
      <c r="B120" s="11" t="s">
        <v>248</v>
      </c>
      <c r="C120" s="12" t="s">
        <v>249</v>
      </c>
      <c r="D120" s="28"/>
      <c r="E120" s="40" t="str">
        <f>HYPERLINK("https://www.google.ru/search?q=FZ0975-320&amp;newwindow=1&amp;tbm=isch","Еще фото")</f>
        <v>Еще фото</v>
      </c>
      <c r="F120" s="25"/>
      <c r="G120" s="11" t="s">
        <v>27</v>
      </c>
      <c r="H120" s="11" t="s">
        <v>28</v>
      </c>
      <c r="I120" s="14" t="s">
        <v>27</v>
      </c>
      <c r="J120" s="14" t="s">
        <v>29</v>
      </c>
      <c r="K120" s="15" t="s">
        <v>30</v>
      </c>
      <c r="L120" s="14" t="s">
        <v>250</v>
      </c>
      <c r="M120" s="14"/>
      <c r="N120" s="14" t="s">
        <v>70</v>
      </c>
      <c r="O120" s="14"/>
      <c r="P120" s="15" t="s">
        <v>251</v>
      </c>
      <c r="Q120" s="16">
        <v>11799</v>
      </c>
      <c r="R120" s="17">
        <v>40</v>
      </c>
      <c r="S120" s="18">
        <v>8141.3099999999986</v>
      </c>
      <c r="T120" s="19" t="s">
        <v>34</v>
      </c>
      <c r="U120" s="20" t="s">
        <v>54</v>
      </c>
      <c r="V120" s="21" t="s">
        <v>55</v>
      </c>
      <c r="W120" s="22">
        <v>1</v>
      </c>
      <c r="X120" s="23"/>
    </row>
    <row r="121" spans="1:24" s="1" customFormat="1" ht="108" customHeight="1" x14ac:dyDescent="0.3">
      <c r="A121" s="11" t="s">
        <v>23</v>
      </c>
      <c r="B121" s="11" t="s">
        <v>252</v>
      </c>
      <c r="C121" s="12" t="s">
        <v>253</v>
      </c>
      <c r="D121" s="28"/>
      <c r="E121" s="40" t="str">
        <f>HYPERLINK("https://www.google.ru/search?q=FZ1043-010&amp;newwindow=1&amp;tbm=isch","Еще фото")</f>
        <v>Еще фото</v>
      </c>
      <c r="F121" s="25"/>
      <c r="G121" s="11" t="s">
        <v>27</v>
      </c>
      <c r="H121" s="11" t="s">
        <v>28</v>
      </c>
      <c r="I121" s="14" t="s">
        <v>27</v>
      </c>
      <c r="J121" s="14" t="s">
        <v>254</v>
      </c>
      <c r="K121" s="15" t="s">
        <v>30</v>
      </c>
      <c r="L121" s="14" t="s">
        <v>255</v>
      </c>
      <c r="M121" s="14"/>
      <c r="N121" s="14" t="s">
        <v>256</v>
      </c>
      <c r="O121" s="14"/>
      <c r="P121" s="15" t="s">
        <v>125</v>
      </c>
      <c r="Q121" s="16">
        <v>11299</v>
      </c>
      <c r="R121" s="17">
        <v>40</v>
      </c>
      <c r="S121" s="18">
        <v>7796.3099999999986</v>
      </c>
      <c r="T121" s="19" t="s">
        <v>34</v>
      </c>
      <c r="U121" s="20" t="s">
        <v>35</v>
      </c>
      <c r="V121" s="21" t="s">
        <v>36</v>
      </c>
      <c r="W121" s="22">
        <v>6</v>
      </c>
      <c r="X121" s="23"/>
    </row>
    <row r="122" spans="1:24" s="1" customFormat="1" ht="108" customHeight="1" x14ac:dyDescent="0.3">
      <c r="A122" s="11" t="s">
        <v>23</v>
      </c>
      <c r="B122" s="11" t="s">
        <v>257</v>
      </c>
      <c r="C122" s="12" t="s">
        <v>258</v>
      </c>
      <c r="D122" s="28"/>
      <c r="E122" s="40" t="str">
        <f>HYPERLINK("https://www.google.ru/search?q=FZ4632-113&amp;newwindow=1&amp;tbm=isch","Еще фото")</f>
        <v>Еще фото</v>
      </c>
      <c r="F122" s="25"/>
      <c r="G122" s="11" t="s">
        <v>27</v>
      </c>
      <c r="H122" s="11" t="s">
        <v>28</v>
      </c>
      <c r="I122" s="14" t="s">
        <v>27</v>
      </c>
      <c r="J122" s="14" t="s">
        <v>29</v>
      </c>
      <c r="K122" s="15" t="s">
        <v>45</v>
      </c>
      <c r="L122" s="14" t="s">
        <v>259</v>
      </c>
      <c r="M122" s="14"/>
      <c r="N122" s="14" t="s">
        <v>67</v>
      </c>
      <c r="O122" s="14"/>
      <c r="P122" s="15" t="s">
        <v>47</v>
      </c>
      <c r="Q122" s="16">
        <v>10199</v>
      </c>
      <c r="R122" s="17">
        <v>40</v>
      </c>
      <c r="S122" s="18">
        <v>7037.3099999999995</v>
      </c>
      <c r="T122" s="19" t="s">
        <v>34</v>
      </c>
      <c r="U122" s="20" t="s">
        <v>37</v>
      </c>
      <c r="V122" s="21" t="s">
        <v>38</v>
      </c>
      <c r="W122" s="22">
        <v>1</v>
      </c>
      <c r="X122" s="23"/>
    </row>
    <row r="123" spans="1:24" s="1" customFormat="1" ht="108" customHeight="1" x14ac:dyDescent="0.3">
      <c r="A123" s="11" t="s">
        <v>23</v>
      </c>
      <c r="B123" s="11" t="s">
        <v>260</v>
      </c>
      <c r="C123" s="12" t="s">
        <v>261</v>
      </c>
      <c r="D123" s="28"/>
      <c r="E123" s="40" t="str">
        <f>HYPERLINK("https://www.google.ru/search?q=FZ5996-063&amp;newwindow=1&amp;tbm=isch","Еще фото")</f>
        <v>Еще фото</v>
      </c>
      <c r="F123" s="25"/>
      <c r="G123" s="11" t="s">
        <v>27</v>
      </c>
      <c r="H123" s="11" t="s">
        <v>28</v>
      </c>
      <c r="I123" s="14" t="s">
        <v>27</v>
      </c>
      <c r="J123" s="14" t="s">
        <v>29</v>
      </c>
      <c r="K123" s="15" t="s">
        <v>45</v>
      </c>
      <c r="L123" s="14" t="s">
        <v>262</v>
      </c>
      <c r="M123" s="14"/>
      <c r="N123" s="14" t="s">
        <v>32</v>
      </c>
      <c r="O123" s="14"/>
      <c r="P123" s="15" t="s">
        <v>47</v>
      </c>
      <c r="Q123" s="16">
        <v>8999</v>
      </c>
      <c r="R123" s="17">
        <v>40</v>
      </c>
      <c r="S123" s="18">
        <v>6209.3099999999995</v>
      </c>
      <c r="T123" s="19" t="s">
        <v>34</v>
      </c>
      <c r="U123" s="20" t="s">
        <v>41</v>
      </c>
      <c r="V123" s="21" t="s">
        <v>40</v>
      </c>
      <c r="W123" s="22">
        <v>1</v>
      </c>
      <c r="X123" s="23"/>
    </row>
    <row r="124" spans="1:24" s="1" customFormat="1" ht="35" customHeight="1" x14ac:dyDescent="0.3">
      <c r="A124" s="11" t="s">
        <v>23</v>
      </c>
      <c r="B124" s="11" t="s">
        <v>260</v>
      </c>
      <c r="C124" s="12" t="s">
        <v>263</v>
      </c>
      <c r="D124" s="58"/>
      <c r="E124" s="40" t="str">
        <f>HYPERLINK("https://www.google.ru/search?q=FZ5996-286&amp;newwindow=1&amp;tbm=isch","Еще фото")</f>
        <v>Еще фото</v>
      </c>
      <c r="F124" s="25" t="s">
        <v>76</v>
      </c>
      <c r="G124" s="11" t="s">
        <v>27</v>
      </c>
      <c r="H124" s="11" t="s">
        <v>28</v>
      </c>
      <c r="I124" s="14" t="s">
        <v>27</v>
      </c>
      <c r="J124" s="14" t="s">
        <v>29</v>
      </c>
      <c r="K124" s="15" t="s">
        <v>45</v>
      </c>
      <c r="L124" s="56" t="s">
        <v>262</v>
      </c>
      <c r="M124" s="14"/>
      <c r="N124" s="14" t="s">
        <v>164</v>
      </c>
      <c r="O124" s="14"/>
      <c r="P124" s="15" t="s">
        <v>47</v>
      </c>
      <c r="Q124" s="16">
        <v>8899</v>
      </c>
      <c r="R124" s="17">
        <v>40</v>
      </c>
      <c r="S124" s="18">
        <v>6140.3099999999995</v>
      </c>
      <c r="T124" s="19" t="s">
        <v>34</v>
      </c>
      <c r="U124" s="20" t="s">
        <v>35</v>
      </c>
      <c r="V124" s="21" t="s">
        <v>48</v>
      </c>
      <c r="W124" s="22">
        <v>2</v>
      </c>
      <c r="X124" s="23"/>
    </row>
    <row r="125" spans="1:24" s="1" customFormat="1" ht="35" customHeight="1" x14ac:dyDescent="0.3">
      <c r="A125" s="24" t="s">
        <v>23</v>
      </c>
      <c r="B125" s="24" t="s">
        <v>260</v>
      </c>
      <c r="C125" s="12" t="s">
        <v>263</v>
      </c>
      <c r="D125" s="59"/>
      <c r="E125" s="40" t="str">
        <f>HYPERLINK("https://www.google.ru/search?q=FZ5996-286&amp;newwindow=1&amp;tbm=isch","Еще фото")</f>
        <v>Еще фото</v>
      </c>
      <c r="F125" s="25" t="s">
        <v>76</v>
      </c>
      <c r="G125" s="24" t="s">
        <v>27</v>
      </c>
      <c r="H125" s="24" t="s">
        <v>28</v>
      </c>
      <c r="I125" s="24" t="s">
        <v>27</v>
      </c>
      <c r="J125" s="14" t="s">
        <v>29</v>
      </c>
      <c r="K125" s="15" t="s">
        <v>45</v>
      </c>
      <c r="L125" s="61"/>
      <c r="M125" s="14"/>
      <c r="N125" s="14" t="s">
        <v>164</v>
      </c>
      <c r="O125" s="14"/>
      <c r="P125" s="15" t="s">
        <v>47</v>
      </c>
      <c r="Q125" s="16">
        <v>8899</v>
      </c>
      <c r="R125" s="17">
        <v>40</v>
      </c>
      <c r="S125" s="18">
        <v>6140.3099999999995</v>
      </c>
      <c r="T125" s="19" t="s">
        <v>34</v>
      </c>
      <c r="U125" s="20" t="s">
        <v>37</v>
      </c>
      <c r="V125" s="21" t="s">
        <v>38</v>
      </c>
      <c r="W125" s="22">
        <v>1</v>
      </c>
      <c r="X125" s="23"/>
    </row>
    <row r="126" spans="1:24" s="1" customFormat="1" ht="37.049999999999997" customHeight="1" x14ac:dyDescent="0.3">
      <c r="A126" s="24" t="s">
        <v>23</v>
      </c>
      <c r="B126" s="24" t="s">
        <v>260</v>
      </c>
      <c r="C126" s="12" t="s">
        <v>263</v>
      </c>
      <c r="D126" s="60"/>
      <c r="E126" s="40" t="str">
        <f>HYPERLINK("https://www.google.ru/search?q=FZ5996-286&amp;newwindow=1&amp;tbm=isch","Еще фото")</f>
        <v>Еще фото</v>
      </c>
      <c r="F126" s="25" t="s">
        <v>76</v>
      </c>
      <c r="G126" s="24" t="s">
        <v>27</v>
      </c>
      <c r="H126" s="24" t="s">
        <v>28</v>
      </c>
      <c r="I126" s="24" t="s">
        <v>27</v>
      </c>
      <c r="J126" s="14" t="s">
        <v>29</v>
      </c>
      <c r="K126" s="15" t="s">
        <v>45</v>
      </c>
      <c r="L126" s="57"/>
      <c r="M126" s="14"/>
      <c r="N126" s="14" t="s">
        <v>164</v>
      </c>
      <c r="O126" s="14"/>
      <c r="P126" s="15" t="s">
        <v>47</v>
      </c>
      <c r="Q126" s="16">
        <v>8899</v>
      </c>
      <c r="R126" s="17">
        <v>40</v>
      </c>
      <c r="S126" s="18">
        <v>6140.3099999999995</v>
      </c>
      <c r="T126" s="19" t="s">
        <v>34</v>
      </c>
      <c r="U126" s="20" t="s">
        <v>39</v>
      </c>
      <c r="V126" s="21" t="s">
        <v>49</v>
      </c>
      <c r="W126" s="22">
        <v>1</v>
      </c>
      <c r="X126" s="23"/>
    </row>
    <row r="127" spans="1:24" s="1" customFormat="1" ht="52.05" customHeight="1" x14ac:dyDescent="0.3">
      <c r="A127" s="11" t="s">
        <v>23</v>
      </c>
      <c r="B127" s="11" t="s">
        <v>260</v>
      </c>
      <c r="C127" s="12" t="s">
        <v>264</v>
      </c>
      <c r="D127" s="54"/>
      <c r="E127" s="40" t="str">
        <f>HYPERLINK("https://www.google.ru/search?q=FZ5996-494&amp;newwindow=1&amp;tbm=isch","Еще фото")</f>
        <v>Еще фото</v>
      </c>
      <c r="F127" s="25"/>
      <c r="G127" s="11" t="s">
        <v>27</v>
      </c>
      <c r="H127" s="11" t="s">
        <v>28</v>
      </c>
      <c r="I127" s="14" t="s">
        <v>27</v>
      </c>
      <c r="J127" s="14" t="s">
        <v>29</v>
      </c>
      <c r="K127" s="15" t="s">
        <v>45</v>
      </c>
      <c r="L127" s="56" t="s">
        <v>265</v>
      </c>
      <c r="M127" s="14"/>
      <c r="N127" s="14" t="s">
        <v>107</v>
      </c>
      <c r="O127" s="14"/>
      <c r="P127" s="15" t="s">
        <v>104</v>
      </c>
      <c r="Q127" s="16">
        <v>11699</v>
      </c>
      <c r="R127" s="17">
        <v>40</v>
      </c>
      <c r="S127" s="18">
        <v>8072.3099999999986</v>
      </c>
      <c r="T127" s="19" t="s">
        <v>34</v>
      </c>
      <c r="U127" s="20" t="s">
        <v>39</v>
      </c>
      <c r="V127" s="21" t="s">
        <v>49</v>
      </c>
      <c r="W127" s="22">
        <v>2</v>
      </c>
      <c r="X127" s="23"/>
    </row>
    <row r="128" spans="1:24" s="1" customFormat="1" ht="61.05" customHeight="1" x14ac:dyDescent="0.3">
      <c r="A128" s="24" t="s">
        <v>23</v>
      </c>
      <c r="B128" s="24" t="s">
        <v>260</v>
      </c>
      <c r="C128" s="12" t="s">
        <v>264</v>
      </c>
      <c r="D128" s="55"/>
      <c r="E128" s="40" t="str">
        <f>HYPERLINK("https://www.google.ru/search?q=FZ5996-494&amp;newwindow=1&amp;tbm=isch","Еще фото")</f>
        <v>Еще фото</v>
      </c>
      <c r="F128" s="25"/>
      <c r="G128" s="24" t="s">
        <v>27</v>
      </c>
      <c r="H128" s="24" t="s">
        <v>28</v>
      </c>
      <c r="I128" s="24" t="s">
        <v>27</v>
      </c>
      <c r="J128" s="14" t="s">
        <v>29</v>
      </c>
      <c r="K128" s="15" t="s">
        <v>45</v>
      </c>
      <c r="L128" s="57"/>
      <c r="M128" s="14"/>
      <c r="N128" s="14" t="s">
        <v>107</v>
      </c>
      <c r="O128" s="14"/>
      <c r="P128" s="15" t="s">
        <v>104</v>
      </c>
      <c r="Q128" s="16">
        <v>11699</v>
      </c>
      <c r="R128" s="17">
        <v>40</v>
      </c>
      <c r="S128" s="18">
        <v>8072.3099999999986</v>
      </c>
      <c r="T128" s="19" t="s">
        <v>34</v>
      </c>
      <c r="U128" s="20" t="s">
        <v>41</v>
      </c>
      <c r="V128" s="21" t="s">
        <v>40</v>
      </c>
      <c r="W128" s="22">
        <v>1</v>
      </c>
      <c r="X128" s="23"/>
    </row>
    <row r="129" spans="1:24" s="1" customFormat="1" ht="108" customHeight="1" x14ac:dyDescent="0.3">
      <c r="A129" s="11" t="s">
        <v>23</v>
      </c>
      <c r="B129" s="11" t="s">
        <v>260</v>
      </c>
      <c r="C129" s="12" t="s">
        <v>266</v>
      </c>
      <c r="D129" s="28"/>
      <c r="E129" s="40" t="str">
        <f>HYPERLINK("https://www.google.ru/search?q=FZ5996-502&amp;newwindow=1&amp;tbm=isch","Еще фото")</f>
        <v>Еще фото</v>
      </c>
      <c r="F129" s="25"/>
      <c r="G129" s="11" t="s">
        <v>27</v>
      </c>
      <c r="H129" s="11" t="s">
        <v>28</v>
      </c>
      <c r="I129" s="14" t="s">
        <v>27</v>
      </c>
      <c r="J129" s="14" t="s">
        <v>29</v>
      </c>
      <c r="K129" s="15" t="s">
        <v>45</v>
      </c>
      <c r="L129" s="14" t="s">
        <v>262</v>
      </c>
      <c r="M129" s="14"/>
      <c r="N129" s="14" t="s">
        <v>143</v>
      </c>
      <c r="O129" s="14"/>
      <c r="P129" s="15" t="s">
        <v>47</v>
      </c>
      <c r="Q129" s="16">
        <v>8899</v>
      </c>
      <c r="R129" s="17">
        <v>40</v>
      </c>
      <c r="S129" s="18">
        <v>6140.3099999999995</v>
      </c>
      <c r="T129" s="19" t="s">
        <v>34</v>
      </c>
      <c r="U129" s="20" t="s">
        <v>39</v>
      </c>
      <c r="V129" s="21" t="s">
        <v>49</v>
      </c>
      <c r="W129" s="22">
        <v>1</v>
      </c>
      <c r="X129" s="23"/>
    </row>
    <row r="130" spans="1:24" s="1" customFormat="1" ht="52.05" customHeight="1" x14ac:dyDescent="0.3">
      <c r="A130" s="11" t="s">
        <v>23</v>
      </c>
      <c r="B130" s="11" t="s">
        <v>267</v>
      </c>
      <c r="C130" s="12" t="s">
        <v>268</v>
      </c>
      <c r="D130" s="54"/>
      <c r="E130" s="40" t="str">
        <f>HYPERLINK("https://www.google.ru/search?q=FZ7626-063&amp;newwindow=1&amp;tbm=isch","Еще фото")</f>
        <v>Еще фото</v>
      </c>
      <c r="F130" s="25" t="s">
        <v>76</v>
      </c>
      <c r="G130" s="11" t="s">
        <v>27</v>
      </c>
      <c r="H130" s="11" t="s">
        <v>28</v>
      </c>
      <c r="I130" s="14" t="s">
        <v>27</v>
      </c>
      <c r="J130" s="14" t="s">
        <v>29</v>
      </c>
      <c r="K130" s="15" t="s">
        <v>45</v>
      </c>
      <c r="L130" s="56" t="s">
        <v>269</v>
      </c>
      <c r="M130" s="14"/>
      <c r="N130" s="14" t="s">
        <v>32</v>
      </c>
      <c r="O130" s="14"/>
      <c r="P130" s="15" t="s">
        <v>104</v>
      </c>
      <c r="Q130" s="16">
        <v>8299</v>
      </c>
      <c r="R130" s="17">
        <v>40</v>
      </c>
      <c r="S130" s="18">
        <v>5726.3099999999995</v>
      </c>
      <c r="T130" s="19" t="s">
        <v>34</v>
      </c>
      <c r="U130" s="20" t="s">
        <v>39</v>
      </c>
      <c r="V130" s="21" t="s">
        <v>49</v>
      </c>
      <c r="W130" s="22">
        <v>1</v>
      </c>
      <c r="X130" s="23"/>
    </row>
    <row r="131" spans="1:24" s="1" customFormat="1" ht="61.05" customHeight="1" x14ac:dyDescent="0.3">
      <c r="A131" s="24" t="s">
        <v>23</v>
      </c>
      <c r="B131" s="24" t="s">
        <v>267</v>
      </c>
      <c r="C131" s="12" t="s">
        <v>268</v>
      </c>
      <c r="D131" s="55"/>
      <c r="E131" s="40" t="str">
        <f>HYPERLINK("https://www.google.ru/search?q=FZ7626-063&amp;newwindow=1&amp;tbm=isch","Еще фото")</f>
        <v>Еще фото</v>
      </c>
      <c r="F131" s="25" t="s">
        <v>76</v>
      </c>
      <c r="G131" s="24" t="s">
        <v>27</v>
      </c>
      <c r="H131" s="24" t="s">
        <v>28</v>
      </c>
      <c r="I131" s="24" t="s">
        <v>27</v>
      </c>
      <c r="J131" s="14" t="s">
        <v>29</v>
      </c>
      <c r="K131" s="15" t="s">
        <v>45</v>
      </c>
      <c r="L131" s="57"/>
      <c r="M131" s="14"/>
      <c r="N131" s="14" t="s">
        <v>32</v>
      </c>
      <c r="O131" s="14"/>
      <c r="P131" s="15" t="s">
        <v>104</v>
      </c>
      <c r="Q131" s="16">
        <v>8299</v>
      </c>
      <c r="R131" s="17">
        <v>40</v>
      </c>
      <c r="S131" s="18">
        <v>5726.3099999999995</v>
      </c>
      <c r="T131" s="19" t="s">
        <v>34</v>
      </c>
      <c r="U131" s="20" t="s">
        <v>41</v>
      </c>
      <c r="V131" s="21" t="s">
        <v>40</v>
      </c>
      <c r="W131" s="22">
        <v>2</v>
      </c>
      <c r="X131" s="23"/>
    </row>
    <row r="132" spans="1:24" s="1" customFormat="1" ht="108" customHeight="1" x14ac:dyDescent="0.3">
      <c r="A132" s="11" t="s">
        <v>23</v>
      </c>
      <c r="B132" s="11" t="s">
        <v>270</v>
      </c>
      <c r="C132" s="12" t="s">
        <v>271</v>
      </c>
      <c r="D132" s="28"/>
      <c r="E132" s="40" t="str">
        <f>HYPERLINK("https://www.google.ru/search?q=HJ2034-492&amp;newwindow=1&amp;tbm=isch","Еще фото")</f>
        <v>Еще фото</v>
      </c>
      <c r="F132" s="25"/>
      <c r="G132" s="11" t="s">
        <v>27</v>
      </c>
      <c r="H132" s="11" t="s">
        <v>28</v>
      </c>
      <c r="I132" s="14" t="s">
        <v>27</v>
      </c>
      <c r="J132" s="14" t="s">
        <v>29</v>
      </c>
      <c r="K132" s="15" t="s">
        <v>30</v>
      </c>
      <c r="L132" s="14" t="s">
        <v>272</v>
      </c>
      <c r="M132" s="14"/>
      <c r="N132" s="14" t="s">
        <v>273</v>
      </c>
      <c r="O132" s="14"/>
      <c r="P132" s="15" t="s">
        <v>148</v>
      </c>
      <c r="Q132" s="16">
        <v>15099</v>
      </c>
      <c r="R132" s="17">
        <v>40</v>
      </c>
      <c r="S132" s="18">
        <v>10418.31</v>
      </c>
      <c r="T132" s="19" t="s">
        <v>34</v>
      </c>
      <c r="U132" s="20" t="s">
        <v>35</v>
      </c>
      <c r="V132" s="21" t="s">
        <v>36</v>
      </c>
      <c r="W132" s="22">
        <v>1</v>
      </c>
      <c r="X132" s="23"/>
    </row>
    <row r="133" spans="1:24" s="1" customFormat="1" ht="108" customHeight="1" x14ac:dyDescent="0.3">
      <c r="A133" s="11" t="s">
        <v>23</v>
      </c>
      <c r="B133" s="11" t="s">
        <v>274</v>
      </c>
      <c r="C133" s="12" t="s">
        <v>275</v>
      </c>
      <c r="D133" s="28"/>
      <c r="E133" s="40" t="str">
        <f>HYPERLINK("https://www.google.ru/search?q=HJ3033-010&amp;newwindow=1&amp;tbm=isch","Еще фото")</f>
        <v>Еще фото</v>
      </c>
      <c r="F133" s="25"/>
      <c r="G133" s="11" t="s">
        <v>27</v>
      </c>
      <c r="H133" s="11" t="s">
        <v>28</v>
      </c>
      <c r="I133" s="14" t="s">
        <v>27</v>
      </c>
      <c r="J133" s="14" t="s">
        <v>29</v>
      </c>
      <c r="K133" s="15" t="s">
        <v>30</v>
      </c>
      <c r="L133" s="14" t="s">
        <v>276</v>
      </c>
      <c r="M133" s="14"/>
      <c r="N133" s="14" t="s">
        <v>114</v>
      </c>
      <c r="O133" s="14"/>
      <c r="P133" s="15" t="s">
        <v>154</v>
      </c>
      <c r="Q133" s="16">
        <v>11099</v>
      </c>
      <c r="R133" s="17">
        <v>40</v>
      </c>
      <c r="S133" s="18">
        <v>7658.3099999999986</v>
      </c>
      <c r="T133" s="19" t="s">
        <v>34</v>
      </c>
      <c r="U133" s="20" t="s">
        <v>41</v>
      </c>
      <c r="V133" s="21" t="s">
        <v>42</v>
      </c>
      <c r="W133" s="22">
        <v>1</v>
      </c>
      <c r="X133" s="23"/>
    </row>
    <row r="134" spans="1:24" s="1" customFormat="1" ht="52.05" customHeight="1" x14ac:dyDescent="0.3">
      <c r="A134" s="11" t="s">
        <v>23</v>
      </c>
      <c r="B134" s="11" t="s">
        <v>277</v>
      </c>
      <c r="C134" s="12" t="s">
        <v>278</v>
      </c>
      <c r="D134" s="54"/>
      <c r="E134" s="40" t="str">
        <f>HYPERLINK("https://www.google.ru/search?q=HQ4699-010&amp;newwindow=1&amp;tbm=isch","Еще фото")</f>
        <v>Еще фото</v>
      </c>
      <c r="F134" s="25"/>
      <c r="G134" s="11" t="s">
        <v>27</v>
      </c>
      <c r="H134" s="11" t="s">
        <v>28</v>
      </c>
      <c r="I134" s="14" t="s">
        <v>27</v>
      </c>
      <c r="J134" s="14" t="s">
        <v>254</v>
      </c>
      <c r="K134" s="15" t="s">
        <v>30</v>
      </c>
      <c r="L134" s="56" t="s">
        <v>279</v>
      </c>
      <c r="M134" s="14"/>
      <c r="N134" s="14" t="s">
        <v>280</v>
      </c>
      <c r="O134" s="14"/>
      <c r="P134" s="15" t="s">
        <v>154</v>
      </c>
      <c r="Q134" s="16">
        <v>16599</v>
      </c>
      <c r="R134" s="17">
        <v>40</v>
      </c>
      <c r="S134" s="18">
        <v>11453.31</v>
      </c>
      <c r="T134" s="19" t="s">
        <v>34</v>
      </c>
      <c r="U134" s="20" t="s">
        <v>39</v>
      </c>
      <c r="V134" s="21" t="s">
        <v>40</v>
      </c>
      <c r="W134" s="22">
        <v>1</v>
      </c>
      <c r="X134" s="23"/>
    </row>
    <row r="135" spans="1:24" s="1" customFormat="1" ht="61.05" customHeight="1" x14ac:dyDescent="0.3">
      <c r="A135" s="24" t="s">
        <v>23</v>
      </c>
      <c r="B135" s="24" t="s">
        <v>277</v>
      </c>
      <c r="C135" s="12" t="s">
        <v>278</v>
      </c>
      <c r="D135" s="55"/>
      <c r="E135" s="40" t="str">
        <f>HYPERLINK("https://www.google.ru/search?q=HQ4699-010&amp;newwindow=1&amp;tbm=isch","Еще фото")</f>
        <v>Еще фото</v>
      </c>
      <c r="F135" s="25"/>
      <c r="G135" s="24" t="s">
        <v>27</v>
      </c>
      <c r="H135" s="24" t="s">
        <v>28</v>
      </c>
      <c r="I135" s="24" t="s">
        <v>27</v>
      </c>
      <c r="J135" s="14" t="s">
        <v>254</v>
      </c>
      <c r="K135" s="15" t="s">
        <v>30</v>
      </c>
      <c r="L135" s="57"/>
      <c r="M135" s="14"/>
      <c r="N135" s="14" t="s">
        <v>280</v>
      </c>
      <c r="O135" s="14"/>
      <c r="P135" s="15" t="s">
        <v>154</v>
      </c>
      <c r="Q135" s="16">
        <v>16599</v>
      </c>
      <c r="R135" s="17">
        <v>40</v>
      </c>
      <c r="S135" s="18">
        <v>11453.31</v>
      </c>
      <c r="T135" s="19" t="s">
        <v>34</v>
      </c>
      <c r="U135" s="20" t="s">
        <v>41</v>
      </c>
      <c r="V135" s="21" t="s">
        <v>42</v>
      </c>
      <c r="W135" s="22">
        <v>1</v>
      </c>
      <c r="X135" s="23"/>
    </row>
    <row r="136" spans="1:24" s="1" customFormat="1" ht="108" customHeight="1" x14ac:dyDescent="0.3">
      <c r="A136" s="11" t="s">
        <v>23</v>
      </c>
      <c r="B136" s="11" t="s">
        <v>281</v>
      </c>
      <c r="C136" s="12" t="s">
        <v>282</v>
      </c>
      <c r="D136" s="28"/>
      <c r="E136" s="40" t="str">
        <f>HYPERLINK("https://www.google.ru/search?q=HV0091-051&amp;newwindow=1&amp;tbm=isch","Еще фото")</f>
        <v>Еще фото</v>
      </c>
      <c r="F136" s="25"/>
      <c r="G136" s="11" t="s">
        <v>27</v>
      </c>
      <c r="H136" s="11" t="s">
        <v>28</v>
      </c>
      <c r="I136" s="14" t="s">
        <v>27</v>
      </c>
      <c r="J136" s="14" t="s">
        <v>29</v>
      </c>
      <c r="K136" s="15" t="s">
        <v>30</v>
      </c>
      <c r="L136" s="14" t="s">
        <v>283</v>
      </c>
      <c r="M136" s="14"/>
      <c r="N136" s="14" t="s">
        <v>32</v>
      </c>
      <c r="O136" s="14"/>
      <c r="P136" s="15" t="s">
        <v>47</v>
      </c>
      <c r="Q136" s="16">
        <v>11199</v>
      </c>
      <c r="R136" s="17">
        <v>40</v>
      </c>
      <c r="S136" s="18">
        <v>7727.3099999999986</v>
      </c>
      <c r="T136" s="19" t="s">
        <v>34</v>
      </c>
      <c r="U136" s="20" t="s">
        <v>39</v>
      </c>
      <c r="V136" s="21" t="s">
        <v>40</v>
      </c>
      <c r="W136" s="22">
        <v>1</v>
      </c>
      <c r="X136" s="23"/>
    </row>
    <row r="137" spans="1:24" s="1" customFormat="1" ht="108" customHeight="1" x14ac:dyDescent="0.3">
      <c r="A137" s="11" t="s">
        <v>23</v>
      </c>
      <c r="B137" s="11" t="s">
        <v>284</v>
      </c>
      <c r="C137" s="12" t="s">
        <v>285</v>
      </c>
      <c r="D137" s="28"/>
      <c r="E137" s="40" t="str">
        <f>HYPERLINK("https://www.google.ru/search?q=HV0546-205&amp;newwindow=1&amp;tbm=isch","Еще фото")</f>
        <v>Еще фото</v>
      </c>
      <c r="F137" s="25"/>
      <c r="G137" s="11" t="s">
        <v>27</v>
      </c>
      <c r="H137" s="11" t="s">
        <v>28</v>
      </c>
      <c r="I137" s="14" t="s">
        <v>27</v>
      </c>
      <c r="J137" s="14" t="s">
        <v>29</v>
      </c>
      <c r="K137" s="15" t="s">
        <v>30</v>
      </c>
      <c r="L137" s="14" t="s">
        <v>286</v>
      </c>
      <c r="M137" s="14"/>
      <c r="N137" s="14" t="s">
        <v>205</v>
      </c>
      <c r="O137" s="14"/>
      <c r="P137" s="15" t="s">
        <v>47</v>
      </c>
      <c r="Q137" s="16">
        <v>11199</v>
      </c>
      <c r="R137" s="17">
        <v>40</v>
      </c>
      <c r="S137" s="18">
        <v>7727.3099999999986</v>
      </c>
      <c r="T137" s="19" t="s">
        <v>34</v>
      </c>
      <c r="U137" s="20" t="s">
        <v>41</v>
      </c>
      <c r="V137" s="21" t="s">
        <v>42</v>
      </c>
      <c r="W137" s="22">
        <v>2</v>
      </c>
      <c r="X137" s="23"/>
    </row>
    <row r="138" spans="1:24" s="1" customFormat="1" ht="108" customHeight="1" x14ac:dyDescent="0.3">
      <c r="A138" s="11" t="s">
        <v>23</v>
      </c>
      <c r="B138" s="11" t="s">
        <v>287</v>
      </c>
      <c r="C138" s="12" t="s">
        <v>288</v>
      </c>
      <c r="D138" s="28"/>
      <c r="E138" s="40" t="str">
        <f>HYPERLINK("https://www.google.ru/search?q=HV1415-451&amp;newwindow=1&amp;tbm=isch","Еще фото")</f>
        <v>Еще фото</v>
      </c>
      <c r="F138" s="25"/>
      <c r="G138" s="11" t="s">
        <v>27</v>
      </c>
      <c r="H138" s="11" t="s">
        <v>28</v>
      </c>
      <c r="I138" s="14" t="s">
        <v>27</v>
      </c>
      <c r="J138" s="14" t="s">
        <v>29</v>
      </c>
      <c r="K138" s="15" t="s">
        <v>30</v>
      </c>
      <c r="L138" s="14" t="s">
        <v>289</v>
      </c>
      <c r="M138" s="14"/>
      <c r="N138" s="14" t="s">
        <v>107</v>
      </c>
      <c r="O138" s="14"/>
      <c r="P138" s="15" t="s">
        <v>290</v>
      </c>
      <c r="Q138" s="16">
        <v>13399</v>
      </c>
      <c r="R138" s="17">
        <v>40</v>
      </c>
      <c r="S138" s="18">
        <v>9245.31</v>
      </c>
      <c r="T138" s="19" t="s">
        <v>34</v>
      </c>
      <c r="U138" s="20" t="s">
        <v>41</v>
      </c>
      <c r="V138" s="21" t="s">
        <v>42</v>
      </c>
      <c r="W138" s="22">
        <v>1</v>
      </c>
      <c r="X138" s="23"/>
    </row>
    <row r="139" spans="1:24" s="1" customFormat="1" ht="21" customHeight="1" x14ac:dyDescent="0.3">
      <c r="A139" s="11" t="s">
        <v>23</v>
      </c>
      <c r="B139" s="11" t="s">
        <v>291</v>
      </c>
      <c r="C139" s="26" t="s">
        <v>292</v>
      </c>
      <c r="D139" s="58"/>
      <c r="E139" s="40" t="str">
        <f>HYPERLINK("https://www.google.ru/search?q=HV2673-010&amp;newwindow=1&amp;tbm=isch","Еще фото")</f>
        <v>Еще фото</v>
      </c>
      <c r="F139" s="25"/>
      <c r="G139" s="11" t="s">
        <v>27</v>
      </c>
      <c r="H139" s="11" t="s">
        <v>28</v>
      </c>
      <c r="I139" s="14" t="s">
        <v>27</v>
      </c>
      <c r="J139" s="14" t="s">
        <v>99</v>
      </c>
      <c r="K139" s="15" t="s">
        <v>30</v>
      </c>
      <c r="L139" s="56"/>
      <c r="M139" s="14"/>
      <c r="N139" s="14" t="s">
        <v>114</v>
      </c>
      <c r="O139" s="14"/>
      <c r="P139" s="15" t="s">
        <v>154</v>
      </c>
      <c r="Q139" s="16">
        <v>13599</v>
      </c>
      <c r="R139" s="17">
        <v>40</v>
      </c>
      <c r="S139" s="18">
        <v>9383.31</v>
      </c>
      <c r="T139" s="19" t="s">
        <v>34</v>
      </c>
      <c r="U139" s="20" t="s">
        <v>35</v>
      </c>
      <c r="V139" s="21" t="s">
        <v>36</v>
      </c>
      <c r="W139" s="22">
        <v>4</v>
      </c>
      <c r="X139" s="23"/>
    </row>
    <row r="140" spans="1:24" s="1" customFormat="1" ht="21" customHeight="1" x14ac:dyDescent="0.3">
      <c r="A140" s="24" t="s">
        <v>23</v>
      </c>
      <c r="B140" s="24" t="s">
        <v>291</v>
      </c>
      <c r="C140" s="27" t="s">
        <v>292</v>
      </c>
      <c r="D140" s="59"/>
      <c r="E140" s="40" t="str">
        <f>HYPERLINK("https://www.google.ru/search?q=HV2673-010&amp;newwindow=1&amp;tbm=isch","Еще фото")</f>
        <v>Еще фото</v>
      </c>
      <c r="F140" s="25"/>
      <c r="G140" s="24" t="s">
        <v>27</v>
      </c>
      <c r="H140" s="24" t="s">
        <v>28</v>
      </c>
      <c r="I140" s="24" t="s">
        <v>27</v>
      </c>
      <c r="J140" s="14" t="s">
        <v>99</v>
      </c>
      <c r="K140" s="15" t="s">
        <v>30</v>
      </c>
      <c r="L140" s="61"/>
      <c r="M140" s="14"/>
      <c r="N140" s="14" t="s">
        <v>114</v>
      </c>
      <c r="O140" s="14"/>
      <c r="P140" s="15" t="s">
        <v>154</v>
      </c>
      <c r="Q140" s="16">
        <v>13599</v>
      </c>
      <c r="R140" s="17">
        <v>40</v>
      </c>
      <c r="S140" s="18">
        <v>9383.31</v>
      </c>
      <c r="T140" s="19" t="s">
        <v>34</v>
      </c>
      <c r="U140" s="20" t="s">
        <v>37</v>
      </c>
      <c r="V140" s="21" t="s">
        <v>38</v>
      </c>
      <c r="W140" s="22">
        <v>4</v>
      </c>
      <c r="X140" s="23"/>
    </row>
    <row r="141" spans="1:24" s="1" customFormat="1" ht="21" customHeight="1" x14ac:dyDescent="0.3">
      <c r="A141" s="24" t="s">
        <v>23</v>
      </c>
      <c r="B141" s="24" t="s">
        <v>291</v>
      </c>
      <c r="C141" s="27" t="s">
        <v>292</v>
      </c>
      <c r="D141" s="59"/>
      <c r="E141" s="40" t="str">
        <f>HYPERLINK("https://www.google.ru/search?q=HV2673-010&amp;newwindow=1&amp;tbm=isch","Еще фото")</f>
        <v>Еще фото</v>
      </c>
      <c r="F141" s="25"/>
      <c r="G141" s="24" t="s">
        <v>27</v>
      </c>
      <c r="H141" s="24" t="s">
        <v>28</v>
      </c>
      <c r="I141" s="24" t="s">
        <v>27</v>
      </c>
      <c r="J141" s="14" t="s">
        <v>99</v>
      </c>
      <c r="K141" s="15" t="s">
        <v>30</v>
      </c>
      <c r="L141" s="61"/>
      <c r="M141" s="14"/>
      <c r="N141" s="14" t="s">
        <v>114</v>
      </c>
      <c r="O141" s="14"/>
      <c r="P141" s="15" t="s">
        <v>154</v>
      </c>
      <c r="Q141" s="16">
        <v>13599</v>
      </c>
      <c r="R141" s="17">
        <v>40</v>
      </c>
      <c r="S141" s="18">
        <v>9383.31</v>
      </c>
      <c r="T141" s="19" t="s">
        <v>34</v>
      </c>
      <c r="U141" s="20" t="s">
        <v>39</v>
      </c>
      <c r="V141" s="21" t="s">
        <v>40</v>
      </c>
      <c r="W141" s="22">
        <v>2</v>
      </c>
      <c r="X141" s="23"/>
    </row>
    <row r="142" spans="1:24" s="1" customFormat="1" ht="21" customHeight="1" x14ac:dyDescent="0.3">
      <c r="A142" s="24" t="s">
        <v>23</v>
      </c>
      <c r="B142" s="24" t="s">
        <v>291</v>
      </c>
      <c r="C142" s="27" t="s">
        <v>292</v>
      </c>
      <c r="D142" s="59"/>
      <c r="E142" s="40" t="str">
        <f>HYPERLINK("https://www.google.ru/search?q=HV2673-010&amp;newwindow=1&amp;tbm=isch","Еще фото")</f>
        <v>Еще фото</v>
      </c>
      <c r="F142" s="25"/>
      <c r="G142" s="24" t="s">
        <v>27</v>
      </c>
      <c r="H142" s="24" t="s">
        <v>28</v>
      </c>
      <c r="I142" s="24" t="s">
        <v>27</v>
      </c>
      <c r="J142" s="14" t="s">
        <v>99</v>
      </c>
      <c r="K142" s="15" t="s">
        <v>30</v>
      </c>
      <c r="L142" s="61"/>
      <c r="M142" s="14"/>
      <c r="N142" s="14" t="s">
        <v>114</v>
      </c>
      <c r="O142" s="14"/>
      <c r="P142" s="15" t="s">
        <v>154</v>
      </c>
      <c r="Q142" s="16">
        <v>13599</v>
      </c>
      <c r="R142" s="17">
        <v>40</v>
      </c>
      <c r="S142" s="18">
        <v>9383.31</v>
      </c>
      <c r="T142" s="19" t="s">
        <v>34</v>
      </c>
      <c r="U142" s="20" t="s">
        <v>41</v>
      </c>
      <c r="V142" s="21" t="s">
        <v>42</v>
      </c>
      <c r="W142" s="22">
        <v>3</v>
      </c>
      <c r="X142" s="23"/>
    </row>
    <row r="143" spans="1:24" s="1" customFormat="1" ht="32" customHeight="1" x14ac:dyDescent="0.3">
      <c r="A143" s="24" t="s">
        <v>23</v>
      </c>
      <c r="B143" s="24" t="s">
        <v>291</v>
      </c>
      <c r="C143" s="27" t="s">
        <v>292</v>
      </c>
      <c r="D143" s="60"/>
      <c r="E143" s="40" t="str">
        <f>HYPERLINK("https://www.google.ru/search?q=HV2673-010&amp;newwindow=1&amp;tbm=isch","Еще фото")</f>
        <v>Еще фото</v>
      </c>
      <c r="F143" s="25"/>
      <c r="G143" s="24" t="s">
        <v>27</v>
      </c>
      <c r="H143" s="24" t="s">
        <v>28</v>
      </c>
      <c r="I143" s="24" t="s">
        <v>27</v>
      </c>
      <c r="J143" s="14" t="s">
        <v>99</v>
      </c>
      <c r="K143" s="15" t="s">
        <v>30</v>
      </c>
      <c r="L143" s="57"/>
      <c r="M143" s="14"/>
      <c r="N143" s="14" t="s">
        <v>114</v>
      </c>
      <c r="O143" s="14"/>
      <c r="P143" s="15" t="s">
        <v>154</v>
      </c>
      <c r="Q143" s="16">
        <v>13599</v>
      </c>
      <c r="R143" s="17">
        <v>40</v>
      </c>
      <c r="S143" s="18">
        <v>9383.31</v>
      </c>
      <c r="T143" s="19" t="s">
        <v>34</v>
      </c>
      <c r="U143" s="20" t="s">
        <v>54</v>
      </c>
      <c r="V143" s="21" t="s">
        <v>55</v>
      </c>
      <c r="W143" s="22">
        <v>4</v>
      </c>
      <c r="X143" s="23"/>
    </row>
    <row r="144" spans="1:24" s="1" customFormat="1" ht="52.05" customHeight="1" x14ac:dyDescent="0.3">
      <c r="A144" s="11" t="s">
        <v>23</v>
      </c>
      <c r="B144" s="11" t="s">
        <v>293</v>
      </c>
      <c r="C144" s="12" t="s">
        <v>294</v>
      </c>
      <c r="D144" s="54"/>
      <c r="E144" s="40" t="str">
        <f>HYPERLINK("https://www.google.ru/search?q=HV5766-010&amp;newwindow=1&amp;tbm=isch","Еще фото")</f>
        <v>Еще фото</v>
      </c>
      <c r="F144" s="25"/>
      <c r="G144" s="11" t="s">
        <v>27</v>
      </c>
      <c r="H144" s="11" t="s">
        <v>28</v>
      </c>
      <c r="I144" s="14" t="s">
        <v>27</v>
      </c>
      <c r="J144" s="14" t="s">
        <v>99</v>
      </c>
      <c r="K144" s="15" t="s">
        <v>45</v>
      </c>
      <c r="L144" s="56"/>
      <c r="M144" s="14"/>
      <c r="N144" s="14" t="s">
        <v>114</v>
      </c>
      <c r="O144" s="14"/>
      <c r="P144" s="15" t="s">
        <v>154</v>
      </c>
      <c r="Q144" s="16">
        <v>11299</v>
      </c>
      <c r="R144" s="17">
        <v>40</v>
      </c>
      <c r="S144" s="18">
        <v>7796.3099999999986</v>
      </c>
      <c r="T144" s="19" t="s">
        <v>34</v>
      </c>
      <c r="U144" s="20" t="s">
        <v>64</v>
      </c>
      <c r="V144" s="21" t="s">
        <v>65</v>
      </c>
      <c r="W144" s="22">
        <v>2</v>
      </c>
      <c r="X144" s="23"/>
    </row>
    <row r="145" spans="1:24" s="1" customFormat="1" ht="61.05" customHeight="1" x14ac:dyDescent="0.3">
      <c r="A145" s="24" t="s">
        <v>23</v>
      </c>
      <c r="B145" s="24" t="s">
        <v>293</v>
      </c>
      <c r="C145" s="12" t="s">
        <v>294</v>
      </c>
      <c r="D145" s="55"/>
      <c r="E145" s="40" t="str">
        <f>HYPERLINK("https://www.google.ru/search?q=HV5766-010&amp;newwindow=1&amp;tbm=isch","Еще фото")</f>
        <v>Еще фото</v>
      </c>
      <c r="F145" s="25"/>
      <c r="G145" s="24" t="s">
        <v>27</v>
      </c>
      <c r="H145" s="24" t="s">
        <v>28</v>
      </c>
      <c r="I145" s="24" t="s">
        <v>27</v>
      </c>
      <c r="J145" s="14" t="s">
        <v>99</v>
      </c>
      <c r="K145" s="15" t="s">
        <v>45</v>
      </c>
      <c r="L145" s="57"/>
      <c r="M145" s="14"/>
      <c r="N145" s="14" t="s">
        <v>114</v>
      </c>
      <c r="O145" s="14"/>
      <c r="P145" s="15" t="s">
        <v>154</v>
      </c>
      <c r="Q145" s="16">
        <v>11299</v>
      </c>
      <c r="R145" s="17">
        <v>40</v>
      </c>
      <c r="S145" s="18">
        <v>7796.3099999999986</v>
      </c>
      <c r="T145" s="19" t="s">
        <v>34</v>
      </c>
      <c r="U145" s="20" t="s">
        <v>41</v>
      </c>
      <c r="V145" s="21" t="s">
        <v>40</v>
      </c>
      <c r="W145" s="22">
        <v>2</v>
      </c>
      <c r="X145" s="23"/>
    </row>
    <row r="146" spans="1:24" s="1" customFormat="1" ht="108" customHeight="1" x14ac:dyDescent="0.3">
      <c r="A146" s="11" t="s">
        <v>23</v>
      </c>
      <c r="B146" s="11" t="s">
        <v>295</v>
      </c>
      <c r="C146" s="12" t="s">
        <v>296</v>
      </c>
      <c r="D146" s="28"/>
      <c r="E146" s="40" t="str">
        <f>HYPERLINK("https://www.google.ru/search?q=HV6779-110&amp;newwindow=1&amp;tbm=isch","Еще фото")</f>
        <v>Еще фото</v>
      </c>
      <c r="F146" s="25"/>
      <c r="G146" s="11" t="s">
        <v>27</v>
      </c>
      <c r="H146" s="11" t="s">
        <v>28</v>
      </c>
      <c r="I146" s="14" t="s">
        <v>27</v>
      </c>
      <c r="J146" s="14" t="s">
        <v>29</v>
      </c>
      <c r="K146" s="15" t="s">
        <v>45</v>
      </c>
      <c r="L146" s="14" t="s">
        <v>297</v>
      </c>
      <c r="M146" s="14"/>
      <c r="N146" s="14" t="s">
        <v>67</v>
      </c>
      <c r="O146" s="14"/>
      <c r="P146" s="15" t="s">
        <v>298</v>
      </c>
      <c r="Q146" s="16">
        <v>15599</v>
      </c>
      <c r="R146" s="17">
        <v>40</v>
      </c>
      <c r="S146" s="18">
        <v>10763.31</v>
      </c>
      <c r="T146" s="19" t="s">
        <v>34</v>
      </c>
      <c r="U146" s="20" t="s">
        <v>41</v>
      </c>
      <c r="V146" s="21" t="s">
        <v>40</v>
      </c>
      <c r="W146" s="22">
        <v>3</v>
      </c>
      <c r="X146" s="23"/>
    </row>
    <row r="147" spans="1:24" s="1" customFormat="1" ht="108" customHeight="1" x14ac:dyDescent="0.3">
      <c r="A147" s="11" t="s">
        <v>23</v>
      </c>
      <c r="B147" s="11" t="s">
        <v>299</v>
      </c>
      <c r="C147" s="12" t="s">
        <v>300</v>
      </c>
      <c r="D147" s="28"/>
      <c r="E147" s="40" t="str">
        <f>HYPERLINK("https://www.google.ru/search?q=IB1988-010&amp;newwindow=1&amp;tbm=isch","Еще фото")</f>
        <v>Еще фото</v>
      </c>
      <c r="F147" s="25"/>
      <c r="G147" s="11" t="s">
        <v>27</v>
      </c>
      <c r="H147" s="11" t="s">
        <v>28</v>
      </c>
      <c r="I147" s="14" t="s">
        <v>27</v>
      </c>
      <c r="J147" s="14" t="s">
        <v>29</v>
      </c>
      <c r="K147" s="15" t="s">
        <v>45</v>
      </c>
      <c r="L147" s="14" t="s">
        <v>301</v>
      </c>
      <c r="M147" s="14"/>
      <c r="N147" s="14" t="s">
        <v>114</v>
      </c>
      <c r="O147" s="14"/>
      <c r="P147" s="15" t="s">
        <v>302</v>
      </c>
      <c r="Q147" s="16">
        <v>10099</v>
      </c>
      <c r="R147" s="17">
        <v>40</v>
      </c>
      <c r="S147" s="18">
        <v>6968.3099999999995</v>
      </c>
      <c r="T147" s="19" t="s">
        <v>34</v>
      </c>
      <c r="U147" s="20" t="s">
        <v>37</v>
      </c>
      <c r="V147" s="21" t="s">
        <v>38</v>
      </c>
      <c r="W147" s="22">
        <v>1</v>
      </c>
      <c r="X147" s="23"/>
    </row>
    <row r="148" spans="1:24" s="1" customFormat="1" ht="35" customHeight="1" x14ac:dyDescent="0.3">
      <c r="A148" s="11" t="s">
        <v>23</v>
      </c>
      <c r="B148" s="11" t="s">
        <v>88</v>
      </c>
      <c r="C148" s="12" t="s">
        <v>303</v>
      </c>
      <c r="D148" s="58"/>
      <c r="E148" s="40" t="str">
        <f>HYPERLINK("https://www.google.ru/search?q=IB2504-010&amp;newwindow=1&amp;tbm=isch","Еще фото")</f>
        <v>Еще фото</v>
      </c>
      <c r="F148" s="25"/>
      <c r="G148" s="11" t="s">
        <v>27</v>
      </c>
      <c r="H148" s="11" t="s">
        <v>28</v>
      </c>
      <c r="I148" s="14" t="s">
        <v>27</v>
      </c>
      <c r="J148" s="14" t="s">
        <v>29</v>
      </c>
      <c r="K148" s="15" t="s">
        <v>45</v>
      </c>
      <c r="L148" s="56" t="s">
        <v>90</v>
      </c>
      <c r="M148" s="14"/>
      <c r="N148" s="14" t="s">
        <v>114</v>
      </c>
      <c r="O148" s="14"/>
      <c r="P148" s="15" t="s">
        <v>91</v>
      </c>
      <c r="Q148" s="16">
        <v>11399</v>
      </c>
      <c r="R148" s="17">
        <v>40</v>
      </c>
      <c r="S148" s="18">
        <v>7865.3099999999986</v>
      </c>
      <c r="T148" s="19" t="s">
        <v>34</v>
      </c>
      <c r="U148" s="20" t="s">
        <v>37</v>
      </c>
      <c r="V148" s="21" t="s">
        <v>38</v>
      </c>
      <c r="W148" s="22">
        <v>2</v>
      </c>
      <c r="X148" s="23"/>
    </row>
    <row r="149" spans="1:24" s="1" customFormat="1" ht="35" customHeight="1" x14ac:dyDescent="0.3">
      <c r="A149" s="24" t="s">
        <v>23</v>
      </c>
      <c r="B149" s="24" t="s">
        <v>88</v>
      </c>
      <c r="C149" s="12" t="s">
        <v>303</v>
      </c>
      <c r="D149" s="59"/>
      <c r="E149" s="40" t="str">
        <f>HYPERLINK("https://www.google.ru/search?q=IB2504-010&amp;newwindow=1&amp;tbm=isch","Еще фото")</f>
        <v>Еще фото</v>
      </c>
      <c r="F149" s="25"/>
      <c r="G149" s="24" t="s">
        <v>27</v>
      </c>
      <c r="H149" s="24" t="s">
        <v>28</v>
      </c>
      <c r="I149" s="24" t="s">
        <v>27</v>
      </c>
      <c r="J149" s="14" t="s">
        <v>29</v>
      </c>
      <c r="K149" s="15" t="s">
        <v>45</v>
      </c>
      <c r="L149" s="61"/>
      <c r="M149" s="14"/>
      <c r="N149" s="14" t="s">
        <v>114</v>
      </c>
      <c r="O149" s="14"/>
      <c r="P149" s="15" t="s">
        <v>91</v>
      </c>
      <c r="Q149" s="16">
        <v>11399</v>
      </c>
      <c r="R149" s="17">
        <v>40</v>
      </c>
      <c r="S149" s="18">
        <v>7865.3099999999986</v>
      </c>
      <c r="T149" s="19" t="s">
        <v>34</v>
      </c>
      <c r="U149" s="20" t="s">
        <v>39</v>
      </c>
      <c r="V149" s="21" t="s">
        <v>49</v>
      </c>
      <c r="W149" s="22">
        <v>5</v>
      </c>
      <c r="X149" s="23"/>
    </row>
    <row r="150" spans="1:24" s="1" customFormat="1" ht="37.049999999999997" customHeight="1" x14ac:dyDescent="0.3">
      <c r="A150" s="24" t="s">
        <v>23</v>
      </c>
      <c r="B150" s="24" t="s">
        <v>88</v>
      </c>
      <c r="C150" s="12" t="s">
        <v>303</v>
      </c>
      <c r="D150" s="60"/>
      <c r="E150" s="40" t="str">
        <f>HYPERLINK("https://www.google.ru/search?q=IB2504-010&amp;newwindow=1&amp;tbm=isch","Еще фото")</f>
        <v>Еще фото</v>
      </c>
      <c r="F150" s="25"/>
      <c r="G150" s="24" t="s">
        <v>27</v>
      </c>
      <c r="H150" s="24" t="s">
        <v>28</v>
      </c>
      <c r="I150" s="24" t="s">
        <v>27</v>
      </c>
      <c r="J150" s="14" t="s">
        <v>29</v>
      </c>
      <c r="K150" s="15" t="s">
        <v>45</v>
      </c>
      <c r="L150" s="57"/>
      <c r="M150" s="14"/>
      <c r="N150" s="14" t="s">
        <v>114</v>
      </c>
      <c r="O150" s="14"/>
      <c r="P150" s="15" t="s">
        <v>91</v>
      </c>
      <c r="Q150" s="16">
        <v>11399</v>
      </c>
      <c r="R150" s="17">
        <v>40</v>
      </c>
      <c r="S150" s="18">
        <v>7865.3099999999986</v>
      </c>
      <c r="T150" s="19" t="s">
        <v>34</v>
      </c>
      <c r="U150" s="20" t="s">
        <v>41</v>
      </c>
      <c r="V150" s="21" t="s">
        <v>40</v>
      </c>
      <c r="W150" s="22">
        <v>1</v>
      </c>
      <c r="X150" s="23"/>
    </row>
    <row r="151" spans="1:24" s="1" customFormat="1" ht="108" customHeight="1" x14ac:dyDescent="0.3">
      <c r="A151" s="11" t="s">
        <v>23</v>
      </c>
      <c r="B151" s="11" t="s">
        <v>304</v>
      </c>
      <c r="C151" s="12" t="s">
        <v>305</v>
      </c>
      <c r="D151" s="28"/>
      <c r="E151" s="40" t="str">
        <f>HYPERLINK("https://www.google.ru/search?q=IF0254-502&amp;newwindow=1&amp;tbm=isch","Еще фото")</f>
        <v>Еще фото</v>
      </c>
      <c r="F151" s="25"/>
      <c r="G151" s="11" t="s">
        <v>27</v>
      </c>
      <c r="H151" s="11" t="s">
        <v>28</v>
      </c>
      <c r="I151" s="14" t="s">
        <v>27</v>
      </c>
      <c r="J151" s="14" t="s">
        <v>29</v>
      </c>
      <c r="K151" s="15" t="s">
        <v>45</v>
      </c>
      <c r="L151" s="14" t="s">
        <v>306</v>
      </c>
      <c r="M151" s="14"/>
      <c r="N151" s="14" t="s">
        <v>143</v>
      </c>
      <c r="O151" s="14"/>
      <c r="P151" s="15" t="s">
        <v>47</v>
      </c>
      <c r="Q151" s="16">
        <v>9599</v>
      </c>
      <c r="R151" s="17">
        <v>40</v>
      </c>
      <c r="S151" s="18">
        <v>6623.3099999999995</v>
      </c>
      <c r="T151" s="19" t="s">
        <v>34</v>
      </c>
      <c r="U151" s="20" t="s">
        <v>35</v>
      </c>
      <c r="V151" s="21" t="s">
        <v>48</v>
      </c>
      <c r="W151" s="22">
        <v>1</v>
      </c>
      <c r="X151" s="23"/>
    </row>
    <row r="152" spans="1:24" s="1" customFormat="1" ht="108" customHeight="1" x14ac:dyDescent="0.3">
      <c r="A152" s="11" t="s">
        <v>23</v>
      </c>
      <c r="B152" s="11" t="s">
        <v>307</v>
      </c>
      <c r="C152" s="12" t="s">
        <v>308</v>
      </c>
      <c r="D152" s="28"/>
      <c r="E152" s="40" t="str">
        <f>HYPERLINK("https://www.google.ru/search?q=IF0311-103&amp;newwindow=1&amp;tbm=isch","Еще фото")</f>
        <v>Еще фото</v>
      </c>
      <c r="F152" s="25"/>
      <c r="G152" s="11" t="s">
        <v>27</v>
      </c>
      <c r="H152" s="11" t="s">
        <v>28</v>
      </c>
      <c r="I152" s="14" t="s">
        <v>27</v>
      </c>
      <c r="J152" s="14" t="s">
        <v>29</v>
      </c>
      <c r="K152" s="15" t="s">
        <v>45</v>
      </c>
      <c r="L152" s="14" t="s">
        <v>309</v>
      </c>
      <c r="M152" s="14"/>
      <c r="N152" s="14" t="s">
        <v>164</v>
      </c>
      <c r="O152" s="14"/>
      <c r="P152" s="15" t="s">
        <v>87</v>
      </c>
      <c r="Q152" s="16">
        <v>13099</v>
      </c>
      <c r="R152" s="17">
        <v>40</v>
      </c>
      <c r="S152" s="18">
        <v>9038.31</v>
      </c>
      <c r="T152" s="19" t="s">
        <v>34</v>
      </c>
      <c r="U152" s="20" t="s">
        <v>37</v>
      </c>
      <c r="V152" s="21" t="s">
        <v>38</v>
      </c>
      <c r="W152" s="22">
        <v>1</v>
      </c>
      <c r="X152" s="23"/>
    </row>
    <row r="153" spans="1:24" s="1" customFormat="1" ht="108" customHeight="1" x14ac:dyDescent="0.3">
      <c r="A153" s="11" t="s">
        <v>23</v>
      </c>
      <c r="B153" s="11" t="s">
        <v>310</v>
      </c>
      <c r="C153" s="12" t="s">
        <v>311</v>
      </c>
      <c r="D153" s="28"/>
      <c r="E153" s="40" t="str">
        <f>HYPERLINK("https://www.google.ru/search?q=IF0764-010&amp;newwindow=1&amp;tbm=isch","Еще фото")</f>
        <v>Еще фото</v>
      </c>
      <c r="F153" s="25"/>
      <c r="G153" s="11" t="s">
        <v>27</v>
      </c>
      <c r="H153" s="11" t="s">
        <v>28</v>
      </c>
      <c r="I153" s="14" t="s">
        <v>27</v>
      </c>
      <c r="J153" s="14" t="s">
        <v>29</v>
      </c>
      <c r="K153" s="15" t="s">
        <v>30</v>
      </c>
      <c r="L153" s="14"/>
      <c r="M153" s="14"/>
      <c r="N153" s="14" t="s">
        <v>114</v>
      </c>
      <c r="O153" s="14"/>
      <c r="P153" s="15" t="s">
        <v>95</v>
      </c>
      <c r="Q153" s="16">
        <v>11199</v>
      </c>
      <c r="R153" s="17">
        <v>40</v>
      </c>
      <c r="S153" s="18">
        <v>7727.3099999999986</v>
      </c>
      <c r="T153" s="19" t="s">
        <v>34</v>
      </c>
      <c r="U153" s="20" t="s">
        <v>39</v>
      </c>
      <c r="V153" s="21" t="s">
        <v>40</v>
      </c>
      <c r="W153" s="22">
        <v>1</v>
      </c>
      <c r="X153" s="23"/>
    </row>
    <row r="154" spans="1:24" s="1" customFormat="1" ht="108" customHeight="1" x14ac:dyDescent="0.3">
      <c r="A154" s="11" t="s">
        <v>23</v>
      </c>
      <c r="B154" s="11" t="s">
        <v>312</v>
      </c>
      <c r="C154" s="12" t="s">
        <v>313</v>
      </c>
      <c r="D154" s="28"/>
      <c r="E154" s="40" t="str">
        <f>HYPERLINK("https://www.google.ru/search?q=IF0899-010&amp;newwindow=1&amp;tbm=isch","Еще фото")</f>
        <v>Еще фото</v>
      </c>
      <c r="F154" s="25"/>
      <c r="G154" s="11" t="s">
        <v>98</v>
      </c>
      <c r="H154" s="11" t="s">
        <v>28</v>
      </c>
      <c r="I154" s="14" t="s">
        <v>27</v>
      </c>
      <c r="J154" s="14" t="s">
        <v>29</v>
      </c>
      <c r="K154" s="15" t="s">
        <v>30</v>
      </c>
      <c r="L154" s="14" t="s">
        <v>314</v>
      </c>
      <c r="M154" s="14"/>
      <c r="N154" s="14" t="s">
        <v>114</v>
      </c>
      <c r="O154" s="14"/>
      <c r="P154" s="15" t="s">
        <v>315</v>
      </c>
      <c r="Q154" s="16">
        <v>5999</v>
      </c>
      <c r="R154" s="17">
        <v>40</v>
      </c>
      <c r="S154" s="18">
        <v>4139.3099999999995</v>
      </c>
      <c r="T154" s="19" t="s">
        <v>34</v>
      </c>
      <c r="U154" s="20" t="s">
        <v>41</v>
      </c>
      <c r="V154" s="21" t="s">
        <v>42</v>
      </c>
      <c r="W154" s="22">
        <v>1</v>
      </c>
      <c r="X154" s="23"/>
    </row>
    <row r="155" spans="1:24" s="1" customFormat="1" ht="26" customHeight="1" x14ac:dyDescent="0.3">
      <c r="A155" s="11" t="s">
        <v>23</v>
      </c>
      <c r="B155" s="11" t="s">
        <v>316</v>
      </c>
      <c r="C155" s="12" t="s">
        <v>317</v>
      </c>
      <c r="D155" s="58"/>
      <c r="E155" s="40" t="str">
        <f>HYPERLINK("https://www.google.ru/search?q=IO0570-072&amp;newwindow=1&amp;tbm=isch","Еще фото")</f>
        <v>Еще фото</v>
      </c>
      <c r="F155" s="25"/>
      <c r="G155" s="11" t="s">
        <v>27</v>
      </c>
      <c r="H155" s="11" t="s">
        <v>28</v>
      </c>
      <c r="I155" s="14" t="s">
        <v>27</v>
      </c>
      <c r="J155" s="14" t="s">
        <v>29</v>
      </c>
      <c r="K155" s="15" t="s">
        <v>30</v>
      </c>
      <c r="L155" s="56" t="s">
        <v>318</v>
      </c>
      <c r="M155" s="14"/>
      <c r="N155" s="14" t="s">
        <v>32</v>
      </c>
      <c r="O155" s="14"/>
      <c r="P155" s="15" t="s">
        <v>319</v>
      </c>
      <c r="Q155" s="16">
        <v>14199</v>
      </c>
      <c r="R155" s="17">
        <v>40</v>
      </c>
      <c r="S155" s="18">
        <v>9797.31</v>
      </c>
      <c r="T155" s="19" t="s">
        <v>34</v>
      </c>
      <c r="U155" s="20" t="s">
        <v>35</v>
      </c>
      <c r="V155" s="21" t="s">
        <v>36</v>
      </c>
      <c r="W155" s="22">
        <v>1</v>
      </c>
      <c r="X155" s="23"/>
    </row>
    <row r="156" spans="1:24" s="1" customFormat="1" ht="26" customHeight="1" x14ac:dyDescent="0.3">
      <c r="A156" s="24" t="s">
        <v>23</v>
      </c>
      <c r="B156" s="24" t="s">
        <v>316</v>
      </c>
      <c r="C156" s="12" t="s">
        <v>317</v>
      </c>
      <c r="D156" s="59"/>
      <c r="E156" s="40" t="str">
        <f>HYPERLINK("https://www.google.ru/search?q=IO0570-072&amp;newwindow=1&amp;tbm=isch","Еще фото")</f>
        <v>Еще фото</v>
      </c>
      <c r="F156" s="25"/>
      <c r="G156" s="24" t="s">
        <v>27</v>
      </c>
      <c r="H156" s="24" t="s">
        <v>28</v>
      </c>
      <c r="I156" s="24" t="s">
        <v>27</v>
      </c>
      <c r="J156" s="14" t="s">
        <v>29</v>
      </c>
      <c r="K156" s="15" t="s">
        <v>30</v>
      </c>
      <c r="L156" s="61"/>
      <c r="M156" s="14"/>
      <c r="N156" s="14" t="s">
        <v>32</v>
      </c>
      <c r="O156" s="14"/>
      <c r="P156" s="15" t="s">
        <v>319</v>
      </c>
      <c r="Q156" s="16">
        <v>14199</v>
      </c>
      <c r="R156" s="17">
        <v>40</v>
      </c>
      <c r="S156" s="18">
        <v>9797.31</v>
      </c>
      <c r="T156" s="19" t="s">
        <v>34</v>
      </c>
      <c r="U156" s="20" t="s">
        <v>37</v>
      </c>
      <c r="V156" s="21" t="s">
        <v>38</v>
      </c>
      <c r="W156" s="22">
        <v>3</v>
      </c>
      <c r="X156" s="23"/>
    </row>
    <row r="157" spans="1:24" s="1" customFormat="1" ht="26" customHeight="1" x14ac:dyDescent="0.3">
      <c r="A157" s="24" t="s">
        <v>23</v>
      </c>
      <c r="B157" s="24" t="s">
        <v>316</v>
      </c>
      <c r="C157" s="12" t="s">
        <v>317</v>
      </c>
      <c r="D157" s="59"/>
      <c r="E157" s="40" t="str">
        <f>HYPERLINK("https://www.google.ru/search?q=IO0570-072&amp;newwindow=1&amp;tbm=isch","Еще фото")</f>
        <v>Еще фото</v>
      </c>
      <c r="F157" s="25"/>
      <c r="G157" s="24" t="s">
        <v>27</v>
      </c>
      <c r="H157" s="24" t="s">
        <v>28</v>
      </c>
      <c r="I157" s="24" t="s">
        <v>27</v>
      </c>
      <c r="J157" s="14" t="s">
        <v>29</v>
      </c>
      <c r="K157" s="15" t="s">
        <v>30</v>
      </c>
      <c r="L157" s="61"/>
      <c r="M157" s="14"/>
      <c r="N157" s="14" t="s">
        <v>32</v>
      </c>
      <c r="O157" s="14"/>
      <c r="P157" s="15" t="s">
        <v>319</v>
      </c>
      <c r="Q157" s="16">
        <v>14199</v>
      </c>
      <c r="R157" s="17">
        <v>40</v>
      </c>
      <c r="S157" s="18">
        <v>9797.31</v>
      </c>
      <c r="T157" s="19" t="s">
        <v>34</v>
      </c>
      <c r="U157" s="20" t="s">
        <v>39</v>
      </c>
      <c r="V157" s="21" t="s">
        <v>40</v>
      </c>
      <c r="W157" s="22">
        <v>3</v>
      </c>
      <c r="X157" s="23"/>
    </row>
    <row r="158" spans="1:24" s="1" customFormat="1" ht="26" customHeight="1" x14ac:dyDescent="0.3">
      <c r="A158" s="24" t="s">
        <v>23</v>
      </c>
      <c r="B158" s="24" t="s">
        <v>316</v>
      </c>
      <c r="C158" s="12" t="s">
        <v>317</v>
      </c>
      <c r="D158" s="60"/>
      <c r="E158" s="40" t="str">
        <f>HYPERLINK("https://www.google.ru/search?q=IO0570-072&amp;newwindow=1&amp;tbm=isch","Еще фото")</f>
        <v>Еще фото</v>
      </c>
      <c r="F158" s="25"/>
      <c r="G158" s="24" t="s">
        <v>27</v>
      </c>
      <c r="H158" s="24" t="s">
        <v>28</v>
      </c>
      <c r="I158" s="24" t="s">
        <v>27</v>
      </c>
      <c r="J158" s="14" t="s">
        <v>29</v>
      </c>
      <c r="K158" s="15" t="s">
        <v>30</v>
      </c>
      <c r="L158" s="57"/>
      <c r="M158" s="14"/>
      <c r="N158" s="14" t="s">
        <v>32</v>
      </c>
      <c r="O158" s="14"/>
      <c r="P158" s="15" t="s">
        <v>319</v>
      </c>
      <c r="Q158" s="16">
        <v>14199</v>
      </c>
      <c r="R158" s="17">
        <v>40</v>
      </c>
      <c r="S158" s="18">
        <v>9797.31</v>
      </c>
      <c r="T158" s="19" t="s">
        <v>34</v>
      </c>
      <c r="U158" s="20" t="s">
        <v>41</v>
      </c>
      <c r="V158" s="21" t="s">
        <v>42</v>
      </c>
      <c r="W158" s="22">
        <v>2</v>
      </c>
      <c r="X158" s="23"/>
    </row>
    <row r="159" spans="1:24" s="1" customFormat="1" ht="35" customHeight="1" x14ac:dyDescent="0.3">
      <c r="A159" s="11" t="s">
        <v>23</v>
      </c>
      <c r="B159" s="11" t="s">
        <v>320</v>
      </c>
      <c r="C159" s="12" t="s">
        <v>321</v>
      </c>
      <c r="D159" s="58"/>
      <c r="E159" s="40" t="str">
        <f>HYPERLINK("https://www.google.ru/search?q=IO1295-216&amp;newwindow=1&amp;tbm=isch","Еще фото")</f>
        <v>Еще фото</v>
      </c>
      <c r="F159" s="25"/>
      <c r="G159" s="11" t="s">
        <v>27</v>
      </c>
      <c r="H159" s="11" t="s">
        <v>28</v>
      </c>
      <c r="I159" s="14" t="s">
        <v>27</v>
      </c>
      <c r="J159" s="14" t="s">
        <v>29</v>
      </c>
      <c r="K159" s="15" t="s">
        <v>45</v>
      </c>
      <c r="L159" s="56" t="s">
        <v>322</v>
      </c>
      <c r="M159" s="14"/>
      <c r="N159" s="14" t="s">
        <v>205</v>
      </c>
      <c r="O159" s="14"/>
      <c r="P159" s="15" t="s">
        <v>323</v>
      </c>
      <c r="Q159" s="16">
        <v>9799</v>
      </c>
      <c r="R159" s="17">
        <v>40</v>
      </c>
      <c r="S159" s="18">
        <v>6761.3099999999995</v>
      </c>
      <c r="T159" s="19" t="s">
        <v>34</v>
      </c>
      <c r="U159" s="20" t="s">
        <v>64</v>
      </c>
      <c r="V159" s="21" t="s">
        <v>65</v>
      </c>
      <c r="W159" s="22">
        <v>1</v>
      </c>
      <c r="X159" s="23"/>
    </row>
    <row r="160" spans="1:24" s="1" customFormat="1" ht="35" customHeight="1" x14ac:dyDescent="0.3">
      <c r="A160" s="24" t="s">
        <v>23</v>
      </c>
      <c r="B160" s="24" t="s">
        <v>320</v>
      </c>
      <c r="C160" s="12" t="s">
        <v>321</v>
      </c>
      <c r="D160" s="59"/>
      <c r="E160" s="40" t="str">
        <f>HYPERLINK("https://www.google.ru/search?q=IO1295-216&amp;newwindow=1&amp;tbm=isch","Еще фото")</f>
        <v>Еще фото</v>
      </c>
      <c r="F160" s="25"/>
      <c r="G160" s="24" t="s">
        <v>27</v>
      </c>
      <c r="H160" s="24" t="s">
        <v>28</v>
      </c>
      <c r="I160" s="24" t="s">
        <v>27</v>
      </c>
      <c r="J160" s="14" t="s">
        <v>29</v>
      </c>
      <c r="K160" s="15" t="s">
        <v>45</v>
      </c>
      <c r="L160" s="61"/>
      <c r="M160" s="14"/>
      <c r="N160" s="14" t="s">
        <v>205</v>
      </c>
      <c r="O160" s="14"/>
      <c r="P160" s="15" t="s">
        <v>323</v>
      </c>
      <c r="Q160" s="16">
        <v>9799</v>
      </c>
      <c r="R160" s="17">
        <v>40</v>
      </c>
      <c r="S160" s="18">
        <v>6761.3099999999995</v>
      </c>
      <c r="T160" s="19" t="s">
        <v>34</v>
      </c>
      <c r="U160" s="20" t="s">
        <v>39</v>
      </c>
      <c r="V160" s="21" t="s">
        <v>49</v>
      </c>
      <c r="W160" s="22">
        <v>1</v>
      </c>
      <c r="X160" s="23"/>
    </row>
    <row r="161" spans="1:24" s="1" customFormat="1" ht="37.049999999999997" customHeight="1" x14ac:dyDescent="0.3">
      <c r="A161" s="24" t="s">
        <v>23</v>
      </c>
      <c r="B161" s="24" t="s">
        <v>320</v>
      </c>
      <c r="C161" s="12" t="s">
        <v>321</v>
      </c>
      <c r="D161" s="60"/>
      <c r="E161" s="40" t="str">
        <f>HYPERLINK("https://www.google.ru/search?q=IO1295-216&amp;newwindow=1&amp;tbm=isch","Еще фото")</f>
        <v>Еще фото</v>
      </c>
      <c r="F161" s="25"/>
      <c r="G161" s="24" t="s">
        <v>27</v>
      </c>
      <c r="H161" s="24" t="s">
        <v>28</v>
      </c>
      <c r="I161" s="24" t="s">
        <v>27</v>
      </c>
      <c r="J161" s="14" t="s">
        <v>29</v>
      </c>
      <c r="K161" s="15" t="s">
        <v>45</v>
      </c>
      <c r="L161" s="57"/>
      <c r="M161" s="14"/>
      <c r="N161" s="14" t="s">
        <v>205</v>
      </c>
      <c r="O161" s="14"/>
      <c r="P161" s="15" t="s">
        <v>323</v>
      </c>
      <c r="Q161" s="16">
        <v>9799</v>
      </c>
      <c r="R161" s="17">
        <v>40</v>
      </c>
      <c r="S161" s="18">
        <v>6761.3099999999995</v>
      </c>
      <c r="T161" s="19" t="s">
        <v>34</v>
      </c>
      <c r="U161" s="20" t="s">
        <v>41</v>
      </c>
      <c r="V161" s="21" t="s">
        <v>40</v>
      </c>
      <c r="W161" s="22">
        <v>1</v>
      </c>
      <c r="X161" s="23"/>
    </row>
    <row r="162" spans="1:24" s="1" customFormat="1" ht="52.05" customHeight="1" x14ac:dyDescent="0.3">
      <c r="A162" s="11" t="s">
        <v>23</v>
      </c>
      <c r="B162" s="11" t="s">
        <v>324</v>
      </c>
      <c r="C162" s="12" t="s">
        <v>325</v>
      </c>
      <c r="D162" s="54"/>
      <c r="E162" s="40" t="str">
        <f>HYPERLINK("https://www.google.ru/search?q=IO8933-010&amp;newwindow=1&amp;tbm=isch","Еще фото")</f>
        <v>Еще фото</v>
      </c>
      <c r="F162" s="25"/>
      <c r="G162" s="11" t="s">
        <v>27</v>
      </c>
      <c r="H162" s="11" t="s">
        <v>28</v>
      </c>
      <c r="I162" s="14" t="s">
        <v>27</v>
      </c>
      <c r="J162" s="14" t="s">
        <v>29</v>
      </c>
      <c r="K162" s="15" t="s">
        <v>30</v>
      </c>
      <c r="L162" s="56" t="s">
        <v>326</v>
      </c>
      <c r="M162" s="14"/>
      <c r="N162" s="14" t="s">
        <v>114</v>
      </c>
      <c r="O162" s="14"/>
      <c r="P162" s="15" t="s">
        <v>327</v>
      </c>
      <c r="Q162" s="16">
        <v>11199</v>
      </c>
      <c r="R162" s="17">
        <v>40</v>
      </c>
      <c r="S162" s="18">
        <v>7727.3099999999986</v>
      </c>
      <c r="T162" s="19" t="s">
        <v>34</v>
      </c>
      <c r="U162" s="20" t="s">
        <v>35</v>
      </c>
      <c r="V162" s="21" t="s">
        <v>36</v>
      </c>
      <c r="W162" s="22">
        <v>1</v>
      </c>
      <c r="X162" s="23"/>
    </row>
    <row r="163" spans="1:24" s="1" customFormat="1" ht="61.05" customHeight="1" x14ac:dyDescent="0.3">
      <c r="A163" s="24" t="s">
        <v>23</v>
      </c>
      <c r="B163" s="24" t="s">
        <v>324</v>
      </c>
      <c r="C163" s="12" t="s">
        <v>325</v>
      </c>
      <c r="D163" s="55"/>
      <c r="E163" s="40" t="str">
        <f>HYPERLINK("https://www.google.ru/search?q=IO8933-010&amp;newwindow=1&amp;tbm=isch","Еще фото")</f>
        <v>Еще фото</v>
      </c>
      <c r="F163" s="25"/>
      <c r="G163" s="24" t="s">
        <v>27</v>
      </c>
      <c r="H163" s="24" t="s">
        <v>28</v>
      </c>
      <c r="I163" s="24" t="s">
        <v>27</v>
      </c>
      <c r="J163" s="14" t="s">
        <v>29</v>
      </c>
      <c r="K163" s="15" t="s">
        <v>30</v>
      </c>
      <c r="L163" s="57"/>
      <c r="M163" s="14"/>
      <c r="N163" s="14" t="s">
        <v>114</v>
      </c>
      <c r="O163" s="14"/>
      <c r="P163" s="15" t="s">
        <v>327</v>
      </c>
      <c r="Q163" s="16">
        <v>11199</v>
      </c>
      <c r="R163" s="17">
        <v>40</v>
      </c>
      <c r="S163" s="18">
        <v>7727.3099999999986</v>
      </c>
      <c r="T163" s="19" t="s">
        <v>34</v>
      </c>
      <c r="U163" s="20" t="s">
        <v>37</v>
      </c>
      <c r="V163" s="21" t="s">
        <v>38</v>
      </c>
      <c r="W163" s="22">
        <v>1</v>
      </c>
      <c r="X163" s="23"/>
    </row>
    <row r="164" spans="1:24" s="1" customFormat="1" ht="52.05" customHeight="1" x14ac:dyDescent="0.3">
      <c r="A164" s="11" t="s">
        <v>23</v>
      </c>
      <c r="B164" s="11" t="s">
        <v>328</v>
      </c>
      <c r="C164" s="12" t="s">
        <v>329</v>
      </c>
      <c r="D164" s="54"/>
      <c r="E164" s="40" t="str">
        <f>HYPERLINK("https://www.google.ru/search?q=IO9623-010&amp;newwindow=1&amp;tbm=isch","Еще фото")</f>
        <v>Еще фото</v>
      </c>
      <c r="F164" s="25"/>
      <c r="G164" s="11" t="s">
        <v>27</v>
      </c>
      <c r="H164" s="11" t="s">
        <v>28</v>
      </c>
      <c r="I164" s="14" t="s">
        <v>27</v>
      </c>
      <c r="J164" s="14" t="s">
        <v>29</v>
      </c>
      <c r="K164" s="15" t="s">
        <v>30</v>
      </c>
      <c r="L164" s="56" t="s">
        <v>330</v>
      </c>
      <c r="M164" s="14"/>
      <c r="N164" s="14" t="s">
        <v>114</v>
      </c>
      <c r="O164" s="14"/>
      <c r="P164" s="15" t="s">
        <v>47</v>
      </c>
      <c r="Q164" s="16">
        <v>8899</v>
      </c>
      <c r="R164" s="17">
        <v>40</v>
      </c>
      <c r="S164" s="18">
        <v>6140.3099999999995</v>
      </c>
      <c r="T164" s="19" t="s">
        <v>34</v>
      </c>
      <c r="U164" s="20" t="s">
        <v>37</v>
      </c>
      <c r="V164" s="21" t="s">
        <v>38</v>
      </c>
      <c r="W164" s="22">
        <v>1</v>
      </c>
      <c r="X164" s="23"/>
    </row>
    <row r="165" spans="1:24" s="1" customFormat="1" ht="61.05" customHeight="1" x14ac:dyDescent="0.3">
      <c r="A165" s="24" t="s">
        <v>23</v>
      </c>
      <c r="B165" s="24" t="s">
        <v>328</v>
      </c>
      <c r="C165" s="12" t="s">
        <v>329</v>
      </c>
      <c r="D165" s="55"/>
      <c r="E165" s="40" t="str">
        <f>HYPERLINK("https://www.google.ru/search?q=IO9623-010&amp;newwindow=1&amp;tbm=isch","Еще фото")</f>
        <v>Еще фото</v>
      </c>
      <c r="F165" s="25"/>
      <c r="G165" s="24" t="s">
        <v>27</v>
      </c>
      <c r="H165" s="24" t="s">
        <v>28</v>
      </c>
      <c r="I165" s="24" t="s">
        <v>27</v>
      </c>
      <c r="J165" s="14" t="s">
        <v>29</v>
      </c>
      <c r="K165" s="15" t="s">
        <v>30</v>
      </c>
      <c r="L165" s="57"/>
      <c r="M165" s="14"/>
      <c r="N165" s="14" t="s">
        <v>114</v>
      </c>
      <c r="O165" s="14"/>
      <c r="P165" s="15" t="s">
        <v>47</v>
      </c>
      <c r="Q165" s="16">
        <v>8899</v>
      </c>
      <c r="R165" s="17">
        <v>40</v>
      </c>
      <c r="S165" s="18">
        <v>6140.3099999999995</v>
      </c>
      <c r="T165" s="19" t="s">
        <v>34</v>
      </c>
      <c r="U165" s="20" t="s">
        <v>39</v>
      </c>
      <c r="V165" s="21" t="s">
        <v>40</v>
      </c>
      <c r="W165" s="22">
        <v>1</v>
      </c>
      <c r="X165" s="23"/>
    </row>
    <row r="166" spans="1:24" s="1" customFormat="1" ht="108" customHeight="1" x14ac:dyDescent="0.3">
      <c r="A166" s="11" t="s">
        <v>23</v>
      </c>
      <c r="B166" s="11" t="s">
        <v>331</v>
      </c>
      <c r="C166" s="12" t="s">
        <v>332</v>
      </c>
      <c r="D166" s="28"/>
      <c r="E166" s="40" t="str">
        <f>HYPERLINK("https://www.google.ru/search?q=DN3609-354&amp;newwindow=1&amp;tbm=isch","Еще фото")</f>
        <v>Еще фото</v>
      </c>
      <c r="F166" s="25"/>
      <c r="G166" s="11" t="s">
        <v>333</v>
      </c>
      <c r="H166" s="11" t="s">
        <v>334</v>
      </c>
      <c r="I166" s="14" t="s">
        <v>335</v>
      </c>
      <c r="J166" s="14" t="s">
        <v>336</v>
      </c>
      <c r="K166" s="15" t="s">
        <v>337</v>
      </c>
      <c r="L166" s="14" t="s">
        <v>338</v>
      </c>
      <c r="M166" s="14"/>
      <c r="N166" s="14" t="s">
        <v>70</v>
      </c>
      <c r="O166" s="14"/>
      <c r="P166" s="15" t="s">
        <v>339</v>
      </c>
      <c r="Q166" s="16">
        <v>6199</v>
      </c>
      <c r="R166" s="17">
        <v>40</v>
      </c>
      <c r="S166" s="18">
        <v>4277.3099999999995</v>
      </c>
      <c r="T166" s="19" t="s">
        <v>34</v>
      </c>
      <c r="U166" s="20" t="s">
        <v>39</v>
      </c>
      <c r="V166" s="21" t="s">
        <v>340</v>
      </c>
      <c r="W166" s="22">
        <v>3</v>
      </c>
      <c r="X166" s="23"/>
    </row>
    <row r="167" spans="1:24" s="1" customFormat="1" ht="108" customHeight="1" x14ac:dyDescent="0.3">
      <c r="A167" s="11" t="s">
        <v>23</v>
      </c>
      <c r="B167" s="11" t="s">
        <v>341</v>
      </c>
      <c r="C167" s="12" t="s">
        <v>342</v>
      </c>
      <c r="D167" s="28"/>
      <c r="E167" s="40" t="str">
        <f>HYPERLINK("https://www.google.ru/search?q=DN3614-420&amp;newwindow=1&amp;tbm=isch","Еще фото")</f>
        <v>Еще фото</v>
      </c>
      <c r="F167" s="25"/>
      <c r="G167" s="11" t="s">
        <v>333</v>
      </c>
      <c r="H167" s="11" t="s">
        <v>334</v>
      </c>
      <c r="I167" s="14" t="s">
        <v>335</v>
      </c>
      <c r="J167" s="14" t="s">
        <v>336</v>
      </c>
      <c r="K167" s="15" t="s">
        <v>337</v>
      </c>
      <c r="L167" s="14" t="s">
        <v>343</v>
      </c>
      <c r="M167" s="14"/>
      <c r="N167" s="14" t="s">
        <v>107</v>
      </c>
      <c r="O167" s="14"/>
      <c r="P167" s="15" t="s">
        <v>344</v>
      </c>
      <c r="Q167" s="16">
        <v>4799</v>
      </c>
      <c r="R167" s="17">
        <v>40</v>
      </c>
      <c r="S167" s="18">
        <v>3311.31</v>
      </c>
      <c r="T167" s="19" t="s">
        <v>34</v>
      </c>
      <c r="U167" s="20" t="s">
        <v>41</v>
      </c>
      <c r="V167" s="21" t="s">
        <v>345</v>
      </c>
      <c r="W167" s="22">
        <v>1</v>
      </c>
      <c r="X167" s="23"/>
    </row>
    <row r="168" spans="1:24" s="1" customFormat="1" ht="52.05" customHeight="1" x14ac:dyDescent="0.3">
      <c r="A168" s="11" t="s">
        <v>23</v>
      </c>
      <c r="B168" s="11" t="s">
        <v>346</v>
      </c>
      <c r="C168" s="12" t="s">
        <v>347</v>
      </c>
      <c r="D168" s="54"/>
      <c r="E168" s="40" t="str">
        <f>HYPERLINK("https://www.google.ru/search?q=DC8892-800&amp;newwindow=1&amp;tbm=isch","Еще фото")</f>
        <v>Еще фото</v>
      </c>
      <c r="F168" s="25"/>
      <c r="G168" s="11" t="s">
        <v>348</v>
      </c>
      <c r="H168" s="11" t="s">
        <v>349</v>
      </c>
      <c r="I168" s="14" t="s">
        <v>350</v>
      </c>
      <c r="J168" s="14" t="s">
        <v>29</v>
      </c>
      <c r="K168" s="15" t="s">
        <v>30</v>
      </c>
      <c r="L168" s="56" t="s">
        <v>351</v>
      </c>
      <c r="M168" s="14"/>
      <c r="N168" s="14" t="s">
        <v>205</v>
      </c>
      <c r="O168" s="14"/>
      <c r="P168" s="15" t="s">
        <v>352</v>
      </c>
      <c r="Q168" s="16">
        <v>16699</v>
      </c>
      <c r="R168" s="17">
        <v>40</v>
      </c>
      <c r="S168" s="18">
        <v>11522.31</v>
      </c>
      <c r="T168" s="19" t="s">
        <v>353</v>
      </c>
      <c r="U168" s="20" t="s">
        <v>354</v>
      </c>
      <c r="V168" s="22">
        <v>41</v>
      </c>
      <c r="W168" s="22">
        <v>1</v>
      </c>
      <c r="X168" s="23"/>
    </row>
    <row r="169" spans="1:24" s="1" customFormat="1" ht="61.05" customHeight="1" x14ac:dyDescent="0.3">
      <c r="A169" s="24" t="s">
        <v>23</v>
      </c>
      <c r="B169" s="24" t="s">
        <v>346</v>
      </c>
      <c r="C169" s="12" t="s">
        <v>347</v>
      </c>
      <c r="D169" s="55"/>
      <c r="E169" s="40" t="str">
        <f>HYPERLINK("https://www.google.ru/search?q=DC8892-800&amp;newwindow=1&amp;tbm=isch","Еще фото")</f>
        <v>Еще фото</v>
      </c>
      <c r="F169" s="25"/>
      <c r="G169" s="24" t="s">
        <v>348</v>
      </c>
      <c r="H169" s="24" t="s">
        <v>349</v>
      </c>
      <c r="I169" s="24" t="s">
        <v>350</v>
      </c>
      <c r="J169" s="14" t="s">
        <v>29</v>
      </c>
      <c r="K169" s="15" t="s">
        <v>30</v>
      </c>
      <c r="L169" s="57"/>
      <c r="M169" s="14"/>
      <c r="N169" s="14" t="s">
        <v>205</v>
      </c>
      <c r="O169" s="14"/>
      <c r="P169" s="15" t="s">
        <v>352</v>
      </c>
      <c r="Q169" s="16">
        <v>16699</v>
      </c>
      <c r="R169" s="17">
        <v>40</v>
      </c>
      <c r="S169" s="18">
        <v>11522.31</v>
      </c>
      <c r="T169" s="19" t="s">
        <v>353</v>
      </c>
      <c r="U169" s="20" t="s">
        <v>355</v>
      </c>
      <c r="V169" s="29">
        <v>41.5</v>
      </c>
      <c r="W169" s="22">
        <v>4</v>
      </c>
      <c r="X169" s="23"/>
    </row>
    <row r="170" spans="1:24" s="1" customFormat="1" ht="35" customHeight="1" x14ac:dyDescent="0.3">
      <c r="A170" s="11" t="s">
        <v>23</v>
      </c>
      <c r="B170" s="11" t="s">
        <v>356</v>
      </c>
      <c r="C170" s="12" t="s">
        <v>357</v>
      </c>
      <c r="D170" s="58"/>
      <c r="E170" s="40" t="str">
        <f>HYPERLINK("https://www.google.ru/search?q=DQ5601-002&amp;newwindow=1&amp;tbm=isch","Еще фото")</f>
        <v>Еще фото</v>
      </c>
      <c r="F170" s="25"/>
      <c r="G170" s="11" t="s">
        <v>358</v>
      </c>
      <c r="H170" s="11" t="s">
        <v>349</v>
      </c>
      <c r="I170" s="14" t="s">
        <v>350</v>
      </c>
      <c r="J170" s="14" t="s">
        <v>29</v>
      </c>
      <c r="K170" s="15" t="s">
        <v>45</v>
      </c>
      <c r="L170" s="56" t="s">
        <v>359</v>
      </c>
      <c r="M170" s="14"/>
      <c r="N170" s="14" t="s">
        <v>32</v>
      </c>
      <c r="O170" s="14"/>
      <c r="P170" s="15" t="s">
        <v>360</v>
      </c>
      <c r="Q170" s="16">
        <v>26499</v>
      </c>
      <c r="R170" s="17">
        <v>40</v>
      </c>
      <c r="S170" s="18">
        <v>18284.309999999998</v>
      </c>
      <c r="T170" s="19" t="s">
        <v>353</v>
      </c>
      <c r="U170" s="20" t="s">
        <v>361</v>
      </c>
      <c r="V170" s="29">
        <v>36.5</v>
      </c>
      <c r="W170" s="22">
        <v>2</v>
      </c>
      <c r="X170" s="23"/>
    </row>
    <row r="171" spans="1:24" s="1" customFormat="1" ht="35" customHeight="1" x14ac:dyDescent="0.3">
      <c r="A171" s="24" t="s">
        <v>23</v>
      </c>
      <c r="B171" s="24" t="s">
        <v>356</v>
      </c>
      <c r="C171" s="12" t="s">
        <v>357</v>
      </c>
      <c r="D171" s="59"/>
      <c r="E171" s="40" t="str">
        <f>HYPERLINK("https://www.google.ru/search?q=DQ5601-002&amp;newwindow=1&amp;tbm=isch","Еще фото")</f>
        <v>Еще фото</v>
      </c>
      <c r="F171" s="25"/>
      <c r="G171" s="24" t="s">
        <v>358</v>
      </c>
      <c r="H171" s="24" t="s">
        <v>349</v>
      </c>
      <c r="I171" s="24" t="s">
        <v>350</v>
      </c>
      <c r="J171" s="14" t="s">
        <v>29</v>
      </c>
      <c r="K171" s="15" t="s">
        <v>45</v>
      </c>
      <c r="L171" s="61"/>
      <c r="M171" s="14"/>
      <c r="N171" s="14" t="s">
        <v>32</v>
      </c>
      <c r="O171" s="14"/>
      <c r="P171" s="15" t="s">
        <v>360</v>
      </c>
      <c r="Q171" s="16">
        <v>26499</v>
      </c>
      <c r="R171" s="17">
        <v>40</v>
      </c>
      <c r="S171" s="18">
        <v>18284.309999999998</v>
      </c>
      <c r="T171" s="19" t="s">
        <v>353</v>
      </c>
      <c r="U171" s="20" t="s">
        <v>362</v>
      </c>
      <c r="V171" s="22">
        <v>37</v>
      </c>
      <c r="W171" s="22">
        <v>2</v>
      </c>
      <c r="X171" s="23"/>
    </row>
    <row r="172" spans="1:24" s="1" customFormat="1" ht="37.049999999999997" customHeight="1" x14ac:dyDescent="0.3">
      <c r="A172" s="24" t="s">
        <v>23</v>
      </c>
      <c r="B172" s="24" t="s">
        <v>356</v>
      </c>
      <c r="C172" s="12" t="s">
        <v>357</v>
      </c>
      <c r="D172" s="60"/>
      <c r="E172" s="40" t="str">
        <f>HYPERLINK("https://www.google.ru/search?q=DQ5601-002&amp;newwindow=1&amp;tbm=isch","Еще фото")</f>
        <v>Еще фото</v>
      </c>
      <c r="F172" s="25"/>
      <c r="G172" s="24" t="s">
        <v>358</v>
      </c>
      <c r="H172" s="24" t="s">
        <v>349</v>
      </c>
      <c r="I172" s="24" t="s">
        <v>350</v>
      </c>
      <c r="J172" s="14" t="s">
        <v>29</v>
      </c>
      <c r="K172" s="15" t="s">
        <v>45</v>
      </c>
      <c r="L172" s="57"/>
      <c r="M172" s="14"/>
      <c r="N172" s="14" t="s">
        <v>32</v>
      </c>
      <c r="O172" s="14"/>
      <c r="P172" s="15" t="s">
        <v>360</v>
      </c>
      <c r="Q172" s="16">
        <v>26499</v>
      </c>
      <c r="R172" s="17">
        <v>40</v>
      </c>
      <c r="S172" s="18">
        <v>18284.309999999998</v>
      </c>
      <c r="T172" s="19" t="s">
        <v>353</v>
      </c>
      <c r="U172" s="20" t="s">
        <v>354</v>
      </c>
      <c r="V172" s="22">
        <v>39</v>
      </c>
      <c r="W172" s="22">
        <v>2</v>
      </c>
      <c r="X172" s="23"/>
    </row>
    <row r="173" spans="1:24" s="1" customFormat="1" ht="35" customHeight="1" x14ac:dyDescent="0.3">
      <c r="A173" s="11" t="s">
        <v>23</v>
      </c>
      <c r="B173" s="11" t="s">
        <v>363</v>
      </c>
      <c r="C173" s="12" t="s">
        <v>364</v>
      </c>
      <c r="D173" s="58"/>
      <c r="E173" s="40" t="str">
        <f>HYPERLINK("https://www.google.ru/search?q=FB5368-011&amp;newwindow=1&amp;tbm=isch","Еще фото")</f>
        <v>Еще фото</v>
      </c>
      <c r="F173" s="25" t="s">
        <v>52</v>
      </c>
      <c r="G173" s="11" t="s">
        <v>365</v>
      </c>
      <c r="H173" s="11" t="s">
        <v>366</v>
      </c>
      <c r="I173" s="14" t="s">
        <v>367</v>
      </c>
      <c r="J173" s="14" t="s">
        <v>29</v>
      </c>
      <c r="K173" s="15" t="s">
        <v>337</v>
      </c>
      <c r="L173" s="56" t="s">
        <v>368</v>
      </c>
      <c r="M173" s="14"/>
      <c r="N173" s="14" t="s">
        <v>114</v>
      </c>
      <c r="O173" s="14"/>
      <c r="P173" s="15" t="s">
        <v>87</v>
      </c>
      <c r="Q173" s="16">
        <v>3899</v>
      </c>
      <c r="R173" s="17">
        <v>40</v>
      </c>
      <c r="S173" s="18">
        <v>2690.31</v>
      </c>
      <c r="T173" s="19" t="s">
        <v>34</v>
      </c>
      <c r="U173" s="20" t="s">
        <v>369</v>
      </c>
      <c r="V173" s="21" t="s">
        <v>370</v>
      </c>
      <c r="W173" s="22">
        <v>1</v>
      </c>
      <c r="X173" s="23"/>
    </row>
    <row r="174" spans="1:24" s="1" customFormat="1" ht="35" customHeight="1" x14ac:dyDescent="0.3">
      <c r="A174" s="24" t="s">
        <v>23</v>
      </c>
      <c r="B174" s="24" t="s">
        <v>363</v>
      </c>
      <c r="C174" s="12" t="s">
        <v>364</v>
      </c>
      <c r="D174" s="59"/>
      <c r="E174" s="40" t="str">
        <f>HYPERLINK("https://www.google.ru/search?q=FB5368-011&amp;newwindow=1&amp;tbm=isch","Еще фото")</f>
        <v>Еще фото</v>
      </c>
      <c r="F174" s="25" t="s">
        <v>52</v>
      </c>
      <c r="G174" s="24" t="s">
        <v>365</v>
      </c>
      <c r="H174" s="24" t="s">
        <v>366</v>
      </c>
      <c r="I174" s="24" t="s">
        <v>367</v>
      </c>
      <c r="J174" s="14" t="s">
        <v>29</v>
      </c>
      <c r="K174" s="15" t="s">
        <v>337</v>
      </c>
      <c r="L174" s="61"/>
      <c r="M174" s="14"/>
      <c r="N174" s="14" t="s">
        <v>114</v>
      </c>
      <c r="O174" s="14"/>
      <c r="P174" s="15" t="s">
        <v>87</v>
      </c>
      <c r="Q174" s="16">
        <v>3899</v>
      </c>
      <c r="R174" s="17">
        <v>40</v>
      </c>
      <c r="S174" s="18">
        <v>2690.31</v>
      </c>
      <c r="T174" s="19" t="s">
        <v>34</v>
      </c>
      <c r="U174" s="20" t="s">
        <v>371</v>
      </c>
      <c r="V174" s="21" t="s">
        <v>372</v>
      </c>
      <c r="W174" s="22">
        <v>1</v>
      </c>
      <c r="X174" s="23"/>
    </row>
    <row r="175" spans="1:24" s="1" customFormat="1" ht="37.049999999999997" customHeight="1" x14ac:dyDescent="0.3">
      <c r="A175" s="24" t="s">
        <v>23</v>
      </c>
      <c r="B175" s="24" t="s">
        <v>363</v>
      </c>
      <c r="C175" s="12" t="s">
        <v>364</v>
      </c>
      <c r="D175" s="60"/>
      <c r="E175" s="40" t="str">
        <f>HYPERLINK("https://www.google.ru/search?q=FB5368-011&amp;newwindow=1&amp;tbm=isch","Еще фото")</f>
        <v>Еще фото</v>
      </c>
      <c r="F175" s="25" t="s">
        <v>52</v>
      </c>
      <c r="G175" s="24" t="s">
        <v>365</v>
      </c>
      <c r="H175" s="24" t="s">
        <v>366</v>
      </c>
      <c r="I175" s="24" t="s">
        <v>367</v>
      </c>
      <c r="J175" s="14" t="s">
        <v>29</v>
      </c>
      <c r="K175" s="15" t="s">
        <v>337</v>
      </c>
      <c r="L175" s="57"/>
      <c r="M175" s="14"/>
      <c r="N175" s="14" t="s">
        <v>114</v>
      </c>
      <c r="O175" s="14"/>
      <c r="P175" s="15" t="s">
        <v>87</v>
      </c>
      <c r="Q175" s="16">
        <v>3899</v>
      </c>
      <c r="R175" s="17">
        <v>40</v>
      </c>
      <c r="S175" s="18">
        <v>2690.31</v>
      </c>
      <c r="T175" s="19" t="s">
        <v>34</v>
      </c>
      <c r="U175" s="20" t="s">
        <v>373</v>
      </c>
      <c r="V175" s="21" t="s">
        <v>374</v>
      </c>
      <c r="W175" s="22">
        <v>7</v>
      </c>
      <c r="X175" s="23"/>
    </row>
    <row r="176" spans="1:24" s="1" customFormat="1" ht="108" customHeight="1" x14ac:dyDescent="0.3">
      <c r="A176" s="11" t="s">
        <v>23</v>
      </c>
      <c r="B176" s="11" t="s">
        <v>363</v>
      </c>
      <c r="C176" s="12" t="s">
        <v>375</v>
      </c>
      <c r="D176" s="28"/>
      <c r="E176" s="40" t="str">
        <f>HYPERLINK("https://www.google.ru/search?q=FB5368-100&amp;newwindow=1&amp;tbm=isch","Еще фото")</f>
        <v>Еще фото</v>
      </c>
      <c r="F176" s="25" t="s">
        <v>52</v>
      </c>
      <c r="G176" s="11" t="s">
        <v>365</v>
      </c>
      <c r="H176" s="11" t="s">
        <v>366</v>
      </c>
      <c r="I176" s="14" t="s">
        <v>367</v>
      </c>
      <c r="J176" s="14" t="s">
        <v>29</v>
      </c>
      <c r="K176" s="15" t="s">
        <v>337</v>
      </c>
      <c r="L176" s="14" t="s">
        <v>376</v>
      </c>
      <c r="M176" s="14"/>
      <c r="N176" s="14" t="s">
        <v>67</v>
      </c>
      <c r="O176" s="14"/>
      <c r="P176" s="15" t="s">
        <v>87</v>
      </c>
      <c r="Q176" s="16">
        <v>3899</v>
      </c>
      <c r="R176" s="17">
        <v>40</v>
      </c>
      <c r="S176" s="18">
        <v>2690.31</v>
      </c>
      <c r="T176" s="19" t="s">
        <v>34</v>
      </c>
      <c r="U176" s="20" t="s">
        <v>373</v>
      </c>
      <c r="V176" s="21" t="s">
        <v>374</v>
      </c>
      <c r="W176" s="22">
        <v>17</v>
      </c>
      <c r="X176" s="23"/>
    </row>
    <row r="177" spans="1:24" s="1" customFormat="1" ht="108" customHeight="1" x14ac:dyDescent="0.3">
      <c r="A177" s="11" t="s">
        <v>23</v>
      </c>
      <c r="B177" s="11" t="s">
        <v>363</v>
      </c>
      <c r="C177" s="12" t="s">
        <v>377</v>
      </c>
      <c r="D177" s="28"/>
      <c r="E177" s="40" t="str">
        <f>HYPERLINK("https://www.google.ru/search?q=FB5368-365&amp;newwindow=1&amp;tbm=isch","Еще фото")</f>
        <v>Еще фото</v>
      </c>
      <c r="F177" s="25"/>
      <c r="G177" s="11" t="s">
        <v>365</v>
      </c>
      <c r="H177" s="11" t="s">
        <v>366</v>
      </c>
      <c r="I177" s="14" t="s">
        <v>367</v>
      </c>
      <c r="J177" s="14" t="s">
        <v>29</v>
      </c>
      <c r="K177" s="15" t="s">
        <v>337</v>
      </c>
      <c r="L177" s="14" t="s">
        <v>376</v>
      </c>
      <c r="M177" s="14"/>
      <c r="N177" s="14" t="s">
        <v>70</v>
      </c>
      <c r="O177" s="14"/>
      <c r="P177" s="15" t="s">
        <v>87</v>
      </c>
      <c r="Q177" s="16">
        <v>3999</v>
      </c>
      <c r="R177" s="17">
        <v>40</v>
      </c>
      <c r="S177" s="18">
        <v>2759.31</v>
      </c>
      <c r="T177" s="19" t="s">
        <v>34</v>
      </c>
      <c r="U177" s="20" t="s">
        <v>373</v>
      </c>
      <c r="V177" s="21" t="s">
        <v>374</v>
      </c>
      <c r="W177" s="22">
        <v>2</v>
      </c>
      <c r="X177" s="23"/>
    </row>
    <row r="178" spans="1:24" s="1" customFormat="1" ht="108" customHeight="1" x14ac:dyDescent="0.3">
      <c r="A178" s="11" t="s">
        <v>23</v>
      </c>
      <c r="B178" s="11" t="s">
        <v>378</v>
      </c>
      <c r="C178" s="12" t="s">
        <v>379</v>
      </c>
      <c r="D178" s="28"/>
      <c r="E178" s="40" t="str">
        <f>HYPERLINK("https://www.google.ru/search?q=FN4402-100&amp;newwindow=1&amp;tbm=isch","Еще фото")</f>
        <v>Еще фото</v>
      </c>
      <c r="F178" s="25"/>
      <c r="G178" s="11" t="s">
        <v>365</v>
      </c>
      <c r="H178" s="11" t="s">
        <v>366</v>
      </c>
      <c r="I178" s="14" t="s">
        <v>367</v>
      </c>
      <c r="J178" s="14" t="s">
        <v>29</v>
      </c>
      <c r="K178" s="15" t="s">
        <v>337</v>
      </c>
      <c r="L178" s="14" t="s">
        <v>380</v>
      </c>
      <c r="M178" s="14"/>
      <c r="N178" s="14" t="s">
        <v>67</v>
      </c>
      <c r="O178" s="14"/>
      <c r="P178" s="15" t="s">
        <v>87</v>
      </c>
      <c r="Q178" s="16">
        <v>4699</v>
      </c>
      <c r="R178" s="17">
        <v>40</v>
      </c>
      <c r="S178" s="18">
        <v>3242.31</v>
      </c>
      <c r="T178" s="19" t="s">
        <v>34</v>
      </c>
      <c r="U178" s="20" t="s">
        <v>373</v>
      </c>
      <c r="V178" s="21" t="s">
        <v>374</v>
      </c>
      <c r="W178" s="22">
        <v>2</v>
      </c>
      <c r="X178" s="23"/>
    </row>
    <row r="179" spans="1:24" s="1" customFormat="1" ht="26" customHeight="1" x14ac:dyDescent="0.3">
      <c r="A179" s="11" t="s">
        <v>23</v>
      </c>
      <c r="B179" s="11" t="s">
        <v>381</v>
      </c>
      <c r="C179" s="12" t="s">
        <v>382</v>
      </c>
      <c r="D179" s="58"/>
      <c r="E179" s="40" t="str">
        <f>HYPERLINK("https://www.google.ru/search?q=FB7672-618&amp;newwindow=1&amp;tbm=isch","Еще фото")</f>
        <v>Еще фото</v>
      </c>
      <c r="F179" s="25"/>
      <c r="G179" s="11" t="s">
        <v>383</v>
      </c>
      <c r="H179" s="11" t="s">
        <v>28</v>
      </c>
      <c r="I179" s="14" t="s">
        <v>384</v>
      </c>
      <c r="J179" s="14" t="s">
        <v>29</v>
      </c>
      <c r="K179" s="15" t="s">
        <v>45</v>
      </c>
      <c r="L179" s="56" t="s">
        <v>385</v>
      </c>
      <c r="M179" s="14"/>
      <c r="N179" s="14" t="s">
        <v>59</v>
      </c>
      <c r="O179" s="14"/>
      <c r="P179" s="15" t="s">
        <v>154</v>
      </c>
      <c r="Q179" s="16">
        <v>20199</v>
      </c>
      <c r="R179" s="17">
        <v>75.11</v>
      </c>
      <c r="S179" s="18">
        <v>5781.9355000000005</v>
      </c>
      <c r="T179" s="19" t="s">
        <v>34</v>
      </c>
      <c r="U179" s="20" t="s">
        <v>35</v>
      </c>
      <c r="V179" s="21" t="s">
        <v>48</v>
      </c>
      <c r="W179" s="22">
        <v>3</v>
      </c>
      <c r="X179" s="23"/>
    </row>
    <row r="180" spans="1:24" s="1" customFormat="1" ht="26" customHeight="1" x14ac:dyDescent="0.3">
      <c r="A180" s="24" t="s">
        <v>23</v>
      </c>
      <c r="B180" s="24" t="s">
        <v>381</v>
      </c>
      <c r="C180" s="12" t="s">
        <v>382</v>
      </c>
      <c r="D180" s="59"/>
      <c r="E180" s="40" t="str">
        <f>HYPERLINK("https://www.google.ru/search?q=FB7672-618&amp;newwindow=1&amp;tbm=isch","Еще фото")</f>
        <v>Еще фото</v>
      </c>
      <c r="F180" s="25"/>
      <c r="G180" s="24" t="s">
        <v>383</v>
      </c>
      <c r="H180" s="24" t="s">
        <v>28</v>
      </c>
      <c r="I180" s="24" t="s">
        <v>384</v>
      </c>
      <c r="J180" s="14" t="s">
        <v>29</v>
      </c>
      <c r="K180" s="15" t="s">
        <v>45</v>
      </c>
      <c r="L180" s="61"/>
      <c r="M180" s="14"/>
      <c r="N180" s="14" t="s">
        <v>59</v>
      </c>
      <c r="O180" s="14"/>
      <c r="P180" s="15" t="s">
        <v>154</v>
      </c>
      <c r="Q180" s="16">
        <v>20199</v>
      </c>
      <c r="R180" s="17">
        <v>75.11</v>
      </c>
      <c r="S180" s="18">
        <v>5781.9355000000005</v>
      </c>
      <c r="T180" s="19" t="s">
        <v>34</v>
      </c>
      <c r="U180" s="20" t="s">
        <v>37</v>
      </c>
      <c r="V180" s="21" t="s">
        <v>38</v>
      </c>
      <c r="W180" s="22">
        <v>8</v>
      </c>
      <c r="X180" s="23"/>
    </row>
    <row r="181" spans="1:24" s="1" customFormat="1" ht="26" customHeight="1" x14ac:dyDescent="0.3">
      <c r="A181" s="24" t="s">
        <v>23</v>
      </c>
      <c r="B181" s="24" t="s">
        <v>381</v>
      </c>
      <c r="C181" s="12" t="s">
        <v>382</v>
      </c>
      <c r="D181" s="59"/>
      <c r="E181" s="40" t="str">
        <f>HYPERLINK("https://www.google.ru/search?q=FB7672-618&amp;newwindow=1&amp;tbm=isch","Еще фото")</f>
        <v>Еще фото</v>
      </c>
      <c r="F181" s="25"/>
      <c r="G181" s="24" t="s">
        <v>383</v>
      </c>
      <c r="H181" s="24" t="s">
        <v>28</v>
      </c>
      <c r="I181" s="24" t="s">
        <v>384</v>
      </c>
      <c r="J181" s="14" t="s">
        <v>29</v>
      </c>
      <c r="K181" s="15" t="s">
        <v>45</v>
      </c>
      <c r="L181" s="61"/>
      <c r="M181" s="14"/>
      <c r="N181" s="14" t="s">
        <v>59</v>
      </c>
      <c r="O181" s="14"/>
      <c r="P181" s="15" t="s">
        <v>154</v>
      </c>
      <c r="Q181" s="16">
        <v>20199</v>
      </c>
      <c r="R181" s="17">
        <v>75.11</v>
      </c>
      <c r="S181" s="18">
        <v>5781.9355000000005</v>
      </c>
      <c r="T181" s="19" t="s">
        <v>34</v>
      </c>
      <c r="U181" s="20" t="s">
        <v>39</v>
      </c>
      <c r="V181" s="21" t="s">
        <v>49</v>
      </c>
      <c r="W181" s="22">
        <v>1</v>
      </c>
      <c r="X181" s="23"/>
    </row>
    <row r="182" spans="1:24" s="1" customFormat="1" ht="26" customHeight="1" x14ac:dyDescent="0.3">
      <c r="A182" s="24" t="s">
        <v>23</v>
      </c>
      <c r="B182" s="24" t="s">
        <v>381</v>
      </c>
      <c r="C182" s="12" t="s">
        <v>382</v>
      </c>
      <c r="D182" s="60"/>
      <c r="E182" s="40" t="str">
        <f>HYPERLINK("https://www.google.ru/search?q=FB7672-618&amp;newwindow=1&amp;tbm=isch","Еще фото")</f>
        <v>Еще фото</v>
      </c>
      <c r="F182" s="25"/>
      <c r="G182" s="24" t="s">
        <v>383</v>
      </c>
      <c r="H182" s="24" t="s">
        <v>28</v>
      </c>
      <c r="I182" s="24" t="s">
        <v>384</v>
      </c>
      <c r="J182" s="14" t="s">
        <v>29</v>
      </c>
      <c r="K182" s="15" t="s">
        <v>45</v>
      </c>
      <c r="L182" s="57"/>
      <c r="M182" s="14"/>
      <c r="N182" s="14" t="s">
        <v>59</v>
      </c>
      <c r="O182" s="14"/>
      <c r="P182" s="15" t="s">
        <v>154</v>
      </c>
      <c r="Q182" s="16">
        <v>20199</v>
      </c>
      <c r="R182" s="17">
        <v>75.11</v>
      </c>
      <c r="S182" s="18">
        <v>5781.9355000000005</v>
      </c>
      <c r="T182" s="19" t="s">
        <v>34</v>
      </c>
      <c r="U182" s="20" t="s">
        <v>41</v>
      </c>
      <c r="V182" s="21" t="s">
        <v>40</v>
      </c>
      <c r="W182" s="22">
        <v>2</v>
      </c>
      <c r="X182" s="23"/>
    </row>
    <row r="183" spans="1:24" s="1" customFormat="1" ht="21" customHeight="1" x14ac:dyDescent="0.3">
      <c r="A183" s="11" t="s">
        <v>23</v>
      </c>
      <c r="B183" s="11" t="s">
        <v>386</v>
      </c>
      <c r="C183" s="26" t="s">
        <v>387</v>
      </c>
      <c r="D183" s="58"/>
      <c r="E183" s="40" t="str">
        <f>HYPERLINK("https://www.google.ru/search?q=FB7675-010&amp;newwindow=1&amp;tbm=isch","Еще фото")</f>
        <v>Еще фото</v>
      </c>
      <c r="F183" s="25"/>
      <c r="G183" s="11" t="s">
        <v>383</v>
      </c>
      <c r="H183" s="11" t="s">
        <v>28</v>
      </c>
      <c r="I183" s="14" t="s">
        <v>384</v>
      </c>
      <c r="J183" s="14" t="s">
        <v>29</v>
      </c>
      <c r="K183" s="15" t="s">
        <v>45</v>
      </c>
      <c r="L183" s="56" t="s">
        <v>388</v>
      </c>
      <c r="M183" s="14"/>
      <c r="N183" s="14" t="s">
        <v>114</v>
      </c>
      <c r="O183" s="14"/>
      <c r="P183" s="15" t="s">
        <v>154</v>
      </c>
      <c r="Q183" s="16">
        <v>22199</v>
      </c>
      <c r="R183" s="17">
        <v>58.84</v>
      </c>
      <c r="S183" s="18">
        <v>10508.4355</v>
      </c>
      <c r="T183" s="19" t="s">
        <v>34</v>
      </c>
      <c r="U183" s="20" t="s">
        <v>64</v>
      </c>
      <c r="V183" s="21" t="s">
        <v>65</v>
      </c>
      <c r="W183" s="22">
        <v>1</v>
      </c>
      <c r="X183" s="23"/>
    </row>
    <row r="184" spans="1:24" s="1" customFormat="1" ht="21" customHeight="1" x14ac:dyDescent="0.3">
      <c r="A184" s="24" t="s">
        <v>23</v>
      </c>
      <c r="B184" s="24" t="s">
        <v>386</v>
      </c>
      <c r="C184" s="27" t="s">
        <v>387</v>
      </c>
      <c r="D184" s="59"/>
      <c r="E184" s="40" t="str">
        <f>HYPERLINK("https://www.google.ru/search?q=FB7675-010&amp;newwindow=1&amp;tbm=isch","Еще фото")</f>
        <v>Еще фото</v>
      </c>
      <c r="F184" s="25"/>
      <c r="G184" s="24" t="s">
        <v>383</v>
      </c>
      <c r="H184" s="24" t="s">
        <v>28</v>
      </c>
      <c r="I184" s="24" t="s">
        <v>384</v>
      </c>
      <c r="J184" s="14" t="s">
        <v>29</v>
      </c>
      <c r="K184" s="15" t="s">
        <v>45</v>
      </c>
      <c r="L184" s="61"/>
      <c r="M184" s="14"/>
      <c r="N184" s="14" t="s">
        <v>114</v>
      </c>
      <c r="O184" s="14"/>
      <c r="P184" s="15" t="s">
        <v>154</v>
      </c>
      <c r="Q184" s="16">
        <v>22199</v>
      </c>
      <c r="R184" s="17">
        <v>58.84</v>
      </c>
      <c r="S184" s="18">
        <v>10508.4355</v>
      </c>
      <c r="T184" s="19" t="s">
        <v>34</v>
      </c>
      <c r="U184" s="20" t="s">
        <v>35</v>
      </c>
      <c r="V184" s="21" t="s">
        <v>48</v>
      </c>
      <c r="W184" s="22">
        <v>3</v>
      </c>
      <c r="X184" s="23"/>
    </row>
    <row r="185" spans="1:24" s="1" customFormat="1" ht="21" customHeight="1" x14ac:dyDescent="0.3">
      <c r="A185" s="24" t="s">
        <v>23</v>
      </c>
      <c r="B185" s="24" t="s">
        <v>386</v>
      </c>
      <c r="C185" s="27" t="s">
        <v>387</v>
      </c>
      <c r="D185" s="59"/>
      <c r="E185" s="40" t="str">
        <f>HYPERLINK("https://www.google.ru/search?q=FB7675-010&amp;newwindow=1&amp;tbm=isch","Еще фото")</f>
        <v>Еще фото</v>
      </c>
      <c r="F185" s="25"/>
      <c r="G185" s="24" t="s">
        <v>383</v>
      </c>
      <c r="H185" s="24" t="s">
        <v>28</v>
      </c>
      <c r="I185" s="24" t="s">
        <v>384</v>
      </c>
      <c r="J185" s="14" t="s">
        <v>29</v>
      </c>
      <c r="K185" s="15" t="s">
        <v>45</v>
      </c>
      <c r="L185" s="61"/>
      <c r="M185" s="14"/>
      <c r="N185" s="14" t="s">
        <v>114</v>
      </c>
      <c r="O185" s="14"/>
      <c r="P185" s="15" t="s">
        <v>154</v>
      </c>
      <c r="Q185" s="16">
        <v>22199</v>
      </c>
      <c r="R185" s="17">
        <v>58.84</v>
      </c>
      <c r="S185" s="18">
        <v>10508.4355</v>
      </c>
      <c r="T185" s="19" t="s">
        <v>34</v>
      </c>
      <c r="U185" s="20" t="s">
        <v>37</v>
      </c>
      <c r="V185" s="21" t="s">
        <v>38</v>
      </c>
      <c r="W185" s="22">
        <v>5</v>
      </c>
      <c r="X185" s="23"/>
    </row>
    <row r="186" spans="1:24" s="1" customFormat="1" ht="21" customHeight="1" x14ac:dyDescent="0.3">
      <c r="A186" s="24" t="s">
        <v>23</v>
      </c>
      <c r="B186" s="24" t="s">
        <v>386</v>
      </c>
      <c r="C186" s="27" t="s">
        <v>387</v>
      </c>
      <c r="D186" s="59"/>
      <c r="E186" s="40" t="str">
        <f>HYPERLINK("https://www.google.ru/search?q=FB7675-010&amp;newwindow=1&amp;tbm=isch","Еще фото")</f>
        <v>Еще фото</v>
      </c>
      <c r="F186" s="25"/>
      <c r="G186" s="24" t="s">
        <v>383</v>
      </c>
      <c r="H186" s="24" t="s">
        <v>28</v>
      </c>
      <c r="I186" s="24" t="s">
        <v>384</v>
      </c>
      <c r="J186" s="14" t="s">
        <v>29</v>
      </c>
      <c r="K186" s="15" t="s">
        <v>45</v>
      </c>
      <c r="L186" s="61"/>
      <c r="M186" s="14"/>
      <c r="N186" s="14" t="s">
        <v>114</v>
      </c>
      <c r="O186" s="14"/>
      <c r="P186" s="15" t="s">
        <v>154</v>
      </c>
      <c r="Q186" s="16">
        <v>22199</v>
      </c>
      <c r="R186" s="17">
        <v>58.84</v>
      </c>
      <c r="S186" s="18">
        <v>10508.4355</v>
      </c>
      <c r="T186" s="19" t="s">
        <v>34</v>
      </c>
      <c r="U186" s="20" t="s">
        <v>39</v>
      </c>
      <c r="V186" s="21" t="s">
        <v>49</v>
      </c>
      <c r="W186" s="22">
        <v>1</v>
      </c>
      <c r="X186" s="23"/>
    </row>
    <row r="187" spans="1:24" s="1" customFormat="1" ht="32" customHeight="1" x14ac:dyDescent="0.3">
      <c r="A187" s="24" t="s">
        <v>23</v>
      </c>
      <c r="B187" s="24" t="s">
        <v>386</v>
      </c>
      <c r="C187" s="27" t="s">
        <v>387</v>
      </c>
      <c r="D187" s="60"/>
      <c r="E187" s="40" t="str">
        <f>HYPERLINK("https://www.google.ru/search?q=FB7675-010&amp;newwindow=1&amp;tbm=isch","Еще фото")</f>
        <v>Еще фото</v>
      </c>
      <c r="F187" s="25"/>
      <c r="G187" s="24" t="s">
        <v>383</v>
      </c>
      <c r="H187" s="24" t="s">
        <v>28</v>
      </c>
      <c r="I187" s="24" t="s">
        <v>384</v>
      </c>
      <c r="J187" s="14" t="s">
        <v>29</v>
      </c>
      <c r="K187" s="15" t="s">
        <v>45</v>
      </c>
      <c r="L187" s="57"/>
      <c r="M187" s="14"/>
      <c r="N187" s="14" t="s">
        <v>114</v>
      </c>
      <c r="O187" s="14"/>
      <c r="P187" s="15" t="s">
        <v>154</v>
      </c>
      <c r="Q187" s="16">
        <v>22199</v>
      </c>
      <c r="R187" s="17">
        <v>58.84</v>
      </c>
      <c r="S187" s="18">
        <v>10508.4355</v>
      </c>
      <c r="T187" s="19" t="s">
        <v>34</v>
      </c>
      <c r="U187" s="20" t="s">
        <v>41</v>
      </c>
      <c r="V187" s="21" t="s">
        <v>40</v>
      </c>
      <c r="W187" s="22">
        <v>1</v>
      </c>
      <c r="X187" s="23"/>
    </row>
    <row r="188" spans="1:24" s="1" customFormat="1" ht="21" customHeight="1" x14ac:dyDescent="0.3">
      <c r="A188" s="11" t="s">
        <v>23</v>
      </c>
      <c r="B188" s="11" t="s">
        <v>381</v>
      </c>
      <c r="C188" s="26" t="s">
        <v>389</v>
      </c>
      <c r="D188" s="58"/>
      <c r="E188" s="40" t="str">
        <f>HYPERLINK("https://www.google.ru/search?q=FB7672-010&amp;newwindow=1&amp;tbm=isch","Еще фото")</f>
        <v>Еще фото</v>
      </c>
      <c r="F188" s="25"/>
      <c r="G188" s="11" t="s">
        <v>383</v>
      </c>
      <c r="H188" s="11" t="s">
        <v>28</v>
      </c>
      <c r="I188" s="14" t="s">
        <v>384</v>
      </c>
      <c r="J188" s="14" t="s">
        <v>29</v>
      </c>
      <c r="K188" s="15" t="s">
        <v>45</v>
      </c>
      <c r="L188" s="56" t="s">
        <v>385</v>
      </c>
      <c r="M188" s="14" t="s">
        <v>390</v>
      </c>
      <c r="N188" s="14" t="s">
        <v>391</v>
      </c>
      <c r="O188" s="14"/>
      <c r="P188" s="15" t="s">
        <v>148</v>
      </c>
      <c r="Q188" s="16">
        <v>19599</v>
      </c>
      <c r="R188" s="17">
        <v>58.78</v>
      </c>
      <c r="S188" s="18">
        <v>9289.4354999999996</v>
      </c>
      <c r="T188" s="19" t="s">
        <v>34</v>
      </c>
      <c r="U188" s="20" t="s">
        <v>64</v>
      </c>
      <c r="V188" s="21" t="s">
        <v>65</v>
      </c>
      <c r="W188" s="22">
        <v>5</v>
      </c>
      <c r="X188" s="23"/>
    </row>
    <row r="189" spans="1:24" s="1" customFormat="1" ht="21" customHeight="1" x14ac:dyDescent="0.3">
      <c r="A189" s="24" t="s">
        <v>23</v>
      </c>
      <c r="B189" s="24" t="s">
        <v>381</v>
      </c>
      <c r="C189" s="27" t="s">
        <v>389</v>
      </c>
      <c r="D189" s="59"/>
      <c r="E189" s="40" t="str">
        <f>HYPERLINK("https://www.google.ru/search?q=FB7672-010&amp;newwindow=1&amp;tbm=isch","Еще фото")</f>
        <v>Еще фото</v>
      </c>
      <c r="F189" s="25"/>
      <c r="G189" s="24" t="s">
        <v>383</v>
      </c>
      <c r="H189" s="24" t="s">
        <v>28</v>
      </c>
      <c r="I189" s="24" t="s">
        <v>384</v>
      </c>
      <c r="J189" s="14" t="s">
        <v>29</v>
      </c>
      <c r="K189" s="15" t="s">
        <v>45</v>
      </c>
      <c r="L189" s="61"/>
      <c r="M189" s="14" t="s">
        <v>390</v>
      </c>
      <c r="N189" s="14" t="s">
        <v>391</v>
      </c>
      <c r="O189" s="14"/>
      <c r="P189" s="15" t="s">
        <v>148</v>
      </c>
      <c r="Q189" s="16">
        <v>19599</v>
      </c>
      <c r="R189" s="17">
        <v>58.78</v>
      </c>
      <c r="S189" s="18">
        <v>9289.4354999999996</v>
      </c>
      <c r="T189" s="19" t="s">
        <v>34</v>
      </c>
      <c r="U189" s="20" t="s">
        <v>35</v>
      </c>
      <c r="V189" s="21" t="s">
        <v>48</v>
      </c>
      <c r="W189" s="22">
        <v>11</v>
      </c>
      <c r="X189" s="23"/>
    </row>
    <row r="190" spans="1:24" s="1" customFormat="1" ht="21" customHeight="1" x14ac:dyDescent="0.3">
      <c r="A190" s="24" t="s">
        <v>23</v>
      </c>
      <c r="B190" s="24" t="s">
        <v>381</v>
      </c>
      <c r="C190" s="27" t="s">
        <v>389</v>
      </c>
      <c r="D190" s="59"/>
      <c r="E190" s="40" t="str">
        <f>HYPERLINK("https://www.google.ru/search?q=FB7672-010&amp;newwindow=1&amp;tbm=isch","Еще фото")</f>
        <v>Еще фото</v>
      </c>
      <c r="F190" s="25"/>
      <c r="G190" s="24" t="s">
        <v>383</v>
      </c>
      <c r="H190" s="24" t="s">
        <v>28</v>
      </c>
      <c r="I190" s="24" t="s">
        <v>384</v>
      </c>
      <c r="J190" s="14" t="s">
        <v>29</v>
      </c>
      <c r="K190" s="15" t="s">
        <v>45</v>
      </c>
      <c r="L190" s="61"/>
      <c r="M190" s="14" t="s">
        <v>390</v>
      </c>
      <c r="N190" s="14" t="s">
        <v>391</v>
      </c>
      <c r="O190" s="14"/>
      <c r="P190" s="15" t="s">
        <v>148</v>
      </c>
      <c r="Q190" s="16">
        <v>19599</v>
      </c>
      <c r="R190" s="17">
        <v>58.78</v>
      </c>
      <c r="S190" s="18">
        <v>9289.4354999999996</v>
      </c>
      <c r="T190" s="19" t="s">
        <v>34</v>
      </c>
      <c r="U190" s="20" t="s">
        <v>37</v>
      </c>
      <c r="V190" s="21" t="s">
        <v>38</v>
      </c>
      <c r="W190" s="22">
        <v>22</v>
      </c>
      <c r="X190" s="23"/>
    </row>
    <row r="191" spans="1:24" s="1" customFormat="1" ht="21" customHeight="1" x14ac:dyDescent="0.3">
      <c r="A191" s="24" t="s">
        <v>23</v>
      </c>
      <c r="B191" s="24" t="s">
        <v>381</v>
      </c>
      <c r="C191" s="27" t="s">
        <v>389</v>
      </c>
      <c r="D191" s="59"/>
      <c r="E191" s="40" t="str">
        <f>HYPERLINK("https://www.google.ru/search?q=FB7672-010&amp;newwindow=1&amp;tbm=isch","Еще фото")</f>
        <v>Еще фото</v>
      </c>
      <c r="F191" s="25"/>
      <c r="G191" s="24" t="s">
        <v>383</v>
      </c>
      <c r="H191" s="24" t="s">
        <v>28</v>
      </c>
      <c r="I191" s="24" t="s">
        <v>384</v>
      </c>
      <c r="J191" s="14" t="s">
        <v>29</v>
      </c>
      <c r="K191" s="15" t="s">
        <v>45</v>
      </c>
      <c r="L191" s="61"/>
      <c r="M191" s="14" t="s">
        <v>390</v>
      </c>
      <c r="N191" s="14" t="s">
        <v>391</v>
      </c>
      <c r="O191" s="14"/>
      <c r="P191" s="15" t="s">
        <v>148</v>
      </c>
      <c r="Q191" s="16">
        <v>19599</v>
      </c>
      <c r="R191" s="17">
        <v>58.78</v>
      </c>
      <c r="S191" s="18">
        <v>9289.4354999999996</v>
      </c>
      <c r="T191" s="19" t="s">
        <v>34</v>
      </c>
      <c r="U191" s="20" t="s">
        <v>39</v>
      </c>
      <c r="V191" s="21" t="s">
        <v>49</v>
      </c>
      <c r="W191" s="22">
        <v>9</v>
      </c>
      <c r="X191" s="23"/>
    </row>
    <row r="192" spans="1:24" s="1" customFormat="1" ht="32" customHeight="1" x14ac:dyDescent="0.3">
      <c r="A192" s="24" t="s">
        <v>23</v>
      </c>
      <c r="B192" s="24" t="s">
        <v>381</v>
      </c>
      <c r="C192" s="27" t="s">
        <v>389</v>
      </c>
      <c r="D192" s="60"/>
      <c r="E192" s="40" t="str">
        <f>HYPERLINK("https://www.google.ru/search?q=FB7672-010&amp;newwindow=1&amp;tbm=isch","Еще фото")</f>
        <v>Еще фото</v>
      </c>
      <c r="F192" s="25"/>
      <c r="G192" s="24" t="s">
        <v>383</v>
      </c>
      <c r="H192" s="24" t="s">
        <v>28</v>
      </c>
      <c r="I192" s="24" t="s">
        <v>384</v>
      </c>
      <c r="J192" s="14" t="s">
        <v>29</v>
      </c>
      <c r="K192" s="15" t="s">
        <v>45</v>
      </c>
      <c r="L192" s="57"/>
      <c r="M192" s="14" t="s">
        <v>390</v>
      </c>
      <c r="N192" s="14" t="s">
        <v>391</v>
      </c>
      <c r="O192" s="14"/>
      <c r="P192" s="15" t="s">
        <v>148</v>
      </c>
      <c r="Q192" s="16">
        <v>19599</v>
      </c>
      <c r="R192" s="17">
        <v>58.78</v>
      </c>
      <c r="S192" s="18">
        <v>9289.4354999999996</v>
      </c>
      <c r="T192" s="19" t="s">
        <v>34</v>
      </c>
      <c r="U192" s="20" t="s">
        <v>41</v>
      </c>
      <c r="V192" s="21" t="s">
        <v>40</v>
      </c>
      <c r="W192" s="22">
        <v>3</v>
      </c>
      <c r="X192" s="23"/>
    </row>
    <row r="193" spans="1:24" s="1" customFormat="1" ht="26" customHeight="1" x14ac:dyDescent="0.3">
      <c r="A193" s="11" t="s">
        <v>23</v>
      </c>
      <c r="B193" s="11" t="s">
        <v>386</v>
      </c>
      <c r="C193" s="12" t="s">
        <v>392</v>
      </c>
      <c r="D193" s="58"/>
      <c r="E193" s="40" t="str">
        <f>HYPERLINK("https://www.google.ru/search?q=FB7675-133&amp;newwindow=1&amp;tbm=isch","Еще фото")</f>
        <v>Еще фото</v>
      </c>
      <c r="F193" s="25"/>
      <c r="G193" s="11" t="s">
        <v>383</v>
      </c>
      <c r="H193" s="11" t="s">
        <v>28</v>
      </c>
      <c r="I193" s="14" t="s">
        <v>384</v>
      </c>
      <c r="J193" s="14" t="s">
        <v>29</v>
      </c>
      <c r="K193" s="15" t="s">
        <v>45</v>
      </c>
      <c r="L193" s="56" t="s">
        <v>393</v>
      </c>
      <c r="M193" s="14"/>
      <c r="N193" s="14" t="s">
        <v>67</v>
      </c>
      <c r="O193" s="14"/>
      <c r="P193" s="15" t="s">
        <v>148</v>
      </c>
      <c r="Q193" s="16">
        <v>30799</v>
      </c>
      <c r="R193" s="17">
        <v>55.72</v>
      </c>
      <c r="S193" s="18">
        <v>15683.4355</v>
      </c>
      <c r="T193" s="19" t="s">
        <v>34</v>
      </c>
      <c r="U193" s="20" t="s">
        <v>64</v>
      </c>
      <c r="V193" s="21" t="s">
        <v>65</v>
      </c>
      <c r="W193" s="22">
        <v>5</v>
      </c>
      <c r="X193" s="23"/>
    </row>
    <row r="194" spans="1:24" s="1" customFormat="1" ht="26" customHeight="1" x14ac:dyDescent="0.3">
      <c r="A194" s="24" t="s">
        <v>23</v>
      </c>
      <c r="B194" s="24" t="s">
        <v>386</v>
      </c>
      <c r="C194" s="12" t="s">
        <v>392</v>
      </c>
      <c r="D194" s="59"/>
      <c r="E194" s="40" t="str">
        <f>HYPERLINK("https://www.google.ru/search?q=FB7675-133&amp;newwindow=1&amp;tbm=isch","Еще фото")</f>
        <v>Еще фото</v>
      </c>
      <c r="F194" s="25"/>
      <c r="G194" s="24" t="s">
        <v>383</v>
      </c>
      <c r="H194" s="24" t="s">
        <v>28</v>
      </c>
      <c r="I194" s="24" t="s">
        <v>384</v>
      </c>
      <c r="J194" s="14" t="s">
        <v>29</v>
      </c>
      <c r="K194" s="15" t="s">
        <v>45</v>
      </c>
      <c r="L194" s="61"/>
      <c r="M194" s="14"/>
      <c r="N194" s="14" t="s">
        <v>67</v>
      </c>
      <c r="O194" s="14"/>
      <c r="P194" s="15" t="s">
        <v>148</v>
      </c>
      <c r="Q194" s="16">
        <v>30799</v>
      </c>
      <c r="R194" s="17">
        <v>55.72</v>
      </c>
      <c r="S194" s="18">
        <v>15683.4355</v>
      </c>
      <c r="T194" s="19" t="s">
        <v>34</v>
      </c>
      <c r="U194" s="20" t="s">
        <v>35</v>
      </c>
      <c r="V194" s="21" t="s">
        <v>48</v>
      </c>
      <c r="W194" s="22">
        <v>8</v>
      </c>
      <c r="X194" s="23"/>
    </row>
    <row r="195" spans="1:24" s="1" customFormat="1" ht="26" customHeight="1" x14ac:dyDescent="0.3">
      <c r="A195" s="24" t="s">
        <v>23</v>
      </c>
      <c r="B195" s="24" t="s">
        <v>386</v>
      </c>
      <c r="C195" s="12" t="s">
        <v>392</v>
      </c>
      <c r="D195" s="59"/>
      <c r="E195" s="40" t="str">
        <f>HYPERLINK("https://www.google.ru/search?q=FB7675-133&amp;newwindow=1&amp;tbm=isch","Еще фото")</f>
        <v>Еще фото</v>
      </c>
      <c r="F195" s="25"/>
      <c r="G195" s="24" t="s">
        <v>383</v>
      </c>
      <c r="H195" s="24" t="s">
        <v>28</v>
      </c>
      <c r="I195" s="24" t="s">
        <v>384</v>
      </c>
      <c r="J195" s="14" t="s">
        <v>29</v>
      </c>
      <c r="K195" s="15" t="s">
        <v>45</v>
      </c>
      <c r="L195" s="61"/>
      <c r="M195" s="14"/>
      <c r="N195" s="14" t="s">
        <v>67</v>
      </c>
      <c r="O195" s="14"/>
      <c r="P195" s="15" t="s">
        <v>148</v>
      </c>
      <c r="Q195" s="16">
        <v>30799</v>
      </c>
      <c r="R195" s="17">
        <v>55.72</v>
      </c>
      <c r="S195" s="18">
        <v>15683.4355</v>
      </c>
      <c r="T195" s="19" t="s">
        <v>34</v>
      </c>
      <c r="U195" s="20" t="s">
        <v>37</v>
      </c>
      <c r="V195" s="21" t="s">
        <v>38</v>
      </c>
      <c r="W195" s="22">
        <v>5</v>
      </c>
      <c r="X195" s="23"/>
    </row>
    <row r="196" spans="1:24" s="1" customFormat="1" ht="26" customHeight="1" x14ac:dyDescent="0.3">
      <c r="A196" s="24" t="s">
        <v>23</v>
      </c>
      <c r="B196" s="24" t="s">
        <v>386</v>
      </c>
      <c r="C196" s="12" t="s">
        <v>392</v>
      </c>
      <c r="D196" s="60"/>
      <c r="E196" s="40" t="str">
        <f>HYPERLINK("https://www.google.ru/search?q=FB7675-133&amp;newwindow=1&amp;tbm=isch","Еще фото")</f>
        <v>Еще фото</v>
      </c>
      <c r="F196" s="25"/>
      <c r="G196" s="24" t="s">
        <v>383</v>
      </c>
      <c r="H196" s="24" t="s">
        <v>28</v>
      </c>
      <c r="I196" s="24" t="s">
        <v>384</v>
      </c>
      <c r="J196" s="14" t="s">
        <v>29</v>
      </c>
      <c r="K196" s="15" t="s">
        <v>45</v>
      </c>
      <c r="L196" s="57"/>
      <c r="M196" s="14"/>
      <c r="N196" s="14" t="s">
        <v>67</v>
      </c>
      <c r="O196" s="14"/>
      <c r="P196" s="15" t="s">
        <v>148</v>
      </c>
      <c r="Q196" s="16">
        <v>30799</v>
      </c>
      <c r="R196" s="17">
        <v>55.72</v>
      </c>
      <c r="S196" s="18">
        <v>15683.4355</v>
      </c>
      <c r="T196" s="19" t="s">
        <v>34</v>
      </c>
      <c r="U196" s="20" t="s">
        <v>39</v>
      </c>
      <c r="V196" s="21" t="s">
        <v>49</v>
      </c>
      <c r="W196" s="22">
        <v>3</v>
      </c>
      <c r="X196" s="23"/>
    </row>
    <row r="197" spans="1:24" s="1" customFormat="1" ht="52.05" customHeight="1" x14ac:dyDescent="0.3">
      <c r="A197" s="11" t="s">
        <v>23</v>
      </c>
      <c r="B197" s="11" t="s">
        <v>381</v>
      </c>
      <c r="C197" s="12" t="s">
        <v>394</v>
      </c>
      <c r="D197" s="54"/>
      <c r="E197" s="40" t="str">
        <f>HYPERLINK("https://www.google.ru/search?q=FB7672-133&amp;newwindow=1&amp;tbm=isch","Еще фото")</f>
        <v>Еще фото</v>
      </c>
      <c r="F197" s="25"/>
      <c r="G197" s="11" t="s">
        <v>383</v>
      </c>
      <c r="H197" s="11" t="s">
        <v>28</v>
      </c>
      <c r="I197" s="14" t="s">
        <v>384</v>
      </c>
      <c r="J197" s="14" t="s">
        <v>29</v>
      </c>
      <c r="K197" s="15" t="s">
        <v>45</v>
      </c>
      <c r="L197" s="56" t="s">
        <v>395</v>
      </c>
      <c r="M197" s="14"/>
      <c r="N197" s="14" t="s">
        <v>67</v>
      </c>
      <c r="O197" s="14"/>
      <c r="P197" s="15" t="s">
        <v>148</v>
      </c>
      <c r="Q197" s="16">
        <v>24699</v>
      </c>
      <c r="R197" s="17">
        <v>48.87</v>
      </c>
      <c r="S197" s="18">
        <v>14521.9355</v>
      </c>
      <c r="T197" s="19" t="s">
        <v>34</v>
      </c>
      <c r="U197" s="20" t="s">
        <v>37</v>
      </c>
      <c r="V197" s="21" t="s">
        <v>38</v>
      </c>
      <c r="W197" s="22">
        <v>1</v>
      </c>
      <c r="X197" s="23"/>
    </row>
    <row r="198" spans="1:24" s="1" customFormat="1" ht="61.05" customHeight="1" x14ac:dyDescent="0.3">
      <c r="A198" s="24" t="s">
        <v>23</v>
      </c>
      <c r="B198" s="24" t="s">
        <v>381</v>
      </c>
      <c r="C198" s="12" t="s">
        <v>394</v>
      </c>
      <c r="D198" s="55"/>
      <c r="E198" s="40" t="str">
        <f>HYPERLINK("https://www.google.ru/search?q=FB7672-133&amp;newwindow=1&amp;tbm=isch","Еще фото")</f>
        <v>Еще фото</v>
      </c>
      <c r="F198" s="25"/>
      <c r="G198" s="24" t="s">
        <v>383</v>
      </c>
      <c r="H198" s="24" t="s">
        <v>28</v>
      </c>
      <c r="I198" s="24" t="s">
        <v>384</v>
      </c>
      <c r="J198" s="14" t="s">
        <v>29</v>
      </c>
      <c r="K198" s="15" t="s">
        <v>45</v>
      </c>
      <c r="L198" s="57"/>
      <c r="M198" s="14"/>
      <c r="N198" s="14" t="s">
        <v>67</v>
      </c>
      <c r="O198" s="14"/>
      <c r="P198" s="15" t="s">
        <v>148</v>
      </c>
      <c r="Q198" s="16">
        <v>24699</v>
      </c>
      <c r="R198" s="17">
        <v>48.87</v>
      </c>
      <c r="S198" s="18">
        <v>14521.9355</v>
      </c>
      <c r="T198" s="19" t="s">
        <v>34</v>
      </c>
      <c r="U198" s="20" t="s">
        <v>39</v>
      </c>
      <c r="V198" s="21" t="s">
        <v>49</v>
      </c>
      <c r="W198" s="22">
        <v>1</v>
      </c>
      <c r="X198" s="23"/>
    </row>
    <row r="199" spans="1:24" s="1" customFormat="1" ht="26" customHeight="1" x14ac:dyDescent="0.3">
      <c r="A199" s="11" t="s">
        <v>23</v>
      </c>
      <c r="B199" s="11" t="s">
        <v>386</v>
      </c>
      <c r="C199" s="12" t="s">
        <v>396</v>
      </c>
      <c r="D199" s="58"/>
      <c r="E199" s="40" t="str">
        <f>HYPERLINK("https://www.google.ru/search?q=FB7675-618&amp;newwindow=1&amp;tbm=isch","Еще фото")</f>
        <v>Еще фото</v>
      </c>
      <c r="F199" s="25"/>
      <c r="G199" s="11" t="s">
        <v>383</v>
      </c>
      <c r="H199" s="11" t="s">
        <v>28</v>
      </c>
      <c r="I199" s="14" t="s">
        <v>384</v>
      </c>
      <c r="J199" s="14" t="s">
        <v>29</v>
      </c>
      <c r="K199" s="15" t="s">
        <v>45</v>
      </c>
      <c r="L199" s="56" t="s">
        <v>393</v>
      </c>
      <c r="M199" s="14"/>
      <c r="N199" s="14" t="s">
        <v>397</v>
      </c>
      <c r="O199" s="14"/>
      <c r="P199" s="15" t="s">
        <v>154</v>
      </c>
      <c r="Q199" s="16">
        <v>25399</v>
      </c>
      <c r="R199" s="17">
        <v>48.83</v>
      </c>
      <c r="S199" s="18">
        <v>14947.4355</v>
      </c>
      <c r="T199" s="19" t="s">
        <v>34</v>
      </c>
      <c r="U199" s="20" t="s">
        <v>64</v>
      </c>
      <c r="V199" s="21" t="s">
        <v>65</v>
      </c>
      <c r="W199" s="22">
        <v>4</v>
      </c>
      <c r="X199" s="23"/>
    </row>
    <row r="200" spans="1:24" s="1" customFormat="1" ht="26" customHeight="1" x14ac:dyDescent="0.3">
      <c r="A200" s="24" t="s">
        <v>23</v>
      </c>
      <c r="B200" s="24" t="s">
        <v>386</v>
      </c>
      <c r="C200" s="12" t="s">
        <v>396</v>
      </c>
      <c r="D200" s="59"/>
      <c r="E200" s="40" t="str">
        <f>HYPERLINK("https://www.google.ru/search?q=FB7675-618&amp;newwindow=1&amp;tbm=isch","Еще фото")</f>
        <v>Еще фото</v>
      </c>
      <c r="F200" s="25"/>
      <c r="G200" s="24" t="s">
        <v>383</v>
      </c>
      <c r="H200" s="24" t="s">
        <v>28</v>
      </c>
      <c r="I200" s="24" t="s">
        <v>384</v>
      </c>
      <c r="J200" s="14" t="s">
        <v>29</v>
      </c>
      <c r="K200" s="15" t="s">
        <v>45</v>
      </c>
      <c r="L200" s="61"/>
      <c r="M200" s="14"/>
      <c r="N200" s="14" t="s">
        <v>397</v>
      </c>
      <c r="O200" s="14"/>
      <c r="P200" s="15" t="s">
        <v>154</v>
      </c>
      <c r="Q200" s="16">
        <v>25399</v>
      </c>
      <c r="R200" s="17">
        <v>48.83</v>
      </c>
      <c r="S200" s="18">
        <v>14947.4355</v>
      </c>
      <c r="T200" s="19" t="s">
        <v>34</v>
      </c>
      <c r="U200" s="20" t="s">
        <v>35</v>
      </c>
      <c r="V200" s="21" t="s">
        <v>48</v>
      </c>
      <c r="W200" s="22">
        <v>11</v>
      </c>
      <c r="X200" s="23"/>
    </row>
    <row r="201" spans="1:24" s="1" customFormat="1" ht="26" customHeight="1" x14ac:dyDescent="0.3">
      <c r="A201" s="24" t="s">
        <v>23</v>
      </c>
      <c r="B201" s="24" t="s">
        <v>386</v>
      </c>
      <c r="C201" s="12" t="s">
        <v>396</v>
      </c>
      <c r="D201" s="59"/>
      <c r="E201" s="40" t="str">
        <f>HYPERLINK("https://www.google.ru/search?q=FB7675-618&amp;newwindow=1&amp;tbm=isch","Еще фото")</f>
        <v>Еще фото</v>
      </c>
      <c r="F201" s="25"/>
      <c r="G201" s="24" t="s">
        <v>383</v>
      </c>
      <c r="H201" s="24" t="s">
        <v>28</v>
      </c>
      <c r="I201" s="24" t="s">
        <v>384</v>
      </c>
      <c r="J201" s="14" t="s">
        <v>29</v>
      </c>
      <c r="K201" s="15" t="s">
        <v>45</v>
      </c>
      <c r="L201" s="61"/>
      <c r="M201" s="14"/>
      <c r="N201" s="14" t="s">
        <v>397</v>
      </c>
      <c r="O201" s="14"/>
      <c r="P201" s="15" t="s">
        <v>154</v>
      </c>
      <c r="Q201" s="16">
        <v>25399</v>
      </c>
      <c r="R201" s="17">
        <v>48.83</v>
      </c>
      <c r="S201" s="18">
        <v>14947.4355</v>
      </c>
      <c r="T201" s="19" t="s">
        <v>34</v>
      </c>
      <c r="U201" s="20" t="s">
        <v>37</v>
      </c>
      <c r="V201" s="21" t="s">
        <v>38</v>
      </c>
      <c r="W201" s="22">
        <v>1</v>
      </c>
      <c r="X201" s="23"/>
    </row>
    <row r="202" spans="1:24" s="1" customFormat="1" ht="26" customHeight="1" x14ac:dyDescent="0.3">
      <c r="A202" s="24" t="s">
        <v>23</v>
      </c>
      <c r="B202" s="24" t="s">
        <v>386</v>
      </c>
      <c r="C202" s="12" t="s">
        <v>396</v>
      </c>
      <c r="D202" s="60"/>
      <c r="E202" s="40" t="str">
        <f>HYPERLINK("https://www.google.ru/search?q=FB7675-618&amp;newwindow=1&amp;tbm=isch","Еще фото")</f>
        <v>Еще фото</v>
      </c>
      <c r="F202" s="25"/>
      <c r="G202" s="24" t="s">
        <v>383</v>
      </c>
      <c r="H202" s="24" t="s">
        <v>28</v>
      </c>
      <c r="I202" s="24" t="s">
        <v>384</v>
      </c>
      <c r="J202" s="14" t="s">
        <v>29</v>
      </c>
      <c r="K202" s="15" t="s">
        <v>45</v>
      </c>
      <c r="L202" s="57"/>
      <c r="M202" s="14"/>
      <c r="N202" s="14" t="s">
        <v>397</v>
      </c>
      <c r="O202" s="14"/>
      <c r="P202" s="15" t="s">
        <v>154</v>
      </c>
      <c r="Q202" s="16">
        <v>25399</v>
      </c>
      <c r="R202" s="17">
        <v>48.83</v>
      </c>
      <c r="S202" s="18">
        <v>14947.4355</v>
      </c>
      <c r="T202" s="19" t="s">
        <v>34</v>
      </c>
      <c r="U202" s="20" t="s">
        <v>39</v>
      </c>
      <c r="V202" s="21" t="s">
        <v>49</v>
      </c>
      <c r="W202" s="22">
        <v>2</v>
      </c>
      <c r="X202" s="23"/>
    </row>
    <row r="203" spans="1:24" s="1" customFormat="1" ht="52.05" customHeight="1" x14ac:dyDescent="0.3">
      <c r="A203" s="11" t="s">
        <v>23</v>
      </c>
      <c r="B203" s="11" t="s">
        <v>398</v>
      </c>
      <c r="C203" s="12" t="s">
        <v>399</v>
      </c>
      <c r="D203" s="54"/>
      <c r="E203" s="40" t="str">
        <f>HYPERLINK("https://www.google.ru/search?q=FB7587-010&amp;newwindow=1&amp;tbm=isch","Еще фото")</f>
        <v>Еще фото</v>
      </c>
      <c r="F203" s="25" t="s">
        <v>76</v>
      </c>
      <c r="G203" s="11" t="s">
        <v>383</v>
      </c>
      <c r="H203" s="11" t="s">
        <v>28</v>
      </c>
      <c r="I203" s="14" t="s">
        <v>384</v>
      </c>
      <c r="J203" s="14" t="s">
        <v>29</v>
      </c>
      <c r="K203" s="15" t="s">
        <v>30</v>
      </c>
      <c r="L203" s="56" t="s">
        <v>400</v>
      </c>
      <c r="M203" s="14"/>
      <c r="N203" s="14" t="s">
        <v>114</v>
      </c>
      <c r="O203" s="14"/>
      <c r="P203" s="15" t="s">
        <v>401</v>
      </c>
      <c r="Q203" s="16">
        <v>44199</v>
      </c>
      <c r="R203" s="17">
        <v>46</v>
      </c>
      <c r="S203" s="18">
        <v>27447.578999999998</v>
      </c>
      <c r="T203" s="19" t="s">
        <v>34</v>
      </c>
      <c r="U203" s="20" t="s">
        <v>37</v>
      </c>
      <c r="V203" s="21" t="s">
        <v>38</v>
      </c>
      <c r="W203" s="22">
        <v>4</v>
      </c>
      <c r="X203" s="23"/>
    </row>
    <row r="204" spans="1:24" s="1" customFormat="1" ht="61.05" customHeight="1" x14ac:dyDescent="0.3">
      <c r="A204" s="24" t="s">
        <v>23</v>
      </c>
      <c r="B204" s="24" t="s">
        <v>398</v>
      </c>
      <c r="C204" s="12" t="s">
        <v>399</v>
      </c>
      <c r="D204" s="55"/>
      <c r="E204" s="40" t="str">
        <f>HYPERLINK("https://www.google.ru/search?q=FB7587-010&amp;newwindow=1&amp;tbm=isch","Еще фото")</f>
        <v>Еще фото</v>
      </c>
      <c r="F204" s="25" t="s">
        <v>76</v>
      </c>
      <c r="G204" s="24" t="s">
        <v>383</v>
      </c>
      <c r="H204" s="24" t="s">
        <v>28</v>
      </c>
      <c r="I204" s="24" t="s">
        <v>384</v>
      </c>
      <c r="J204" s="14" t="s">
        <v>29</v>
      </c>
      <c r="K204" s="15" t="s">
        <v>30</v>
      </c>
      <c r="L204" s="57"/>
      <c r="M204" s="14"/>
      <c r="N204" s="14" t="s">
        <v>114</v>
      </c>
      <c r="O204" s="14"/>
      <c r="P204" s="15" t="s">
        <v>401</v>
      </c>
      <c r="Q204" s="16">
        <v>44199</v>
      </c>
      <c r="R204" s="17">
        <v>46</v>
      </c>
      <c r="S204" s="18">
        <v>27447.578999999998</v>
      </c>
      <c r="T204" s="19" t="s">
        <v>34</v>
      </c>
      <c r="U204" s="20" t="s">
        <v>39</v>
      </c>
      <c r="V204" s="21" t="s">
        <v>40</v>
      </c>
      <c r="W204" s="22">
        <v>2</v>
      </c>
      <c r="X204" s="23"/>
    </row>
    <row r="205" spans="1:24" s="1" customFormat="1" ht="52.05" customHeight="1" x14ac:dyDescent="0.3">
      <c r="A205" s="11" t="s">
        <v>23</v>
      </c>
      <c r="B205" s="11" t="s">
        <v>402</v>
      </c>
      <c r="C205" s="12" t="s">
        <v>403</v>
      </c>
      <c r="D205" s="54"/>
      <c r="E205" s="40" t="str">
        <f>HYPERLINK("https://www.google.ru/search?q=FB8008-010&amp;newwindow=1&amp;tbm=isch","Еще фото")</f>
        <v>Еще фото</v>
      </c>
      <c r="F205" s="25"/>
      <c r="G205" s="11" t="s">
        <v>404</v>
      </c>
      <c r="H205" s="11" t="s">
        <v>28</v>
      </c>
      <c r="I205" s="14" t="s">
        <v>384</v>
      </c>
      <c r="J205" s="14" t="s">
        <v>29</v>
      </c>
      <c r="K205" s="15" t="s">
        <v>30</v>
      </c>
      <c r="L205" s="56" t="s">
        <v>405</v>
      </c>
      <c r="M205" s="14"/>
      <c r="N205" s="14" t="s">
        <v>114</v>
      </c>
      <c r="O205" s="14"/>
      <c r="P205" s="15" t="s">
        <v>406</v>
      </c>
      <c r="Q205" s="16">
        <v>27199</v>
      </c>
      <c r="R205" s="17">
        <v>46</v>
      </c>
      <c r="S205" s="18">
        <v>16890.578999999998</v>
      </c>
      <c r="T205" s="19" t="s">
        <v>34</v>
      </c>
      <c r="U205" s="20" t="s">
        <v>39</v>
      </c>
      <c r="V205" s="21" t="s">
        <v>40</v>
      </c>
      <c r="W205" s="22">
        <v>1</v>
      </c>
      <c r="X205" s="23"/>
    </row>
    <row r="206" spans="1:24" s="1" customFormat="1" ht="61.05" customHeight="1" x14ac:dyDescent="0.3">
      <c r="A206" s="24" t="s">
        <v>23</v>
      </c>
      <c r="B206" s="24" t="s">
        <v>402</v>
      </c>
      <c r="C206" s="12" t="s">
        <v>403</v>
      </c>
      <c r="D206" s="55"/>
      <c r="E206" s="40" t="str">
        <f>HYPERLINK("https://www.google.ru/search?q=FB8008-010&amp;newwindow=1&amp;tbm=isch","Еще фото")</f>
        <v>Еще фото</v>
      </c>
      <c r="F206" s="25"/>
      <c r="G206" s="24" t="s">
        <v>404</v>
      </c>
      <c r="H206" s="24" t="s">
        <v>28</v>
      </c>
      <c r="I206" s="24" t="s">
        <v>384</v>
      </c>
      <c r="J206" s="14" t="s">
        <v>29</v>
      </c>
      <c r="K206" s="15" t="s">
        <v>30</v>
      </c>
      <c r="L206" s="57"/>
      <c r="M206" s="14"/>
      <c r="N206" s="14" t="s">
        <v>114</v>
      </c>
      <c r="O206" s="14"/>
      <c r="P206" s="15" t="s">
        <v>406</v>
      </c>
      <c r="Q206" s="16">
        <v>27199</v>
      </c>
      <c r="R206" s="17">
        <v>46</v>
      </c>
      <c r="S206" s="18">
        <v>16890.578999999998</v>
      </c>
      <c r="T206" s="19" t="s">
        <v>34</v>
      </c>
      <c r="U206" s="20" t="s">
        <v>41</v>
      </c>
      <c r="V206" s="21" t="s">
        <v>42</v>
      </c>
      <c r="W206" s="22">
        <v>1</v>
      </c>
      <c r="X206" s="23"/>
    </row>
    <row r="207" spans="1:24" s="1" customFormat="1" ht="21" customHeight="1" x14ac:dyDescent="0.3">
      <c r="A207" s="11" t="s">
        <v>23</v>
      </c>
      <c r="B207" s="11" t="s">
        <v>407</v>
      </c>
      <c r="C207" s="26" t="s">
        <v>408</v>
      </c>
      <c r="D207" s="58"/>
      <c r="E207" s="40" t="str">
        <f>HYPERLINK("https://www.google.ru/search?q=FZ5899-010&amp;newwindow=1&amp;tbm=isch","Еще фото")</f>
        <v>Еще фото</v>
      </c>
      <c r="F207" s="25"/>
      <c r="G207" s="11" t="s">
        <v>383</v>
      </c>
      <c r="H207" s="11" t="s">
        <v>28</v>
      </c>
      <c r="I207" s="14" t="s">
        <v>384</v>
      </c>
      <c r="J207" s="14" t="s">
        <v>29</v>
      </c>
      <c r="K207" s="15" t="s">
        <v>45</v>
      </c>
      <c r="L207" s="56" t="s">
        <v>409</v>
      </c>
      <c r="M207" s="14"/>
      <c r="N207" s="14" t="s">
        <v>114</v>
      </c>
      <c r="O207" s="14"/>
      <c r="P207" s="15" t="s">
        <v>154</v>
      </c>
      <c r="Q207" s="16">
        <v>21799</v>
      </c>
      <c r="R207" s="17">
        <v>46</v>
      </c>
      <c r="S207" s="18">
        <v>13537.178999999998</v>
      </c>
      <c r="T207" s="19" t="s">
        <v>34</v>
      </c>
      <c r="U207" s="20" t="s">
        <v>64</v>
      </c>
      <c r="V207" s="21" t="s">
        <v>65</v>
      </c>
      <c r="W207" s="22">
        <v>1</v>
      </c>
      <c r="X207" s="23"/>
    </row>
    <row r="208" spans="1:24" s="1" customFormat="1" ht="21" customHeight="1" x14ac:dyDescent="0.3">
      <c r="A208" s="24" t="s">
        <v>23</v>
      </c>
      <c r="B208" s="24" t="s">
        <v>407</v>
      </c>
      <c r="C208" s="27" t="s">
        <v>408</v>
      </c>
      <c r="D208" s="59"/>
      <c r="E208" s="40" t="str">
        <f>HYPERLINK("https://www.google.ru/search?q=FZ5899-010&amp;newwindow=1&amp;tbm=isch","Еще фото")</f>
        <v>Еще фото</v>
      </c>
      <c r="F208" s="25"/>
      <c r="G208" s="24" t="s">
        <v>383</v>
      </c>
      <c r="H208" s="24" t="s">
        <v>28</v>
      </c>
      <c r="I208" s="24" t="s">
        <v>384</v>
      </c>
      <c r="J208" s="14" t="s">
        <v>29</v>
      </c>
      <c r="K208" s="15" t="s">
        <v>45</v>
      </c>
      <c r="L208" s="61"/>
      <c r="M208" s="14"/>
      <c r="N208" s="14" t="s">
        <v>114</v>
      </c>
      <c r="O208" s="14"/>
      <c r="P208" s="15" t="s">
        <v>154</v>
      </c>
      <c r="Q208" s="16">
        <v>21799</v>
      </c>
      <c r="R208" s="17">
        <v>46</v>
      </c>
      <c r="S208" s="18">
        <v>13537.178999999998</v>
      </c>
      <c r="T208" s="19" t="s">
        <v>34</v>
      </c>
      <c r="U208" s="20" t="s">
        <v>35</v>
      </c>
      <c r="V208" s="21" t="s">
        <v>48</v>
      </c>
      <c r="W208" s="22">
        <v>1</v>
      </c>
      <c r="X208" s="23"/>
    </row>
    <row r="209" spans="1:24" s="1" customFormat="1" ht="21" customHeight="1" x14ac:dyDescent="0.3">
      <c r="A209" s="24" t="s">
        <v>23</v>
      </c>
      <c r="B209" s="24" t="s">
        <v>407</v>
      </c>
      <c r="C209" s="27" t="s">
        <v>408</v>
      </c>
      <c r="D209" s="59"/>
      <c r="E209" s="40" t="str">
        <f>HYPERLINK("https://www.google.ru/search?q=FZ5899-010&amp;newwindow=1&amp;tbm=isch","Еще фото")</f>
        <v>Еще фото</v>
      </c>
      <c r="F209" s="25"/>
      <c r="G209" s="24" t="s">
        <v>383</v>
      </c>
      <c r="H209" s="24" t="s">
        <v>28</v>
      </c>
      <c r="I209" s="24" t="s">
        <v>384</v>
      </c>
      <c r="J209" s="14" t="s">
        <v>29</v>
      </c>
      <c r="K209" s="15" t="s">
        <v>45</v>
      </c>
      <c r="L209" s="61"/>
      <c r="M209" s="14"/>
      <c r="N209" s="14" t="s">
        <v>114</v>
      </c>
      <c r="O209" s="14"/>
      <c r="P209" s="15" t="s">
        <v>154</v>
      </c>
      <c r="Q209" s="16">
        <v>21799</v>
      </c>
      <c r="R209" s="17">
        <v>46</v>
      </c>
      <c r="S209" s="18">
        <v>13537.178999999998</v>
      </c>
      <c r="T209" s="19" t="s">
        <v>34</v>
      </c>
      <c r="U209" s="20" t="s">
        <v>37</v>
      </c>
      <c r="V209" s="21" t="s">
        <v>38</v>
      </c>
      <c r="W209" s="22">
        <v>2</v>
      </c>
      <c r="X209" s="23"/>
    </row>
    <row r="210" spans="1:24" s="1" customFormat="1" ht="21" customHeight="1" x14ac:dyDescent="0.3">
      <c r="A210" s="24" t="s">
        <v>23</v>
      </c>
      <c r="B210" s="24" t="s">
        <v>407</v>
      </c>
      <c r="C210" s="27" t="s">
        <v>408</v>
      </c>
      <c r="D210" s="59"/>
      <c r="E210" s="40" t="str">
        <f>HYPERLINK("https://www.google.ru/search?q=FZ5899-010&amp;newwindow=1&amp;tbm=isch","Еще фото")</f>
        <v>Еще фото</v>
      </c>
      <c r="F210" s="25"/>
      <c r="G210" s="24" t="s">
        <v>383</v>
      </c>
      <c r="H210" s="24" t="s">
        <v>28</v>
      </c>
      <c r="I210" s="24" t="s">
        <v>384</v>
      </c>
      <c r="J210" s="14" t="s">
        <v>29</v>
      </c>
      <c r="K210" s="15" t="s">
        <v>45</v>
      </c>
      <c r="L210" s="61"/>
      <c r="M210" s="14"/>
      <c r="N210" s="14" t="s">
        <v>114</v>
      </c>
      <c r="O210" s="14"/>
      <c r="P210" s="15" t="s">
        <v>154</v>
      </c>
      <c r="Q210" s="16">
        <v>21799</v>
      </c>
      <c r="R210" s="17">
        <v>46</v>
      </c>
      <c r="S210" s="18">
        <v>13537.178999999998</v>
      </c>
      <c r="T210" s="19" t="s">
        <v>34</v>
      </c>
      <c r="U210" s="20" t="s">
        <v>39</v>
      </c>
      <c r="V210" s="21" t="s">
        <v>49</v>
      </c>
      <c r="W210" s="22">
        <v>1</v>
      </c>
      <c r="X210" s="23"/>
    </row>
    <row r="211" spans="1:24" s="1" customFormat="1" ht="32" customHeight="1" x14ac:dyDescent="0.3">
      <c r="A211" s="24" t="s">
        <v>23</v>
      </c>
      <c r="B211" s="24" t="s">
        <v>407</v>
      </c>
      <c r="C211" s="27" t="s">
        <v>408</v>
      </c>
      <c r="D211" s="60"/>
      <c r="E211" s="40" t="str">
        <f>HYPERLINK("https://www.google.ru/search?q=FZ5899-010&amp;newwindow=1&amp;tbm=isch","Еще фото")</f>
        <v>Еще фото</v>
      </c>
      <c r="F211" s="25"/>
      <c r="G211" s="24" t="s">
        <v>383</v>
      </c>
      <c r="H211" s="24" t="s">
        <v>28</v>
      </c>
      <c r="I211" s="24" t="s">
        <v>384</v>
      </c>
      <c r="J211" s="14" t="s">
        <v>29</v>
      </c>
      <c r="K211" s="15" t="s">
        <v>45</v>
      </c>
      <c r="L211" s="57"/>
      <c r="M211" s="14"/>
      <c r="N211" s="14" t="s">
        <v>114</v>
      </c>
      <c r="O211" s="14"/>
      <c r="P211" s="15" t="s">
        <v>154</v>
      </c>
      <c r="Q211" s="16">
        <v>21799</v>
      </c>
      <c r="R211" s="17">
        <v>46</v>
      </c>
      <c r="S211" s="18">
        <v>13537.178999999998</v>
      </c>
      <c r="T211" s="19" t="s">
        <v>34</v>
      </c>
      <c r="U211" s="20" t="s">
        <v>41</v>
      </c>
      <c r="V211" s="21" t="s">
        <v>40</v>
      </c>
      <c r="W211" s="22">
        <v>1</v>
      </c>
      <c r="X211" s="23"/>
    </row>
    <row r="212" spans="1:24" s="1" customFormat="1" ht="35" customHeight="1" x14ac:dyDescent="0.3">
      <c r="A212" s="11" t="s">
        <v>23</v>
      </c>
      <c r="B212" s="11" t="s">
        <v>410</v>
      </c>
      <c r="C212" s="12" t="s">
        <v>411</v>
      </c>
      <c r="D212" s="58"/>
      <c r="E212" s="40" t="str">
        <f>HYPERLINK("https://www.google.ru/search?q=FB8769-328&amp;newwindow=1&amp;tbm=isch","Еще фото")</f>
        <v>Еще фото</v>
      </c>
      <c r="F212" s="25"/>
      <c r="G212" s="11" t="s">
        <v>383</v>
      </c>
      <c r="H212" s="11" t="s">
        <v>28</v>
      </c>
      <c r="I212" s="14" t="s">
        <v>384</v>
      </c>
      <c r="J212" s="14" t="s">
        <v>29</v>
      </c>
      <c r="K212" s="15" t="s">
        <v>45</v>
      </c>
      <c r="L212" s="56" t="s">
        <v>412</v>
      </c>
      <c r="M212" s="14"/>
      <c r="N212" s="14" t="s">
        <v>70</v>
      </c>
      <c r="O212" s="14"/>
      <c r="P212" s="15" t="s">
        <v>154</v>
      </c>
      <c r="Q212" s="16">
        <v>24499</v>
      </c>
      <c r="R212" s="17">
        <v>45.03</v>
      </c>
      <c r="S212" s="18">
        <v>15487.9355</v>
      </c>
      <c r="T212" s="19" t="s">
        <v>34</v>
      </c>
      <c r="U212" s="20" t="s">
        <v>35</v>
      </c>
      <c r="V212" s="21" t="s">
        <v>48</v>
      </c>
      <c r="W212" s="22">
        <v>2</v>
      </c>
      <c r="X212" s="23"/>
    </row>
    <row r="213" spans="1:24" s="1" customFormat="1" ht="35" customHeight="1" x14ac:dyDescent="0.3">
      <c r="A213" s="24" t="s">
        <v>23</v>
      </c>
      <c r="B213" s="24" t="s">
        <v>410</v>
      </c>
      <c r="C213" s="12" t="s">
        <v>411</v>
      </c>
      <c r="D213" s="59"/>
      <c r="E213" s="40" t="str">
        <f>HYPERLINK("https://www.google.ru/search?q=FB8769-328&amp;newwindow=1&amp;tbm=isch","Еще фото")</f>
        <v>Еще фото</v>
      </c>
      <c r="F213" s="25"/>
      <c r="G213" s="24" t="s">
        <v>383</v>
      </c>
      <c r="H213" s="24" t="s">
        <v>28</v>
      </c>
      <c r="I213" s="24" t="s">
        <v>384</v>
      </c>
      <c r="J213" s="14" t="s">
        <v>29</v>
      </c>
      <c r="K213" s="15" t="s">
        <v>45</v>
      </c>
      <c r="L213" s="61"/>
      <c r="M213" s="14"/>
      <c r="N213" s="14" t="s">
        <v>70</v>
      </c>
      <c r="O213" s="14"/>
      <c r="P213" s="15" t="s">
        <v>154</v>
      </c>
      <c r="Q213" s="16">
        <v>24499</v>
      </c>
      <c r="R213" s="17">
        <v>45.03</v>
      </c>
      <c r="S213" s="18">
        <v>15487.9355</v>
      </c>
      <c r="T213" s="19" t="s">
        <v>34</v>
      </c>
      <c r="U213" s="20" t="s">
        <v>37</v>
      </c>
      <c r="V213" s="21" t="s">
        <v>38</v>
      </c>
      <c r="W213" s="22">
        <v>1</v>
      </c>
      <c r="X213" s="23"/>
    </row>
    <row r="214" spans="1:24" s="1" customFormat="1" ht="37.049999999999997" customHeight="1" x14ac:dyDescent="0.3">
      <c r="A214" s="24" t="s">
        <v>23</v>
      </c>
      <c r="B214" s="24" t="s">
        <v>410</v>
      </c>
      <c r="C214" s="12" t="s">
        <v>411</v>
      </c>
      <c r="D214" s="60"/>
      <c r="E214" s="40" t="str">
        <f>HYPERLINK("https://www.google.ru/search?q=FB8769-328&amp;newwindow=1&amp;tbm=isch","Еще фото")</f>
        <v>Еще фото</v>
      </c>
      <c r="F214" s="25"/>
      <c r="G214" s="24" t="s">
        <v>383</v>
      </c>
      <c r="H214" s="24" t="s">
        <v>28</v>
      </c>
      <c r="I214" s="24" t="s">
        <v>384</v>
      </c>
      <c r="J214" s="14" t="s">
        <v>29</v>
      </c>
      <c r="K214" s="15" t="s">
        <v>45</v>
      </c>
      <c r="L214" s="57"/>
      <c r="M214" s="14"/>
      <c r="N214" s="14" t="s">
        <v>70</v>
      </c>
      <c r="O214" s="14"/>
      <c r="P214" s="15" t="s">
        <v>154</v>
      </c>
      <c r="Q214" s="16">
        <v>24499</v>
      </c>
      <c r="R214" s="17">
        <v>45.03</v>
      </c>
      <c r="S214" s="18">
        <v>15487.9355</v>
      </c>
      <c r="T214" s="19" t="s">
        <v>34</v>
      </c>
      <c r="U214" s="20" t="s">
        <v>39</v>
      </c>
      <c r="V214" s="21" t="s">
        <v>49</v>
      </c>
      <c r="W214" s="22">
        <v>2</v>
      </c>
      <c r="X214" s="23"/>
    </row>
    <row r="215" spans="1:24" s="1" customFormat="1" ht="52.05" customHeight="1" x14ac:dyDescent="0.3">
      <c r="A215" s="11" t="s">
        <v>23</v>
      </c>
      <c r="B215" s="11" t="s">
        <v>413</v>
      </c>
      <c r="C215" s="12" t="s">
        <v>414</v>
      </c>
      <c r="D215" s="54"/>
      <c r="E215" s="40" t="str">
        <f>HYPERLINK("https://www.google.ru/search?q=IB2975-297&amp;newwindow=1&amp;tbm=isch","Еще фото")</f>
        <v>Еще фото</v>
      </c>
      <c r="F215" s="25"/>
      <c r="G215" s="11" t="s">
        <v>404</v>
      </c>
      <c r="H215" s="11" t="s">
        <v>28</v>
      </c>
      <c r="I215" s="14" t="s">
        <v>384</v>
      </c>
      <c r="J215" s="14" t="s">
        <v>29</v>
      </c>
      <c r="K215" s="15" t="s">
        <v>30</v>
      </c>
      <c r="L215" s="56" t="s">
        <v>415</v>
      </c>
      <c r="M215" s="14"/>
      <c r="N215" s="14" t="s">
        <v>70</v>
      </c>
      <c r="O215" s="14"/>
      <c r="P215" s="15" t="s">
        <v>154</v>
      </c>
      <c r="Q215" s="16">
        <v>29599</v>
      </c>
      <c r="R215" s="17">
        <v>43</v>
      </c>
      <c r="S215" s="18">
        <v>19402.144499999999</v>
      </c>
      <c r="T215" s="19" t="s">
        <v>34</v>
      </c>
      <c r="U215" s="20" t="s">
        <v>35</v>
      </c>
      <c r="V215" s="21" t="s">
        <v>36</v>
      </c>
      <c r="W215" s="22">
        <v>1</v>
      </c>
      <c r="X215" s="23"/>
    </row>
    <row r="216" spans="1:24" s="1" customFormat="1" ht="61.05" customHeight="1" x14ac:dyDescent="0.3">
      <c r="A216" s="24" t="s">
        <v>23</v>
      </c>
      <c r="B216" s="24" t="s">
        <v>413</v>
      </c>
      <c r="C216" s="12" t="s">
        <v>414</v>
      </c>
      <c r="D216" s="55"/>
      <c r="E216" s="40" t="str">
        <f>HYPERLINK("https://www.google.ru/search?q=IB2975-297&amp;newwindow=1&amp;tbm=isch","Еще фото")</f>
        <v>Еще фото</v>
      </c>
      <c r="F216" s="25"/>
      <c r="G216" s="24" t="s">
        <v>404</v>
      </c>
      <c r="H216" s="24" t="s">
        <v>28</v>
      </c>
      <c r="I216" s="24" t="s">
        <v>384</v>
      </c>
      <c r="J216" s="14" t="s">
        <v>29</v>
      </c>
      <c r="K216" s="15" t="s">
        <v>30</v>
      </c>
      <c r="L216" s="57"/>
      <c r="M216" s="14"/>
      <c r="N216" s="14" t="s">
        <v>70</v>
      </c>
      <c r="O216" s="14"/>
      <c r="P216" s="15" t="s">
        <v>154</v>
      </c>
      <c r="Q216" s="16">
        <v>29599</v>
      </c>
      <c r="R216" s="17">
        <v>43</v>
      </c>
      <c r="S216" s="18">
        <v>19402.144499999999</v>
      </c>
      <c r="T216" s="19" t="s">
        <v>34</v>
      </c>
      <c r="U216" s="20" t="s">
        <v>41</v>
      </c>
      <c r="V216" s="21" t="s">
        <v>42</v>
      </c>
      <c r="W216" s="22">
        <v>1</v>
      </c>
      <c r="X216" s="23"/>
    </row>
    <row r="217" spans="1:24" s="1" customFormat="1" ht="108" customHeight="1" x14ac:dyDescent="0.3">
      <c r="A217" s="11" t="s">
        <v>23</v>
      </c>
      <c r="B217" s="11" t="s">
        <v>416</v>
      </c>
      <c r="C217" s="12" t="s">
        <v>417</v>
      </c>
      <c r="D217" s="28"/>
      <c r="E217" s="40" t="str">
        <f>HYPERLINK("https://www.google.ru/search?q=DJ6306-451&amp;newwindow=1&amp;tbm=isch","Еще фото")</f>
        <v>Еще фото</v>
      </c>
      <c r="F217" s="25"/>
      <c r="G217" s="11" t="s">
        <v>418</v>
      </c>
      <c r="H217" s="11" t="s">
        <v>28</v>
      </c>
      <c r="I217" s="14" t="s">
        <v>384</v>
      </c>
      <c r="J217" s="14" t="s">
        <v>29</v>
      </c>
      <c r="K217" s="15" t="s">
        <v>30</v>
      </c>
      <c r="L217" s="14" t="s">
        <v>419</v>
      </c>
      <c r="M217" s="14"/>
      <c r="N217" s="14" t="s">
        <v>114</v>
      </c>
      <c r="O217" s="14"/>
      <c r="P217" s="15" t="s">
        <v>148</v>
      </c>
      <c r="Q217" s="16">
        <v>26599</v>
      </c>
      <c r="R217" s="17">
        <v>40</v>
      </c>
      <c r="S217" s="18">
        <v>18353.309999999998</v>
      </c>
      <c r="T217" s="19" t="s">
        <v>34</v>
      </c>
      <c r="U217" s="20" t="s">
        <v>37</v>
      </c>
      <c r="V217" s="21" t="s">
        <v>38</v>
      </c>
      <c r="W217" s="22">
        <v>1</v>
      </c>
      <c r="X217" s="23"/>
    </row>
    <row r="218" spans="1:24" s="1" customFormat="1" ht="108" customHeight="1" x14ac:dyDescent="0.3">
      <c r="A218" s="11" t="s">
        <v>23</v>
      </c>
      <c r="B218" s="11" t="s">
        <v>420</v>
      </c>
      <c r="C218" s="12" t="s">
        <v>421</v>
      </c>
      <c r="D218" s="28"/>
      <c r="E218" s="40" t="str">
        <f>HYPERLINK("https://www.google.ru/search?q=FB7316-281&amp;newwindow=1&amp;tbm=isch","Еще фото")</f>
        <v>Еще фото</v>
      </c>
      <c r="F218" s="25"/>
      <c r="G218" s="11" t="s">
        <v>404</v>
      </c>
      <c r="H218" s="11" t="s">
        <v>28</v>
      </c>
      <c r="I218" s="14" t="s">
        <v>384</v>
      </c>
      <c r="J218" s="14" t="s">
        <v>29</v>
      </c>
      <c r="K218" s="15" t="s">
        <v>30</v>
      </c>
      <c r="L218" s="14" t="s">
        <v>422</v>
      </c>
      <c r="M218" s="14"/>
      <c r="N218" s="14" t="s">
        <v>205</v>
      </c>
      <c r="O218" s="14"/>
      <c r="P218" s="15" t="s">
        <v>423</v>
      </c>
      <c r="Q218" s="16">
        <v>43999</v>
      </c>
      <c r="R218" s="17">
        <v>40</v>
      </c>
      <c r="S218" s="18">
        <v>30359.309999999998</v>
      </c>
      <c r="T218" s="19" t="s">
        <v>34</v>
      </c>
      <c r="U218" s="20" t="s">
        <v>35</v>
      </c>
      <c r="V218" s="21" t="s">
        <v>36</v>
      </c>
      <c r="W218" s="22">
        <v>3</v>
      </c>
      <c r="X218" s="23"/>
    </row>
    <row r="219" spans="1:24" s="1" customFormat="1" ht="52.05" customHeight="1" x14ac:dyDescent="0.3">
      <c r="A219" s="11" t="s">
        <v>23</v>
      </c>
      <c r="B219" s="11" t="s">
        <v>424</v>
      </c>
      <c r="C219" s="12" t="s">
        <v>425</v>
      </c>
      <c r="D219" s="54"/>
      <c r="E219" s="40" t="str">
        <f>HYPERLINK("https://www.google.ru/search?q=FB7320-010&amp;newwindow=1&amp;tbm=isch","Еще фото")</f>
        <v>Еще фото</v>
      </c>
      <c r="F219" s="25" t="s">
        <v>76</v>
      </c>
      <c r="G219" s="11" t="s">
        <v>426</v>
      </c>
      <c r="H219" s="11" t="s">
        <v>28</v>
      </c>
      <c r="I219" s="14" t="s">
        <v>384</v>
      </c>
      <c r="J219" s="14" t="s">
        <v>29</v>
      </c>
      <c r="K219" s="15" t="s">
        <v>337</v>
      </c>
      <c r="L219" s="56" t="s">
        <v>427</v>
      </c>
      <c r="M219" s="14"/>
      <c r="N219" s="14" t="s">
        <v>114</v>
      </c>
      <c r="O219" s="14"/>
      <c r="P219" s="15" t="s">
        <v>148</v>
      </c>
      <c r="Q219" s="16">
        <v>41999</v>
      </c>
      <c r="R219" s="17">
        <v>40</v>
      </c>
      <c r="S219" s="18">
        <v>28979.309999999998</v>
      </c>
      <c r="T219" s="19" t="s">
        <v>34</v>
      </c>
      <c r="U219" s="20" t="s">
        <v>39</v>
      </c>
      <c r="V219" s="21" t="s">
        <v>428</v>
      </c>
      <c r="W219" s="22">
        <v>1</v>
      </c>
      <c r="X219" s="23"/>
    </row>
    <row r="220" spans="1:24" s="1" customFormat="1" ht="61.05" customHeight="1" x14ac:dyDescent="0.3">
      <c r="A220" s="24" t="s">
        <v>23</v>
      </c>
      <c r="B220" s="24" t="s">
        <v>424</v>
      </c>
      <c r="C220" s="12" t="s">
        <v>425</v>
      </c>
      <c r="D220" s="55"/>
      <c r="E220" s="40" t="str">
        <f>HYPERLINK("https://www.google.ru/search?q=FB7320-010&amp;newwindow=1&amp;tbm=isch","Еще фото")</f>
        <v>Еще фото</v>
      </c>
      <c r="F220" s="25" t="s">
        <v>76</v>
      </c>
      <c r="G220" s="24" t="s">
        <v>426</v>
      </c>
      <c r="H220" s="24" t="s">
        <v>28</v>
      </c>
      <c r="I220" s="24" t="s">
        <v>384</v>
      </c>
      <c r="J220" s="14" t="s">
        <v>29</v>
      </c>
      <c r="K220" s="15" t="s">
        <v>337</v>
      </c>
      <c r="L220" s="57"/>
      <c r="M220" s="14"/>
      <c r="N220" s="14" t="s">
        <v>114</v>
      </c>
      <c r="O220" s="14"/>
      <c r="P220" s="15" t="s">
        <v>148</v>
      </c>
      <c r="Q220" s="16">
        <v>41999</v>
      </c>
      <c r="R220" s="17">
        <v>40</v>
      </c>
      <c r="S220" s="18">
        <v>28979.309999999998</v>
      </c>
      <c r="T220" s="19" t="s">
        <v>34</v>
      </c>
      <c r="U220" s="20" t="s">
        <v>41</v>
      </c>
      <c r="V220" s="21" t="s">
        <v>429</v>
      </c>
      <c r="W220" s="22">
        <v>2</v>
      </c>
      <c r="X220" s="23"/>
    </row>
    <row r="221" spans="1:24" s="1" customFormat="1" ht="21" customHeight="1" x14ac:dyDescent="0.3">
      <c r="A221" s="11" t="s">
        <v>23</v>
      </c>
      <c r="B221" s="11" t="s">
        <v>424</v>
      </c>
      <c r="C221" s="26" t="s">
        <v>430</v>
      </c>
      <c r="D221" s="58"/>
      <c r="E221" s="40" t="str">
        <f>HYPERLINK("https://www.google.ru/search?q=FB7320-410&amp;newwindow=1&amp;tbm=isch","Еще фото")</f>
        <v>Еще фото</v>
      </c>
      <c r="F221" s="25"/>
      <c r="G221" s="11" t="s">
        <v>426</v>
      </c>
      <c r="H221" s="11" t="s">
        <v>28</v>
      </c>
      <c r="I221" s="14" t="s">
        <v>384</v>
      </c>
      <c r="J221" s="14" t="s">
        <v>29</v>
      </c>
      <c r="K221" s="15" t="s">
        <v>30</v>
      </c>
      <c r="L221" s="56" t="s">
        <v>427</v>
      </c>
      <c r="M221" s="14"/>
      <c r="N221" s="14" t="s">
        <v>107</v>
      </c>
      <c r="O221" s="14"/>
      <c r="P221" s="15" t="s">
        <v>148</v>
      </c>
      <c r="Q221" s="16">
        <v>40799</v>
      </c>
      <c r="R221" s="17">
        <v>40</v>
      </c>
      <c r="S221" s="18">
        <v>28151.31</v>
      </c>
      <c r="T221" s="19" t="s">
        <v>34</v>
      </c>
      <c r="U221" s="20" t="s">
        <v>35</v>
      </c>
      <c r="V221" s="21" t="s">
        <v>36</v>
      </c>
      <c r="W221" s="22">
        <v>3</v>
      </c>
      <c r="X221" s="23"/>
    </row>
    <row r="222" spans="1:24" s="1" customFormat="1" ht="21" customHeight="1" x14ac:dyDescent="0.3">
      <c r="A222" s="24" t="s">
        <v>23</v>
      </c>
      <c r="B222" s="24" t="s">
        <v>424</v>
      </c>
      <c r="C222" s="27" t="s">
        <v>430</v>
      </c>
      <c r="D222" s="59"/>
      <c r="E222" s="40" t="str">
        <f>HYPERLINK("https://www.google.ru/search?q=FB7320-410&amp;newwindow=1&amp;tbm=isch","Еще фото")</f>
        <v>Еще фото</v>
      </c>
      <c r="F222" s="25"/>
      <c r="G222" s="24" t="s">
        <v>426</v>
      </c>
      <c r="H222" s="24" t="s">
        <v>28</v>
      </c>
      <c r="I222" s="24" t="s">
        <v>384</v>
      </c>
      <c r="J222" s="14" t="s">
        <v>29</v>
      </c>
      <c r="K222" s="15" t="s">
        <v>30</v>
      </c>
      <c r="L222" s="61"/>
      <c r="M222" s="14"/>
      <c r="N222" s="14" t="s">
        <v>107</v>
      </c>
      <c r="O222" s="14"/>
      <c r="P222" s="15" t="s">
        <v>148</v>
      </c>
      <c r="Q222" s="16">
        <v>40799</v>
      </c>
      <c r="R222" s="17">
        <v>40</v>
      </c>
      <c r="S222" s="18">
        <v>28151.31</v>
      </c>
      <c r="T222" s="19" t="s">
        <v>34</v>
      </c>
      <c r="U222" s="20" t="s">
        <v>37</v>
      </c>
      <c r="V222" s="21" t="s">
        <v>38</v>
      </c>
      <c r="W222" s="22">
        <v>4</v>
      </c>
      <c r="X222" s="23"/>
    </row>
    <row r="223" spans="1:24" s="1" customFormat="1" ht="21" customHeight="1" x14ac:dyDescent="0.3">
      <c r="A223" s="24" t="s">
        <v>23</v>
      </c>
      <c r="B223" s="24" t="s">
        <v>424</v>
      </c>
      <c r="C223" s="27" t="s">
        <v>430</v>
      </c>
      <c r="D223" s="59"/>
      <c r="E223" s="40" t="str">
        <f>HYPERLINK("https://www.google.ru/search?q=FB7320-410&amp;newwindow=1&amp;tbm=isch","Еще фото")</f>
        <v>Еще фото</v>
      </c>
      <c r="F223" s="25"/>
      <c r="G223" s="24" t="s">
        <v>426</v>
      </c>
      <c r="H223" s="24" t="s">
        <v>28</v>
      </c>
      <c r="I223" s="24" t="s">
        <v>384</v>
      </c>
      <c r="J223" s="14" t="s">
        <v>29</v>
      </c>
      <c r="K223" s="15" t="s">
        <v>30</v>
      </c>
      <c r="L223" s="61"/>
      <c r="M223" s="14"/>
      <c r="N223" s="14" t="s">
        <v>107</v>
      </c>
      <c r="O223" s="14"/>
      <c r="P223" s="15" t="s">
        <v>148</v>
      </c>
      <c r="Q223" s="16">
        <v>40799</v>
      </c>
      <c r="R223" s="17">
        <v>40</v>
      </c>
      <c r="S223" s="18">
        <v>28151.31</v>
      </c>
      <c r="T223" s="19" t="s">
        <v>34</v>
      </c>
      <c r="U223" s="20" t="s">
        <v>39</v>
      </c>
      <c r="V223" s="21" t="s">
        <v>40</v>
      </c>
      <c r="W223" s="22">
        <v>4</v>
      </c>
      <c r="X223" s="23"/>
    </row>
    <row r="224" spans="1:24" s="1" customFormat="1" ht="21" customHeight="1" x14ac:dyDescent="0.3">
      <c r="A224" s="24" t="s">
        <v>23</v>
      </c>
      <c r="B224" s="24" t="s">
        <v>424</v>
      </c>
      <c r="C224" s="27" t="s">
        <v>430</v>
      </c>
      <c r="D224" s="59"/>
      <c r="E224" s="40" t="str">
        <f>HYPERLINK("https://www.google.ru/search?q=FB7320-410&amp;newwindow=1&amp;tbm=isch","Еще фото")</f>
        <v>Еще фото</v>
      </c>
      <c r="F224" s="25"/>
      <c r="G224" s="24" t="s">
        <v>426</v>
      </c>
      <c r="H224" s="24" t="s">
        <v>28</v>
      </c>
      <c r="I224" s="24" t="s">
        <v>384</v>
      </c>
      <c r="J224" s="14" t="s">
        <v>29</v>
      </c>
      <c r="K224" s="15" t="s">
        <v>30</v>
      </c>
      <c r="L224" s="61"/>
      <c r="M224" s="14"/>
      <c r="N224" s="14" t="s">
        <v>107</v>
      </c>
      <c r="O224" s="14"/>
      <c r="P224" s="15" t="s">
        <v>148</v>
      </c>
      <c r="Q224" s="16">
        <v>40799</v>
      </c>
      <c r="R224" s="17">
        <v>40</v>
      </c>
      <c r="S224" s="18">
        <v>28151.31</v>
      </c>
      <c r="T224" s="19" t="s">
        <v>34</v>
      </c>
      <c r="U224" s="20" t="s">
        <v>41</v>
      </c>
      <c r="V224" s="21" t="s">
        <v>42</v>
      </c>
      <c r="W224" s="22">
        <v>2</v>
      </c>
      <c r="X224" s="23"/>
    </row>
    <row r="225" spans="1:24" s="1" customFormat="1" ht="32" customHeight="1" x14ac:dyDescent="0.3">
      <c r="A225" s="24" t="s">
        <v>23</v>
      </c>
      <c r="B225" s="24" t="s">
        <v>424</v>
      </c>
      <c r="C225" s="27" t="s">
        <v>430</v>
      </c>
      <c r="D225" s="60"/>
      <c r="E225" s="40" t="str">
        <f>HYPERLINK("https://www.google.ru/search?q=FB7320-410&amp;newwindow=1&amp;tbm=isch","Еще фото")</f>
        <v>Еще фото</v>
      </c>
      <c r="F225" s="25"/>
      <c r="G225" s="24" t="s">
        <v>426</v>
      </c>
      <c r="H225" s="24" t="s">
        <v>28</v>
      </c>
      <c r="I225" s="24" t="s">
        <v>384</v>
      </c>
      <c r="J225" s="14" t="s">
        <v>29</v>
      </c>
      <c r="K225" s="15" t="s">
        <v>30</v>
      </c>
      <c r="L225" s="57"/>
      <c r="M225" s="14"/>
      <c r="N225" s="14" t="s">
        <v>107</v>
      </c>
      <c r="O225" s="14"/>
      <c r="P225" s="15" t="s">
        <v>148</v>
      </c>
      <c r="Q225" s="16">
        <v>40799</v>
      </c>
      <c r="R225" s="17">
        <v>40</v>
      </c>
      <c r="S225" s="18">
        <v>28151.31</v>
      </c>
      <c r="T225" s="19" t="s">
        <v>34</v>
      </c>
      <c r="U225" s="20" t="s">
        <v>54</v>
      </c>
      <c r="V225" s="21" t="s">
        <v>55</v>
      </c>
      <c r="W225" s="22">
        <v>2</v>
      </c>
      <c r="X225" s="23"/>
    </row>
    <row r="226" spans="1:24" s="1" customFormat="1" ht="108" customHeight="1" x14ac:dyDescent="0.3">
      <c r="A226" s="11" t="s">
        <v>23</v>
      </c>
      <c r="B226" s="11" t="s">
        <v>431</v>
      </c>
      <c r="C226" s="12" t="s">
        <v>432</v>
      </c>
      <c r="D226" s="28"/>
      <c r="E226" s="40" t="str">
        <f>HYPERLINK("https://www.google.ru/search?q=FB7679-010&amp;newwindow=1&amp;tbm=isch","Еще фото")</f>
        <v>Еще фото</v>
      </c>
      <c r="F226" s="25"/>
      <c r="G226" s="11" t="s">
        <v>433</v>
      </c>
      <c r="H226" s="11" t="s">
        <v>28</v>
      </c>
      <c r="I226" s="14" t="s">
        <v>384</v>
      </c>
      <c r="J226" s="14" t="s">
        <v>29</v>
      </c>
      <c r="K226" s="15" t="s">
        <v>45</v>
      </c>
      <c r="L226" s="14" t="s">
        <v>434</v>
      </c>
      <c r="M226" s="14"/>
      <c r="N226" s="14" t="s">
        <v>114</v>
      </c>
      <c r="O226" s="14"/>
      <c r="P226" s="15" t="s">
        <v>154</v>
      </c>
      <c r="Q226" s="16">
        <v>15999</v>
      </c>
      <c r="R226" s="17">
        <v>40</v>
      </c>
      <c r="S226" s="18">
        <v>11039.31</v>
      </c>
      <c r="T226" s="19" t="s">
        <v>34</v>
      </c>
      <c r="U226" s="20" t="s">
        <v>35</v>
      </c>
      <c r="V226" s="21" t="s">
        <v>48</v>
      </c>
      <c r="W226" s="22">
        <v>1</v>
      </c>
      <c r="X226" s="23"/>
    </row>
    <row r="227" spans="1:24" s="1" customFormat="1" ht="35" customHeight="1" x14ac:dyDescent="0.3">
      <c r="A227" s="11" t="s">
        <v>23</v>
      </c>
      <c r="B227" s="11" t="s">
        <v>435</v>
      </c>
      <c r="C227" s="12" t="s">
        <v>436</v>
      </c>
      <c r="D227" s="58"/>
      <c r="E227" s="40" t="str">
        <f>HYPERLINK("https://www.google.ru/search?q=FB7852-010&amp;newwindow=1&amp;tbm=isch","Еще фото")</f>
        <v>Еще фото</v>
      </c>
      <c r="F227" s="25" t="s">
        <v>76</v>
      </c>
      <c r="G227" s="11" t="s">
        <v>383</v>
      </c>
      <c r="H227" s="11" t="s">
        <v>28</v>
      </c>
      <c r="I227" s="14" t="s">
        <v>384</v>
      </c>
      <c r="J227" s="14" t="s">
        <v>29</v>
      </c>
      <c r="K227" s="15" t="s">
        <v>30</v>
      </c>
      <c r="L227" s="56" t="s">
        <v>437</v>
      </c>
      <c r="M227" s="14"/>
      <c r="N227" s="14" t="s">
        <v>114</v>
      </c>
      <c r="O227" s="14"/>
      <c r="P227" s="15" t="s">
        <v>95</v>
      </c>
      <c r="Q227" s="16">
        <v>44199</v>
      </c>
      <c r="R227" s="17">
        <v>40</v>
      </c>
      <c r="S227" s="18">
        <v>30497.309999999998</v>
      </c>
      <c r="T227" s="19" t="s">
        <v>34</v>
      </c>
      <c r="U227" s="20" t="s">
        <v>37</v>
      </c>
      <c r="V227" s="21" t="s">
        <v>38</v>
      </c>
      <c r="W227" s="22">
        <v>1</v>
      </c>
      <c r="X227" s="23"/>
    </row>
    <row r="228" spans="1:24" s="1" customFormat="1" ht="35" customHeight="1" x14ac:dyDescent="0.3">
      <c r="A228" s="24" t="s">
        <v>23</v>
      </c>
      <c r="B228" s="24" t="s">
        <v>435</v>
      </c>
      <c r="C228" s="12" t="s">
        <v>436</v>
      </c>
      <c r="D228" s="59"/>
      <c r="E228" s="40" t="str">
        <f>HYPERLINK("https://www.google.ru/search?q=FB7852-010&amp;newwindow=1&amp;tbm=isch","Еще фото")</f>
        <v>Еще фото</v>
      </c>
      <c r="F228" s="25" t="s">
        <v>76</v>
      </c>
      <c r="G228" s="24" t="s">
        <v>383</v>
      </c>
      <c r="H228" s="24" t="s">
        <v>28</v>
      </c>
      <c r="I228" s="24" t="s">
        <v>384</v>
      </c>
      <c r="J228" s="14" t="s">
        <v>29</v>
      </c>
      <c r="K228" s="15" t="s">
        <v>30</v>
      </c>
      <c r="L228" s="61"/>
      <c r="M228" s="14"/>
      <c r="N228" s="14" t="s">
        <v>114</v>
      </c>
      <c r="O228" s="14"/>
      <c r="P228" s="15" t="s">
        <v>95</v>
      </c>
      <c r="Q228" s="16">
        <v>44199</v>
      </c>
      <c r="R228" s="17">
        <v>40</v>
      </c>
      <c r="S228" s="18">
        <v>30497.309999999998</v>
      </c>
      <c r="T228" s="19" t="s">
        <v>34</v>
      </c>
      <c r="U228" s="20" t="s">
        <v>39</v>
      </c>
      <c r="V228" s="21" t="s">
        <v>40</v>
      </c>
      <c r="W228" s="22">
        <v>3</v>
      </c>
      <c r="X228" s="23"/>
    </row>
    <row r="229" spans="1:24" s="1" customFormat="1" ht="37.049999999999997" customHeight="1" x14ac:dyDescent="0.3">
      <c r="A229" s="24" t="s">
        <v>23</v>
      </c>
      <c r="B229" s="24" t="s">
        <v>435</v>
      </c>
      <c r="C229" s="12" t="s">
        <v>436</v>
      </c>
      <c r="D229" s="60"/>
      <c r="E229" s="40" t="str">
        <f>HYPERLINK("https://www.google.ru/search?q=FB7852-010&amp;newwindow=1&amp;tbm=isch","Еще фото")</f>
        <v>Еще фото</v>
      </c>
      <c r="F229" s="25" t="s">
        <v>76</v>
      </c>
      <c r="G229" s="24" t="s">
        <v>383</v>
      </c>
      <c r="H229" s="24" t="s">
        <v>28</v>
      </c>
      <c r="I229" s="24" t="s">
        <v>384</v>
      </c>
      <c r="J229" s="14" t="s">
        <v>29</v>
      </c>
      <c r="K229" s="15" t="s">
        <v>30</v>
      </c>
      <c r="L229" s="57"/>
      <c r="M229" s="14"/>
      <c r="N229" s="14" t="s">
        <v>114</v>
      </c>
      <c r="O229" s="14"/>
      <c r="P229" s="15" t="s">
        <v>95</v>
      </c>
      <c r="Q229" s="16">
        <v>44199</v>
      </c>
      <c r="R229" s="17">
        <v>40</v>
      </c>
      <c r="S229" s="18">
        <v>30497.309999999998</v>
      </c>
      <c r="T229" s="19" t="s">
        <v>34</v>
      </c>
      <c r="U229" s="20" t="s">
        <v>41</v>
      </c>
      <c r="V229" s="21" t="s">
        <v>42</v>
      </c>
      <c r="W229" s="22">
        <v>3</v>
      </c>
      <c r="X229" s="23"/>
    </row>
    <row r="230" spans="1:24" s="1" customFormat="1" ht="35" customHeight="1" x14ac:dyDescent="0.3">
      <c r="A230" s="11" t="s">
        <v>23</v>
      </c>
      <c r="B230" s="11" t="s">
        <v>438</v>
      </c>
      <c r="C230" s="12" t="s">
        <v>439</v>
      </c>
      <c r="D230" s="58"/>
      <c r="E230" s="40" t="str">
        <f>HYPERLINK("https://www.google.ru/search?q=FB7854-010&amp;newwindow=1&amp;tbm=isch","Еще фото")</f>
        <v>Еще фото</v>
      </c>
      <c r="F230" s="25"/>
      <c r="G230" s="11" t="s">
        <v>383</v>
      </c>
      <c r="H230" s="11" t="s">
        <v>28</v>
      </c>
      <c r="I230" s="14" t="s">
        <v>384</v>
      </c>
      <c r="J230" s="14" t="s">
        <v>29</v>
      </c>
      <c r="K230" s="15" t="s">
        <v>30</v>
      </c>
      <c r="L230" s="56" t="s">
        <v>440</v>
      </c>
      <c r="M230" s="14"/>
      <c r="N230" s="14" t="s">
        <v>114</v>
      </c>
      <c r="O230" s="14"/>
      <c r="P230" s="15" t="s">
        <v>441</v>
      </c>
      <c r="Q230" s="16">
        <v>42599</v>
      </c>
      <c r="R230" s="17">
        <v>40</v>
      </c>
      <c r="S230" s="18">
        <v>29393.309999999998</v>
      </c>
      <c r="T230" s="19" t="s">
        <v>34</v>
      </c>
      <c r="U230" s="20" t="s">
        <v>39</v>
      </c>
      <c r="V230" s="21" t="s">
        <v>40</v>
      </c>
      <c r="W230" s="22">
        <v>1</v>
      </c>
      <c r="X230" s="23"/>
    </row>
    <row r="231" spans="1:24" s="1" customFormat="1" ht="35" customHeight="1" x14ac:dyDescent="0.3">
      <c r="A231" s="24" t="s">
        <v>23</v>
      </c>
      <c r="B231" s="24" t="s">
        <v>438</v>
      </c>
      <c r="C231" s="12" t="s">
        <v>439</v>
      </c>
      <c r="D231" s="59"/>
      <c r="E231" s="40" t="str">
        <f>HYPERLINK("https://www.google.ru/search?q=FB7854-010&amp;newwindow=1&amp;tbm=isch","Еще фото")</f>
        <v>Еще фото</v>
      </c>
      <c r="F231" s="25"/>
      <c r="G231" s="24" t="s">
        <v>383</v>
      </c>
      <c r="H231" s="24" t="s">
        <v>28</v>
      </c>
      <c r="I231" s="24" t="s">
        <v>384</v>
      </c>
      <c r="J231" s="14" t="s">
        <v>29</v>
      </c>
      <c r="K231" s="15" t="s">
        <v>30</v>
      </c>
      <c r="L231" s="61"/>
      <c r="M231" s="14"/>
      <c r="N231" s="14" t="s">
        <v>114</v>
      </c>
      <c r="O231" s="14"/>
      <c r="P231" s="15" t="s">
        <v>441</v>
      </c>
      <c r="Q231" s="16">
        <v>42599</v>
      </c>
      <c r="R231" s="17">
        <v>40</v>
      </c>
      <c r="S231" s="18">
        <v>29393.309999999998</v>
      </c>
      <c r="T231" s="19" t="s">
        <v>34</v>
      </c>
      <c r="U231" s="20" t="s">
        <v>41</v>
      </c>
      <c r="V231" s="21" t="s">
        <v>42</v>
      </c>
      <c r="W231" s="22">
        <v>1</v>
      </c>
      <c r="X231" s="23"/>
    </row>
    <row r="232" spans="1:24" s="1" customFormat="1" ht="37.049999999999997" customHeight="1" x14ac:dyDescent="0.3">
      <c r="A232" s="24" t="s">
        <v>23</v>
      </c>
      <c r="B232" s="24" t="s">
        <v>438</v>
      </c>
      <c r="C232" s="12" t="s">
        <v>439</v>
      </c>
      <c r="D232" s="60"/>
      <c r="E232" s="40" t="str">
        <f>HYPERLINK("https://www.google.ru/search?q=FB7854-010&amp;newwindow=1&amp;tbm=isch","Еще фото")</f>
        <v>Еще фото</v>
      </c>
      <c r="F232" s="25"/>
      <c r="G232" s="24" t="s">
        <v>383</v>
      </c>
      <c r="H232" s="24" t="s">
        <v>28</v>
      </c>
      <c r="I232" s="24" t="s">
        <v>384</v>
      </c>
      <c r="J232" s="14" t="s">
        <v>29</v>
      </c>
      <c r="K232" s="15" t="s">
        <v>30</v>
      </c>
      <c r="L232" s="57"/>
      <c r="M232" s="14"/>
      <c r="N232" s="14" t="s">
        <v>114</v>
      </c>
      <c r="O232" s="14"/>
      <c r="P232" s="15" t="s">
        <v>441</v>
      </c>
      <c r="Q232" s="16">
        <v>42599</v>
      </c>
      <c r="R232" s="17">
        <v>40</v>
      </c>
      <c r="S232" s="18">
        <v>29393.309999999998</v>
      </c>
      <c r="T232" s="19" t="s">
        <v>34</v>
      </c>
      <c r="U232" s="20" t="s">
        <v>54</v>
      </c>
      <c r="V232" s="21" t="s">
        <v>55</v>
      </c>
      <c r="W232" s="22">
        <v>1</v>
      </c>
      <c r="X232" s="23"/>
    </row>
    <row r="233" spans="1:24" s="1" customFormat="1" ht="108" customHeight="1" x14ac:dyDescent="0.3">
      <c r="A233" s="11" t="s">
        <v>23</v>
      </c>
      <c r="B233" s="11" t="s">
        <v>402</v>
      </c>
      <c r="C233" s="12" t="s">
        <v>442</v>
      </c>
      <c r="D233" s="28"/>
      <c r="E233" s="40" t="str">
        <f>HYPERLINK("https://www.google.ru/search?q=FB8008-473&amp;newwindow=1&amp;tbm=isch","Еще фото")</f>
        <v>Еще фото</v>
      </c>
      <c r="F233" s="25"/>
      <c r="G233" s="11" t="s">
        <v>404</v>
      </c>
      <c r="H233" s="11" t="s">
        <v>28</v>
      </c>
      <c r="I233" s="14" t="s">
        <v>384</v>
      </c>
      <c r="J233" s="14" t="s">
        <v>29</v>
      </c>
      <c r="K233" s="15" t="s">
        <v>30</v>
      </c>
      <c r="L233" s="14" t="s">
        <v>405</v>
      </c>
      <c r="M233" s="14"/>
      <c r="N233" s="14" t="s">
        <v>107</v>
      </c>
      <c r="O233" s="14"/>
      <c r="P233" s="15" t="s">
        <v>198</v>
      </c>
      <c r="Q233" s="16">
        <v>27699</v>
      </c>
      <c r="R233" s="17">
        <v>40</v>
      </c>
      <c r="S233" s="18">
        <v>19112.310000000001</v>
      </c>
      <c r="T233" s="19" t="s">
        <v>34</v>
      </c>
      <c r="U233" s="20" t="s">
        <v>35</v>
      </c>
      <c r="V233" s="21" t="s">
        <v>36</v>
      </c>
      <c r="W233" s="22">
        <v>1</v>
      </c>
      <c r="X233" s="23"/>
    </row>
    <row r="234" spans="1:24" s="1" customFormat="1" ht="108" customHeight="1" x14ac:dyDescent="0.3">
      <c r="A234" s="11" t="s">
        <v>23</v>
      </c>
      <c r="B234" s="11" t="s">
        <v>443</v>
      </c>
      <c r="C234" s="12" t="s">
        <v>444</v>
      </c>
      <c r="D234" s="28"/>
      <c r="E234" s="40" t="str">
        <f>HYPERLINK("https://www.google.ru/search?q=FB8189-410&amp;newwindow=1&amp;tbm=isch","Еще фото")</f>
        <v>Еще фото</v>
      </c>
      <c r="F234" s="25"/>
      <c r="G234" s="11" t="s">
        <v>426</v>
      </c>
      <c r="H234" s="11" t="s">
        <v>28</v>
      </c>
      <c r="I234" s="14" t="s">
        <v>384</v>
      </c>
      <c r="J234" s="14" t="s">
        <v>29</v>
      </c>
      <c r="K234" s="15" t="s">
        <v>30</v>
      </c>
      <c r="L234" s="14" t="s">
        <v>445</v>
      </c>
      <c r="M234" s="14" t="s">
        <v>446</v>
      </c>
      <c r="N234" s="14" t="s">
        <v>107</v>
      </c>
      <c r="O234" s="14"/>
      <c r="P234" s="15" t="s">
        <v>154</v>
      </c>
      <c r="Q234" s="16">
        <v>51899</v>
      </c>
      <c r="R234" s="17">
        <v>40</v>
      </c>
      <c r="S234" s="18">
        <v>35810.31</v>
      </c>
      <c r="T234" s="19" t="s">
        <v>34</v>
      </c>
      <c r="U234" s="20" t="s">
        <v>39</v>
      </c>
      <c r="V234" s="21" t="s">
        <v>40</v>
      </c>
      <c r="W234" s="22">
        <v>1</v>
      </c>
      <c r="X234" s="23"/>
    </row>
    <row r="235" spans="1:24" s="1" customFormat="1" ht="26" customHeight="1" x14ac:dyDescent="0.3">
      <c r="A235" s="11" t="s">
        <v>23</v>
      </c>
      <c r="B235" s="11" t="s">
        <v>447</v>
      </c>
      <c r="C235" s="12" t="s">
        <v>448</v>
      </c>
      <c r="D235" s="58"/>
      <c r="E235" s="40" t="str">
        <f>HYPERLINK("https://www.google.ru/search?q=FN4649-436&amp;newwindow=1&amp;tbm=isch","Еще фото")</f>
        <v>Еще фото</v>
      </c>
      <c r="F235" s="25"/>
      <c r="G235" s="11" t="s">
        <v>404</v>
      </c>
      <c r="H235" s="11" t="s">
        <v>28</v>
      </c>
      <c r="I235" s="14" t="s">
        <v>384</v>
      </c>
      <c r="J235" s="14" t="s">
        <v>29</v>
      </c>
      <c r="K235" s="15" t="s">
        <v>30</v>
      </c>
      <c r="L235" s="56" t="s">
        <v>449</v>
      </c>
      <c r="M235" s="14"/>
      <c r="N235" s="14" t="s">
        <v>107</v>
      </c>
      <c r="O235" s="14"/>
      <c r="P235" s="15" t="s">
        <v>237</v>
      </c>
      <c r="Q235" s="16">
        <v>42699</v>
      </c>
      <c r="R235" s="17">
        <v>40</v>
      </c>
      <c r="S235" s="18">
        <v>29462.309999999998</v>
      </c>
      <c r="T235" s="19" t="s">
        <v>34</v>
      </c>
      <c r="U235" s="20" t="s">
        <v>35</v>
      </c>
      <c r="V235" s="21" t="s">
        <v>36</v>
      </c>
      <c r="W235" s="22">
        <v>2</v>
      </c>
      <c r="X235" s="23"/>
    </row>
    <row r="236" spans="1:24" s="1" customFormat="1" ht="26" customHeight="1" x14ac:dyDescent="0.3">
      <c r="A236" s="24" t="s">
        <v>23</v>
      </c>
      <c r="B236" s="24" t="s">
        <v>447</v>
      </c>
      <c r="C236" s="12" t="s">
        <v>448</v>
      </c>
      <c r="D236" s="59"/>
      <c r="E236" s="40" t="str">
        <f>HYPERLINK("https://www.google.ru/search?q=FN4649-436&amp;newwindow=1&amp;tbm=isch","Еще фото")</f>
        <v>Еще фото</v>
      </c>
      <c r="F236" s="25"/>
      <c r="G236" s="24" t="s">
        <v>404</v>
      </c>
      <c r="H236" s="24" t="s">
        <v>28</v>
      </c>
      <c r="I236" s="24" t="s">
        <v>384</v>
      </c>
      <c r="J236" s="14" t="s">
        <v>29</v>
      </c>
      <c r="K236" s="15" t="s">
        <v>30</v>
      </c>
      <c r="L236" s="61"/>
      <c r="M236" s="14"/>
      <c r="N236" s="14" t="s">
        <v>107</v>
      </c>
      <c r="O236" s="14"/>
      <c r="P236" s="15" t="s">
        <v>237</v>
      </c>
      <c r="Q236" s="16">
        <v>42699</v>
      </c>
      <c r="R236" s="17">
        <v>40</v>
      </c>
      <c r="S236" s="18">
        <v>29462.309999999998</v>
      </c>
      <c r="T236" s="19" t="s">
        <v>34</v>
      </c>
      <c r="U236" s="20" t="s">
        <v>37</v>
      </c>
      <c r="V236" s="21" t="s">
        <v>38</v>
      </c>
      <c r="W236" s="22">
        <v>1</v>
      </c>
      <c r="X236" s="23"/>
    </row>
    <row r="237" spans="1:24" s="1" customFormat="1" ht="26" customHeight="1" x14ac:dyDescent="0.3">
      <c r="A237" s="24" t="s">
        <v>23</v>
      </c>
      <c r="B237" s="24" t="s">
        <v>447</v>
      </c>
      <c r="C237" s="12" t="s">
        <v>448</v>
      </c>
      <c r="D237" s="59"/>
      <c r="E237" s="40" t="str">
        <f>HYPERLINK("https://www.google.ru/search?q=FN4649-436&amp;newwindow=1&amp;tbm=isch","Еще фото")</f>
        <v>Еще фото</v>
      </c>
      <c r="F237" s="25"/>
      <c r="G237" s="24" t="s">
        <v>404</v>
      </c>
      <c r="H237" s="24" t="s">
        <v>28</v>
      </c>
      <c r="I237" s="24" t="s">
        <v>384</v>
      </c>
      <c r="J237" s="14" t="s">
        <v>29</v>
      </c>
      <c r="K237" s="15" t="s">
        <v>30</v>
      </c>
      <c r="L237" s="61"/>
      <c r="M237" s="14"/>
      <c r="N237" s="14" t="s">
        <v>107</v>
      </c>
      <c r="O237" s="14"/>
      <c r="P237" s="15" t="s">
        <v>237</v>
      </c>
      <c r="Q237" s="16">
        <v>42699</v>
      </c>
      <c r="R237" s="17">
        <v>40</v>
      </c>
      <c r="S237" s="18">
        <v>29462.309999999998</v>
      </c>
      <c r="T237" s="19" t="s">
        <v>34</v>
      </c>
      <c r="U237" s="20" t="s">
        <v>39</v>
      </c>
      <c r="V237" s="21" t="s">
        <v>40</v>
      </c>
      <c r="W237" s="22">
        <v>1</v>
      </c>
      <c r="X237" s="23"/>
    </row>
    <row r="238" spans="1:24" s="1" customFormat="1" ht="26" customHeight="1" x14ac:dyDescent="0.3">
      <c r="A238" s="24" t="s">
        <v>23</v>
      </c>
      <c r="B238" s="24" t="s">
        <v>447</v>
      </c>
      <c r="C238" s="12" t="s">
        <v>448</v>
      </c>
      <c r="D238" s="60"/>
      <c r="E238" s="40" t="str">
        <f>HYPERLINK("https://www.google.ru/search?q=FN4649-436&amp;newwindow=1&amp;tbm=isch","Еще фото")</f>
        <v>Еще фото</v>
      </c>
      <c r="F238" s="25"/>
      <c r="G238" s="24" t="s">
        <v>404</v>
      </c>
      <c r="H238" s="24" t="s">
        <v>28</v>
      </c>
      <c r="I238" s="24" t="s">
        <v>384</v>
      </c>
      <c r="J238" s="14" t="s">
        <v>29</v>
      </c>
      <c r="K238" s="15" t="s">
        <v>30</v>
      </c>
      <c r="L238" s="57"/>
      <c r="M238" s="14"/>
      <c r="N238" s="14" t="s">
        <v>107</v>
      </c>
      <c r="O238" s="14"/>
      <c r="P238" s="15" t="s">
        <v>237</v>
      </c>
      <c r="Q238" s="16">
        <v>42699</v>
      </c>
      <c r="R238" s="17">
        <v>40</v>
      </c>
      <c r="S238" s="18">
        <v>29462.309999999998</v>
      </c>
      <c r="T238" s="19" t="s">
        <v>34</v>
      </c>
      <c r="U238" s="20" t="s">
        <v>41</v>
      </c>
      <c r="V238" s="21" t="s">
        <v>42</v>
      </c>
      <c r="W238" s="22">
        <v>2</v>
      </c>
      <c r="X238" s="23"/>
    </row>
    <row r="239" spans="1:24" s="1" customFormat="1" ht="108" customHeight="1" x14ac:dyDescent="0.3">
      <c r="A239" s="11" t="s">
        <v>23</v>
      </c>
      <c r="B239" s="11" t="s">
        <v>450</v>
      </c>
      <c r="C239" s="12" t="s">
        <v>451</v>
      </c>
      <c r="D239" s="28"/>
      <c r="E239" s="40" t="str">
        <f>HYPERLINK("https://www.google.ru/search?q=FV7269-010&amp;newwindow=1&amp;tbm=isch","Еще фото")</f>
        <v>Еще фото</v>
      </c>
      <c r="F239" s="25"/>
      <c r="G239" s="11" t="s">
        <v>452</v>
      </c>
      <c r="H239" s="11" t="s">
        <v>28</v>
      </c>
      <c r="I239" s="14" t="s">
        <v>384</v>
      </c>
      <c r="J239" s="14" t="s">
        <v>254</v>
      </c>
      <c r="K239" s="15" t="s">
        <v>30</v>
      </c>
      <c r="L239" s="14" t="s">
        <v>453</v>
      </c>
      <c r="M239" s="14"/>
      <c r="N239" s="14" t="s">
        <v>114</v>
      </c>
      <c r="O239" s="14"/>
      <c r="P239" s="15" t="s">
        <v>95</v>
      </c>
      <c r="Q239" s="16">
        <v>52799</v>
      </c>
      <c r="R239" s="17">
        <v>40</v>
      </c>
      <c r="S239" s="18">
        <v>36431.31</v>
      </c>
      <c r="T239" s="19" t="s">
        <v>34</v>
      </c>
      <c r="U239" s="20" t="s">
        <v>41</v>
      </c>
      <c r="V239" s="21" t="s">
        <v>42</v>
      </c>
      <c r="W239" s="22">
        <v>1</v>
      </c>
      <c r="X239" s="23"/>
    </row>
    <row r="240" spans="1:24" s="1" customFormat="1" ht="108" customHeight="1" x14ac:dyDescent="0.3">
      <c r="A240" s="11" t="s">
        <v>23</v>
      </c>
      <c r="B240" s="11" t="s">
        <v>454</v>
      </c>
      <c r="C240" s="12" t="s">
        <v>455</v>
      </c>
      <c r="D240" s="28"/>
      <c r="E240" s="40" t="str">
        <f>HYPERLINK("https://www.google.ru/search?q=FZ0748-010&amp;newwindow=1&amp;tbm=isch","Еще фото")</f>
        <v>Еще фото</v>
      </c>
      <c r="F240" s="25"/>
      <c r="G240" s="11" t="s">
        <v>433</v>
      </c>
      <c r="H240" s="11" t="s">
        <v>28</v>
      </c>
      <c r="I240" s="14" t="s">
        <v>384</v>
      </c>
      <c r="J240" s="14" t="s">
        <v>29</v>
      </c>
      <c r="K240" s="15" t="s">
        <v>30</v>
      </c>
      <c r="L240" s="14" t="s">
        <v>456</v>
      </c>
      <c r="M240" s="14"/>
      <c r="N240" s="14" t="s">
        <v>114</v>
      </c>
      <c r="O240" s="14"/>
      <c r="P240" s="15" t="s">
        <v>95</v>
      </c>
      <c r="Q240" s="16">
        <v>14399</v>
      </c>
      <c r="R240" s="17">
        <v>40</v>
      </c>
      <c r="S240" s="18">
        <v>9935.31</v>
      </c>
      <c r="T240" s="19" t="s">
        <v>34</v>
      </c>
      <c r="U240" s="20" t="s">
        <v>35</v>
      </c>
      <c r="V240" s="21" t="s">
        <v>36</v>
      </c>
      <c r="W240" s="22">
        <v>2</v>
      </c>
      <c r="X240" s="23"/>
    </row>
    <row r="241" spans="1:24" s="1" customFormat="1" ht="21" customHeight="1" x14ac:dyDescent="0.3">
      <c r="A241" s="11" t="s">
        <v>23</v>
      </c>
      <c r="B241" s="11" t="s">
        <v>407</v>
      </c>
      <c r="C241" s="26" t="s">
        <v>457</v>
      </c>
      <c r="D241" s="58"/>
      <c r="E241" s="40" t="str">
        <f>HYPERLINK("https://www.google.ru/search?q=FZ5899-072&amp;newwindow=1&amp;tbm=isch","Еще фото")</f>
        <v>Еще фото</v>
      </c>
      <c r="F241" s="25" t="s">
        <v>76</v>
      </c>
      <c r="G241" s="11" t="s">
        <v>404</v>
      </c>
      <c r="H241" s="11" t="s">
        <v>28</v>
      </c>
      <c r="I241" s="14" t="s">
        <v>384</v>
      </c>
      <c r="J241" s="14" t="s">
        <v>29</v>
      </c>
      <c r="K241" s="15" t="s">
        <v>45</v>
      </c>
      <c r="L241" s="56" t="s">
        <v>409</v>
      </c>
      <c r="M241" s="14"/>
      <c r="N241" s="14" t="s">
        <v>32</v>
      </c>
      <c r="O241" s="14"/>
      <c r="P241" s="15" t="s">
        <v>154</v>
      </c>
      <c r="Q241" s="16">
        <v>19799</v>
      </c>
      <c r="R241" s="17">
        <v>40</v>
      </c>
      <c r="S241" s="18">
        <v>13661.309999999998</v>
      </c>
      <c r="T241" s="19" t="s">
        <v>34</v>
      </c>
      <c r="U241" s="20" t="s">
        <v>64</v>
      </c>
      <c r="V241" s="21" t="s">
        <v>65</v>
      </c>
      <c r="W241" s="22">
        <v>2</v>
      </c>
      <c r="X241" s="23"/>
    </row>
    <row r="242" spans="1:24" s="1" customFormat="1" ht="21" customHeight="1" x14ac:dyDescent="0.3">
      <c r="A242" s="24" t="s">
        <v>23</v>
      </c>
      <c r="B242" s="24" t="s">
        <v>407</v>
      </c>
      <c r="C242" s="27" t="s">
        <v>457</v>
      </c>
      <c r="D242" s="59"/>
      <c r="E242" s="40" t="str">
        <f>HYPERLINK("https://www.google.ru/search?q=FZ5899-072&amp;newwindow=1&amp;tbm=isch","Еще фото")</f>
        <v>Еще фото</v>
      </c>
      <c r="F242" s="25" t="s">
        <v>76</v>
      </c>
      <c r="G242" s="24" t="s">
        <v>404</v>
      </c>
      <c r="H242" s="24" t="s">
        <v>28</v>
      </c>
      <c r="I242" s="24" t="s">
        <v>384</v>
      </c>
      <c r="J242" s="14" t="s">
        <v>29</v>
      </c>
      <c r="K242" s="15" t="s">
        <v>45</v>
      </c>
      <c r="L242" s="61"/>
      <c r="M242" s="14"/>
      <c r="N242" s="14" t="s">
        <v>32</v>
      </c>
      <c r="O242" s="14"/>
      <c r="P242" s="15" t="s">
        <v>154</v>
      </c>
      <c r="Q242" s="16">
        <v>19799</v>
      </c>
      <c r="R242" s="17">
        <v>40</v>
      </c>
      <c r="S242" s="18">
        <v>13661.309999999998</v>
      </c>
      <c r="T242" s="19" t="s">
        <v>34</v>
      </c>
      <c r="U242" s="20" t="s">
        <v>35</v>
      </c>
      <c r="V242" s="21" t="s">
        <v>48</v>
      </c>
      <c r="W242" s="22">
        <v>3</v>
      </c>
      <c r="X242" s="23"/>
    </row>
    <row r="243" spans="1:24" s="1" customFormat="1" ht="21" customHeight="1" x14ac:dyDescent="0.3">
      <c r="A243" s="24" t="s">
        <v>23</v>
      </c>
      <c r="B243" s="24" t="s">
        <v>407</v>
      </c>
      <c r="C243" s="27" t="s">
        <v>457</v>
      </c>
      <c r="D243" s="59"/>
      <c r="E243" s="40" t="str">
        <f>HYPERLINK("https://www.google.ru/search?q=FZ5899-072&amp;newwindow=1&amp;tbm=isch","Еще фото")</f>
        <v>Еще фото</v>
      </c>
      <c r="F243" s="25" t="s">
        <v>76</v>
      </c>
      <c r="G243" s="24" t="s">
        <v>404</v>
      </c>
      <c r="H243" s="24" t="s">
        <v>28</v>
      </c>
      <c r="I243" s="24" t="s">
        <v>384</v>
      </c>
      <c r="J243" s="14" t="s">
        <v>29</v>
      </c>
      <c r="K243" s="15" t="s">
        <v>45</v>
      </c>
      <c r="L243" s="61"/>
      <c r="M243" s="14"/>
      <c r="N243" s="14" t="s">
        <v>32</v>
      </c>
      <c r="O243" s="14"/>
      <c r="P243" s="15" t="s">
        <v>154</v>
      </c>
      <c r="Q243" s="16">
        <v>19799</v>
      </c>
      <c r="R243" s="17">
        <v>40</v>
      </c>
      <c r="S243" s="18">
        <v>13661.309999999998</v>
      </c>
      <c r="T243" s="19" t="s">
        <v>34</v>
      </c>
      <c r="U243" s="20" t="s">
        <v>37</v>
      </c>
      <c r="V243" s="21" t="s">
        <v>38</v>
      </c>
      <c r="W243" s="22">
        <v>4</v>
      </c>
      <c r="X243" s="23"/>
    </row>
    <row r="244" spans="1:24" s="1" customFormat="1" ht="21" customHeight="1" x14ac:dyDescent="0.3">
      <c r="A244" s="24" t="s">
        <v>23</v>
      </c>
      <c r="B244" s="24" t="s">
        <v>407</v>
      </c>
      <c r="C244" s="27" t="s">
        <v>457</v>
      </c>
      <c r="D244" s="59"/>
      <c r="E244" s="40" t="str">
        <f>HYPERLINK("https://www.google.ru/search?q=FZ5899-072&amp;newwindow=1&amp;tbm=isch","Еще фото")</f>
        <v>Еще фото</v>
      </c>
      <c r="F244" s="25" t="s">
        <v>76</v>
      </c>
      <c r="G244" s="24" t="s">
        <v>404</v>
      </c>
      <c r="H244" s="24" t="s">
        <v>28</v>
      </c>
      <c r="I244" s="24" t="s">
        <v>384</v>
      </c>
      <c r="J244" s="14" t="s">
        <v>29</v>
      </c>
      <c r="K244" s="15" t="s">
        <v>45</v>
      </c>
      <c r="L244" s="61"/>
      <c r="M244" s="14"/>
      <c r="N244" s="14" t="s">
        <v>32</v>
      </c>
      <c r="O244" s="14"/>
      <c r="P244" s="15" t="s">
        <v>154</v>
      </c>
      <c r="Q244" s="16">
        <v>19799</v>
      </c>
      <c r="R244" s="17">
        <v>40</v>
      </c>
      <c r="S244" s="18">
        <v>13661.309999999998</v>
      </c>
      <c r="T244" s="19" t="s">
        <v>34</v>
      </c>
      <c r="U244" s="20" t="s">
        <v>39</v>
      </c>
      <c r="V244" s="21" t="s">
        <v>49</v>
      </c>
      <c r="W244" s="22">
        <v>2</v>
      </c>
      <c r="X244" s="23"/>
    </row>
    <row r="245" spans="1:24" s="1" customFormat="1" ht="32" customHeight="1" x14ac:dyDescent="0.3">
      <c r="A245" s="24" t="s">
        <v>23</v>
      </c>
      <c r="B245" s="24" t="s">
        <v>407</v>
      </c>
      <c r="C245" s="27" t="s">
        <v>457</v>
      </c>
      <c r="D245" s="60"/>
      <c r="E245" s="40" t="str">
        <f>HYPERLINK("https://www.google.ru/search?q=FZ5899-072&amp;newwindow=1&amp;tbm=isch","Еще фото")</f>
        <v>Еще фото</v>
      </c>
      <c r="F245" s="25" t="s">
        <v>76</v>
      </c>
      <c r="G245" s="24" t="s">
        <v>404</v>
      </c>
      <c r="H245" s="24" t="s">
        <v>28</v>
      </c>
      <c r="I245" s="24" t="s">
        <v>384</v>
      </c>
      <c r="J245" s="14" t="s">
        <v>29</v>
      </c>
      <c r="K245" s="15" t="s">
        <v>45</v>
      </c>
      <c r="L245" s="57"/>
      <c r="M245" s="14"/>
      <c r="N245" s="14" t="s">
        <v>32</v>
      </c>
      <c r="O245" s="14"/>
      <c r="P245" s="15" t="s">
        <v>154</v>
      </c>
      <c r="Q245" s="16">
        <v>19799</v>
      </c>
      <c r="R245" s="17">
        <v>40</v>
      </c>
      <c r="S245" s="18">
        <v>13661.309999999998</v>
      </c>
      <c r="T245" s="19" t="s">
        <v>34</v>
      </c>
      <c r="U245" s="20" t="s">
        <v>41</v>
      </c>
      <c r="V245" s="21" t="s">
        <v>40</v>
      </c>
      <c r="W245" s="22">
        <v>2</v>
      </c>
      <c r="X245" s="23"/>
    </row>
    <row r="246" spans="1:24" s="1" customFormat="1" ht="52.05" customHeight="1" x14ac:dyDescent="0.3">
      <c r="A246" s="11" t="s">
        <v>23</v>
      </c>
      <c r="B246" s="11" t="s">
        <v>458</v>
      </c>
      <c r="C246" s="12" t="s">
        <v>459</v>
      </c>
      <c r="D246" s="54"/>
      <c r="E246" s="40" t="str">
        <f>HYPERLINK("https://www.google.ru/search?q=HV2669-010&amp;newwindow=1&amp;tbm=isch","Еще фото")</f>
        <v>Еще фото</v>
      </c>
      <c r="F246" s="25"/>
      <c r="G246" s="11" t="s">
        <v>404</v>
      </c>
      <c r="H246" s="11" t="s">
        <v>28</v>
      </c>
      <c r="I246" s="14" t="s">
        <v>384</v>
      </c>
      <c r="J246" s="14" t="s">
        <v>99</v>
      </c>
      <c r="K246" s="15" t="s">
        <v>30</v>
      </c>
      <c r="L246" s="56" t="s">
        <v>460</v>
      </c>
      <c r="M246" s="14"/>
      <c r="N246" s="14" t="s">
        <v>114</v>
      </c>
      <c r="O246" s="14"/>
      <c r="P246" s="15" t="s">
        <v>177</v>
      </c>
      <c r="Q246" s="16">
        <v>15699</v>
      </c>
      <c r="R246" s="17">
        <v>40</v>
      </c>
      <c r="S246" s="18">
        <v>10832.31</v>
      </c>
      <c r="T246" s="19" t="s">
        <v>34</v>
      </c>
      <c r="U246" s="20" t="s">
        <v>35</v>
      </c>
      <c r="V246" s="21" t="s">
        <v>36</v>
      </c>
      <c r="W246" s="22">
        <v>2</v>
      </c>
      <c r="X246" s="23"/>
    </row>
    <row r="247" spans="1:24" s="1" customFormat="1" ht="61.05" customHeight="1" x14ac:dyDescent="0.3">
      <c r="A247" s="24" t="s">
        <v>23</v>
      </c>
      <c r="B247" s="24" t="s">
        <v>458</v>
      </c>
      <c r="C247" s="12" t="s">
        <v>459</v>
      </c>
      <c r="D247" s="55"/>
      <c r="E247" s="40" t="str">
        <f>HYPERLINK("https://www.google.ru/search?q=HV2669-010&amp;newwindow=1&amp;tbm=isch","Еще фото")</f>
        <v>Еще фото</v>
      </c>
      <c r="F247" s="25"/>
      <c r="G247" s="24" t="s">
        <v>404</v>
      </c>
      <c r="H247" s="24" t="s">
        <v>28</v>
      </c>
      <c r="I247" s="24" t="s">
        <v>384</v>
      </c>
      <c r="J247" s="14" t="s">
        <v>99</v>
      </c>
      <c r="K247" s="15" t="s">
        <v>30</v>
      </c>
      <c r="L247" s="57"/>
      <c r="M247" s="14"/>
      <c r="N247" s="14" t="s">
        <v>114</v>
      </c>
      <c r="O247" s="14"/>
      <c r="P247" s="15" t="s">
        <v>177</v>
      </c>
      <c r="Q247" s="16">
        <v>15699</v>
      </c>
      <c r="R247" s="17">
        <v>40</v>
      </c>
      <c r="S247" s="18">
        <v>10832.31</v>
      </c>
      <c r="T247" s="19" t="s">
        <v>34</v>
      </c>
      <c r="U247" s="20" t="s">
        <v>37</v>
      </c>
      <c r="V247" s="21" t="s">
        <v>38</v>
      </c>
      <c r="W247" s="22">
        <v>2</v>
      </c>
      <c r="X247" s="23"/>
    </row>
    <row r="248" spans="1:24" s="1" customFormat="1" ht="52.05" customHeight="1" x14ac:dyDescent="0.3">
      <c r="A248" s="11" t="s">
        <v>23</v>
      </c>
      <c r="B248" s="11" t="s">
        <v>461</v>
      </c>
      <c r="C248" s="12" t="s">
        <v>462</v>
      </c>
      <c r="D248" s="54"/>
      <c r="E248" s="40" t="str">
        <f>HYPERLINK("https://www.google.ru/search?q=IO1300-216&amp;newwindow=1&amp;tbm=isch","Еще фото")</f>
        <v>Еще фото</v>
      </c>
      <c r="F248" s="25"/>
      <c r="G248" s="11" t="s">
        <v>404</v>
      </c>
      <c r="H248" s="11" t="s">
        <v>28</v>
      </c>
      <c r="I248" s="14" t="s">
        <v>384</v>
      </c>
      <c r="J248" s="14" t="s">
        <v>29</v>
      </c>
      <c r="K248" s="15" t="s">
        <v>45</v>
      </c>
      <c r="L248" s="56" t="s">
        <v>463</v>
      </c>
      <c r="M248" s="14"/>
      <c r="N248" s="14" t="s">
        <v>205</v>
      </c>
      <c r="O248" s="14"/>
      <c r="P248" s="15" t="s">
        <v>95</v>
      </c>
      <c r="Q248" s="16">
        <v>15699</v>
      </c>
      <c r="R248" s="17">
        <v>40</v>
      </c>
      <c r="S248" s="18">
        <v>10832.31</v>
      </c>
      <c r="T248" s="19" t="s">
        <v>34</v>
      </c>
      <c r="U248" s="20" t="s">
        <v>39</v>
      </c>
      <c r="V248" s="21" t="s">
        <v>49</v>
      </c>
      <c r="W248" s="22">
        <v>1</v>
      </c>
      <c r="X248" s="23"/>
    </row>
    <row r="249" spans="1:24" s="1" customFormat="1" ht="61.05" customHeight="1" x14ac:dyDescent="0.3">
      <c r="A249" s="24" t="s">
        <v>23</v>
      </c>
      <c r="B249" s="24" t="s">
        <v>461</v>
      </c>
      <c r="C249" s="12" t="s">
        <v>462</v>
      </c>
      <c r="D249" s="55"/>
      <c r="E249" s="40" t="str">
        <f>HYPERLINK("https://www.google.ru/search?q=IO1300-216&amp;newwindow=1&amp;tbm=isch","Еще фото")</f>
        <v>Еще фото</v>
      </c>
      <c r="F249" s="25"/>
      <c r="G249" s="24" t="s">
        <v>404</v>
      </c>
      <c r="H249" s="24" t="s">
        <v>28</v>
      </c>
      <c r="I249" s="24" t="s">
        <v>384</v>
      </c>
      <c r="J249" s="14" t="s">
        <v>29</v>
      </c>
      <c r="K249" s="15" t="s">
        <v>45</v>
      </c>
      <c r="L249" s="57"/>
      <c r="M249" s="14"/>
      <c r="N249" s="14" t="s">
        <v>205</v>
      </c>
      <c r="O249" s="14"/>
      <c r="P249" s="15" t="s">
        <v>95</v>
      </c>
      <c r="Q249" s="16">
        <v>15699</v>
      </c>
      <c r="R249" s="17">
        <v>40</v>
      </c>
      <c r="S249" s="18">
        <v>10832.31</v>
      </c>
      <c r="T249" s="19" t="s">
        <v>34</v>
      </c>
      <c r="U249" s="20" t="s">
        <v>41</v>
      </c>
      <c r="V249" s="21" t="s">
        <v>40</v>
      </c>
      <c r="W249" s="22">
        <v>1</v>
      </c>
      <c r="X249" s="23"/>
    </row>
    <row r="250" spans="1:24" s="1" customFormat="1" ht="108" customHeight="1" x14ac:dyDescent="0.3">
      <c r="A250" s="11" t="s">
        <v>23</v>
      </c>
      <c r="B250" s="11" t="s">
        <v>464</v>
      </c>
      <c r="C250" s="12" t="s">
        <v>465</v>
      </c>
      <c r="D250" s="28"/>
      <c r="E250" s="40" t="str">
        <f>HYPERLINK("https://www.google.ru/search?q=FZ7555-710&amp;newwindow=1&amp;tbm=isch","Еще фото")</f>
        <v>Еще фото</v>
      </c>
      <c r="F250" s="25"/>
      <c r="G250" s="11" t="s">
        <v>466</v>
      </c>
      <c r="H250" s="11" t="s">
        <v>334</v>
      </c>
      <c r="I250" s="14" t="s">
        <v>467</v>
      </c>
      <c r="J250" s="14" t="s">
        <v>336</v>
      </c>
      <c r="K250" s="15" t="s">
        <v>337</v>
      </c>
      <c r="L250" s="14" t="s">
        <v>468</v>
      </c>
      <c r="M250" s="14"/>
      <c r="N250" s="14" t="s">
        <v>469</v>
      </c>
      <c r="O250" s="14"/>
      <c r="P250" s="15" t="s">
        <v>470</v>
      </c>
      <c r="Q250" s="16">
        <v>3499</v>
      </c>
      <c r="R250" s="17">
        <v>46</v>
      </c>
      <c r="S250" s="18">
        <v>2172.8789999999999</v>
      </c>
      <c r="T250" s="19" t="s">
        <v>471</v>
      </c>
      <c r="U250" s="20" t="s">
        <v>472</v>
      </c>
      <c r="V250" s="22">
        <v>5</v>
      </c>
      <c r="W250" s="22">
        <v>3</v>
      </c>
      <c r="X250" s="23"/>
    </row>
    <row r="251" spans="1:24" s="1" customFormat="1" ht="108" customHeight="1" x14ac:dyDescent="0.3">
      <c r="A251" s="11" t="s">
        <v>23</v>
      </c>
      <c r="B251" s="11" t="s">
        <v>473</v>
      </c>
      <c r="C251" s="12" t="s">
        <v>474</v>
      </c>
      <c r="D251" s="28"/>
      <c r="E251" s="40" t="str">
        <f>HYPERLINK("https://www.google.ru/search?q=HV4395-100&amp;newwindow=1&amp;tbm=isch","Еще фото")</f>
        <v>Еще фото</v>
      </c>
      <c r="F251" s="25"/>
      <c r="G251" s="11" t="s">
        <v>466</v>
      </c>
      <c r="H251" s="11" t="s">
        <v>334</v>
      </c>
      <c r="I251" s="14" t="s">
        <v>467</v>
      </c>
      <c r="J251" s="14" t="s">
        <v>336</v>
      </c>
      <c r="K251" s="15" t="s">
        <v>337</v>
      </c>
      <c r="L251" s="14" t="s">
        <v>475</v>
      </c>
      <c r="M251" s="14"/>
      <c r="N251" s="14" t="s">
        <v>67</v>
      </c>
      <c r="O251" s="14"/>
      <c r="P251" s="15" t="s">
        <v>476</v>
      </c>
      <c r="Q251" s="16">
        <v>22399</v>
      </c>
      <c r="R251" s="17">
        <v>40</v>
      </c>
      <c r="S251" s="18">
        <v>15455.309999999998</v>
      </c>
      <c r="T251" s="19" t="s">
        <v>471</v>
      </c>
      <c r="U251" s="20" t="s">
        <v>472</v>
      </c>
      <c r="V251" s="22">
        <v>5</v>
      </c>
      <c r="W251" s="22">
        <v>9</v>
      </c>
      <c r="X251" s="23"/>
    </row>
    <row r="252" spans="1:24" s="1" customFormat="1" ht="108" customHeight="1" x14ac:dyDescent="0.3">
      <c r="A252" s="11" t="s">
        <v>23</v>
      </c>
      <c r="B252" s="11" t="s">
        <v>473</v>
      </c>
      <c r="C252" s="12" t="s">
        <v>477</v>
      </c>
      <c r="D252" s="28"/>
      <c r="E252" s="40" t="str">
        <f>HYPERLINK("https://www.google.ru/search?q=HV4395-710&amp;newwindow=1&amp;tbm=isch","Еще фото")</f>
        <v>Еще фото</v>
      </c>
      <c r="F252" s="25"/>
      <c r="G252" s="11" t="s">
        <v>466</v>
      </c>
      <c r="H252" s="11" t="s">
        <v>334</v>
      </c>
      <c r="I252" s="14" t="s">
        <v>467</v>
      </c>
      <c r="J252" s="14" t="s">
        <v>336</v>
      </c>
      <c r="K252" s="15" t="s">
        <v>337</v>
      </c>
      <c r="L252" s="14" t="s">
        <v>475</v>
      </c>
      <c r="M252" s="14"/>
      <c r="N252" s="14" t="s">
        <v>469</v>
      </c>
      <c r="O252" s="14"/>
      <c r="P252" s="15" t="s">
        <v>476</v>
      </c>
      <c r="Q252" s="16">
        <v>22399</v>
      </c>
      <c r="R252" s="17">
        <v>40</v>
      </c>
      <c r="S252" s="18">
        <v>15455.309999999998</v>
      </c>
      <c r="T252" s="19" t="s">
        <v>471</v>
      </c>
      <c r="U252" s="20" t="s">
        <v>472</v>
      </c>
      <c r="V252" s="22">
        <v>5</v>
      </c>
      <c r="W252" s="22">
        <v>16</v>
      </c>
      <c r="X252" s="23"/>
    </row>
    <row r="253" spans="1:24" s="1" customFormat="1" ht="108" customHeight="1" x14ac:dyDescent="0.3">
      <c r="A253" s="11" t="s">
        <v>23</v>
      </c>
      <c r="B253" s="11" t="s">
        <v>478</v>
      </c>
      <c r="C253" s="12" t="s">
        <v>479</v>
      </c>
      <c r="D253" s="28"/>
      <c r="E253" s="40" t="str">
        <f>HYPERLINK("https://www.google.ru/search?q=CZ4456-222&amp;newwindow=1&amp;tbm=isch","Еще фото")</f>
        <v>Еще фото</v>
      </c>
      <c r="F253" s="25"/>
      <c r="G253" s="11" t="s">
        <v>480</v>
      </c>
      <c r="H253" s="11" t="s">
        <v>28</v>
      </c>
      <c r="I253" s="14" t="s">
        <v>481</v>
      </c>
      <c r="J253" s="14" t="s">
        <v>99</v>
      </c>
      <c r="K253" s="15" t="s">
        <v>45</v>
      </c>
      <c r="L253" s="14" t="s">
        <v>482</v>
      </c>
      <c r="M253" s="14"/>
      <c r="N253" s="14" t="s">
        <v>70</v>
      </c>
      <c r="O253" s="14"/>
      <c r="P253" s="15" t="s">
        <v>483</v>
      </c>
      <c r="Q253" s="16">
        <v>5499</v>
      </c>
      <c r="R253" s="17">
        <v>46</v>
      </c>
      <c r="S253" s="18">
        <v>3414.8789999999999</v>
      </c>
      <c r="T253" s="19" t="s">
        <v>34</v>
      </c>
      <c r="U253" s="20" t="s">
        <v>41</v>
      </c>
      <c r="V253" s="21" t="s">
        <v>40</v>
      </c>
      <c r="W253" s="22">
        <v>1</v>
      </c>
      <c r="X253" s="23"/>
    </row>
    <row r="254" spans="1:24" s="1" customFormat="1" ht="52.05" customHeight="1" x14ac:dyDescent="0.3">
      <c r="A254" s="11" t="s">
        <v>23</v>
      </c>
      <c r="B254" s="11" t="s">
        <v>484</v>
      </c>
      <c r="C254" s="12" t="s">
        <v>485</v>
      </c>
      <c r="D254" s="54"/>
      <c r="E254" s="40" t="str">
        <f>HYPERLINK("https://www.google.ru/search?q=KE1274-MED&amp;newwindow=1&amp;tbm=isch","Еще фото")</f>
        <v>Еще фото</v>
      </c>
      <c r="F254" s="25"/>
      <c r="G254" s="11" t="s">
        <v>486</v>
      </c>
      <c r="H254" s="11" t="s">
        <v>28</v>
      </c>
      <c r="I254" s="14" t="s">
        <v>481</v>
      </c>
      <c r="J254" s="14" t="s">
        <v>29</v>
      </c>
      <c r="K254" s="15" t="s">
        <v>30</v>
      </c>
      <c r="L254" s="56" t="s">
        <v>487</v>
      </c>
      <c r="M254" s="14"/>
      <c r="N254" s="14" t="s">
        <v>67</v>
      </c>
      <c r="O254" s="14"/>
      <c r="P254" s="15" t="s">
        <v>87</v>
      </c>
      <c r="Q254" s="16">
        <v>5199</v>
      </c>
      <c r="R254" s="17">
        <v>40</v>
      </c>
      <c r="S254" s="18">
        <v>3587.31</v>
      </c>
      <c r="T254" s="19" t="s">
        <v>34</v>
      </c>
      <c r="U254" s="20" t="s">
        <v>37</v>
      </c>
      <c r="V254" s="21" t="s">
        <v>38</v>
      </c>
      <c r="W254" s="22">
        <v>1</v>
      </c>
      <c r="X254" s="23"/>
    </row>
    <row r="255" spans="1:24" s="1" customFormat="1" ht="61.05" customHeight="1" x14ac:dyDescent="0.3">
      <c r="A255" s="24" t="s">
        <v>23</v>
      </c>
      <c r="B255" s="24" t="s">
        <v>484</v>
      </c>
      <c r="C255" s="12" t="s">
        <v>485</v>
      </c>
      <c r="D255" s="55"/>
      <c r="E255" s="40" t="str">
        <f>HYPERLINK("https://www.google.ru/search?q=KE1274-MED&amp;newwindow=1&amp;tbm=isch","Еще фото")</f>
        <v>Еще фото</v>
      </c>
      <c r="F255" s="25"/>
      <c r="G255" s="24" t="s">
        <v>486</v>
      </c>
      <c r="H255" s="24" t="s">
        <v>28</v>
      </c>
      <c r="I255" s="24" t="s">
        <v>481</v>
      </c>
      <c r="J255" s="14" t="s">
        <v>29</v>
      </c>
      <c r="K255" s="15" t="s">
        <v>30</v>
      </c>
      <c r="L255" s="57"/>
      <c r="M255" s="14"/>
      <c r="N255" s="14" t="s">
        <v>67</v>
      </c>
      <c r="O255" s="14"/>
      <c r="P255" s="15" t="s">
        <v>87</v>
      </c>
      <c r="Q255" s="16">
        <v>5199</v>
      </c>
      <c r="R255" s="17">
        <v>40</v>
      </c>
      <c r="S255" s="18">
        <v>3587.31</v>
      </c>
      <c r="T255" s="19" t="s">
        <v>34</v>
      </c>
      <c r="U255" s="20" t="s">
        <v>41</v>
      </c>
      <c r="V255" s="21" t="s">
        <v>42</v>
      </c>
      <c r="W255" s="22">
        <v>2</v>
      </c>
      <c r="X255" s="23"/>
    </row>
    <row r="256" spans="1:24" s="1" customFormat="1" ht="26" customHeight="1" x14ac:dyDescent="0.3">
      <c r="A256" s="11" t="s">
        <v>23</v>
      </c>
      <c r="B256" s="11" t="s">
        <v>488</v>
      </c>
      <c r="C256" s="12" t="s">
        <v>489</v>
      </c>
      <c r="D256" s="58"/>
      <c r="E256" s="40" t="str">
        <f>HYPERLINK("https://www.google.ru/search?q=SX7678-010&amp;newwindow=1&amp;tbm=isch","Еще фото")</f>
        <v>Еще фото</v>
      </c>
      <c r="F256" s="25" t="s">
        <v>52</v>
      </c>
      <c r="G256" s="11" t="s">
        <v>490</v>
      </c>
      <c r="H256" s="11" t="s">
        <v>366</v>
      </c>
      <c r="I256" s="14" t="s">
        <v>491</v>
      </c>
      <c r="J256" s="14" t="s">
        <v>99</v>
      </c>
      <c r="K256" s="15" t="s">
        <v>337</v>
      </c>
      <c r="L256" s="56" t="s">
        <v>492</v>
      </c>
      <c r="M256" s="14" t="s">
        <v>493</v>
      </c>
      <c r="N256" s="14" t="s">
        <v>114</v>
      </c>
      <c r="O256" s="14" t="s">
        <v>79</v>
      </c>
      <c r="P256" s="15" t="s">
        <v>494</v>
      </c>
      <c r="Q256" s="16">
        <v>3699</v>
      </c>
      <c r="R256" s="17">
        <v>66.27</v>
      </c>
      <c r="S256" s="18">
        <v>1434.9354999999998</v>
      </c>
      <c r="T256" s="19" t="s">
        <v>34</v>
      </c>
      <c r="U256" s="20" t="s">
        <v>35</v>
      </c>
      <c r="V256" s="21" t="s">
        <v>495</v>
      </c>
      <c r="W256" s="22">
        <v>126</v>
      </c>
      <c r="X256" s="23"/>
    </row>
    <row r="257" spans="1:24" s="1" customFormat="1" ht="26" customHeight="1" x14ac:dyDescent="0.3">
      <c r="A257" s="24" t="s">
        <v>23</v>
      </c>
      <c r="B257" s="24" t="s">
        <v>488</v>
      </c>
      <c r="C257" s="12" t="s">
        <v>489</v>
      </c>
      <c r="D257" s="59"/>
      <c r="E257" s="40" t="str">
        <f>HYPERLINK("https://www.google.ru/search?q=SX7678-010&amp;newwindow=1&amp;tbm=isch","Еще фото")</f>
        <v>Еще фото</v>
      </c>
      <c r="F257" s="25" t="s">
        <v>52</v>
      </c>
      <c r="G257" s="24" t="s">
        <v>490</v>
      </c>
      <c r="H257" s="24" t="s">
        <v>366</v>
      </c>
      <c r="I257" s="24" t="s">
        <v>491</v>
      </c>
      <c r="J257" s="14" t="s">
        <v>99</v>
      </c>
      <c r="K257" s="15" t="s">
        <v>337</v>
      </c>
      <c r="L257" s="61"/>
      <c r="M257" s="14" t="s">
        <v>493</v>
      </c>
      <c r="N257" s="14" t="s">
        <v>114</v>
      </c>
      <c r="O257" s="14" t="s">
        <v>79</v>
      </c>
      <c r="P257" s="15" t="s">
        <v>494</v>
      </c>
      <c r="Q257" s="16">
        <v>3699</v>
      </c>
      <c r="R257" s="17">
        <v>66.27</v>
      </c>
      <c r="S257" s="18">
        <v>1434.9354999999998</v>
      </c>
      <c r="T257" s="19" t="s">
        <v>34</v>
      </c>
      <c r="U257" s="20" t="s">
        <v>37</v>
      </c>
      <c r="V257" s="21" t="s">
        <v>496</v>
      </c>
      <c r="W257" s="22">
        <v>287</v>
      </c>
      <c r="X257" s="23"/>
    </row>
    <row r="258" spans="1:24" s="1" customFormat="1" ht="26" customHeight="1" x14ac:dyDescent="0.3">
      <c r="A258" s="24" t="s">
        <v>23</v>
      </c>
      <c r="B258" s="24" t="s">
        <v>488</v>
      </c>
      <c r="C258" s="12" t="s">
        <v>489</v>
      </c>
      <c r="D258" s="59"/>
      <c r="E258" s="40" t="str">
        <f>HYPERLINK("https://www.google.ru/search?q=SX7678-010&amp;newwindow=1&amp;tbm=isch","Еще фото")</f>
        <v>Еще фото</v>
      </c>
      <c r="F258" s="25" t="s">
        <v>52</v>
      </c>
      <c r="G258" s="24" t="s">
        <v>490</v>
      </c>
      <c r="H258" s="24" t="s">
        <v>366</v>
      </c>
      <c r="I258" s="24" t="s">
        <v>491</v>
      </c>
      <c r="J258" s="14" t="s">
        <v>99</v>
      </c>
      <c r="K258" s="15" t="s">
        <v>337</v>
      </c>
      <c r="L258" s="61"/>
      <c r="M258" s="14" t="s">
        <v>493</v>
      </c>
      <c r="N258" s="14" t="s">
        <v>114</v>
      </c>
      <c r="O258" s="14" t="s">
        <v>79</v>
      </c>
      <c r="P258" s="15" t="s">
        <v>494</v>
      </c>
      <c r="Q258" s="16">
        <v>3699</v>
      </c>
      <c r="R258" s="17">
        <v>66.27</v>
      </c>
      <c r="S258" s="18">
        <v>1434.9354999999998</v>
      </c>
      <c r="T258" s="19" t="s">
        <v>34</v>
      </c>
      <c r="U258" s="20" t="s">
        <v>39</v>
      </c>
      <c r="V258" s="21" t="s">
        <v>497</v>
      </c>
      <c r="W258" s="22">
        <v>320</v>
      </c>
      <c r="X258" s="23"/>
    </row>
    <row r="259" spans="1:24" s="1" customFormat="1" ht="26" customHeight="1" x14ac:dyDescent="0.3">
      <c r="A259" s="24" t="s">
        <v>23</v>
      </c>
      <c r="B259" s="24" t="s">
        <v>488</v>
      </c>
      <c r="C259" s="12" t="s">
        <v>489</v>
      </c>
      <c r="D259" s="60"/>
      <c r="E259" s="40" t="str">
        <f>HYPERLINK("https://www.google.ru/search?q=SX7678-010&amp;newwindow=1&amp;tbm=isch","Еще фото")</f>
        <v>Еще фото</v>
      </c>
      <c r="F259" s="25" t="s">
        <v>52</v>
      </c>
      <c r="G259" s="24" t="s">
        <v>490</v>
      </c>
      <c r="H259" s="24" t="s">
        <v>366</v>
      </c>
      <c r="I259" s="24" t="s">
        <v>491</v>
      </c>
      <c r="J259" s="14" t="s">
        <v>99</v>
      </c>
      <c r="K259" s="15" t="s">
        <v>337</v>
      </c>
      <c r="L259" s="57"/>
      <c r="M259" s="14" t="s">
        <v>493</v>
      </c>
      <c r="N259" s="14" t="s">
        <v>114</v>
      </c>
      <c r="O259" s="14" t="s">
        <v>79</v>
      </c>
      <c r="P259" s="15" t="s">
        <v>494</v>
      </c>
      <c r="Q259" s="16">
        <v>3699</v>
      </c>
      <c r="R259" s="17">
        <v>66.27</v>
      </c>
      <c r="S259" s="18">
        <v>1434.9354999999998</v>
      </c>
      <c r="T259" s="19" t="s">
        <v>34</v>
      </c>
      <c r="U259" s="20" t="s">
        <v>41</v>
      </c>
      <c r="V259" s="21" t="s">
        <v>498</v>
      </c>
      <c r="W259" s="22">
        <v>27</v>
      </c>
      <c r="X259" s="23"/>
    </row>
    <row r="260" spans="1:24" s="1" customFormat="1" ht="108" customHeight="1" x14ac:dyDescent="0.3">
      <c r="A260" s="11" t="s">
        <v>23</v>
      </c>
      <c r="B260" s="11" t="s">
        <v>499</v>
      </c>
      <c r="C260" s="12" t="s">
        <v>500</v>
      </c>
      <c r="D260" s="28"/>
      <c r="E260" s="40" t="str">
        <f>HYPERLINK("https://www.google.ru/search?q=DX5089-103&amp;newwindow=1&amp;tbm=isch","Еще фото")</f>
        <v>Еще фото</v>
      </c>
      <c r="F260" s="25" t="s">
        <v>52</v>
      </c>
      <c r="G260" s="11" t="s">
        <v>490</v>
      </c>
      <c r="H260" s="11" t="s">
        <v>366</v>
      </c>
      <c r="I260" s="14" t="s">
        <v>491</v>
      </c>
      <c r="J260" s="14" t="s">
        <v>29</v>
      </c>
      <c r="K260" s="15" t="s">
        <v>337</v>
      </c>
      <c r="L260" s="14" t="s">
        <v>501</v>
      </c>
      <c r="M260" s="14"/>
      <c r="N260" s="14" t="s">
        <v>67</v>
      </c>
      <c r="O260" s="14"/>
      <c r="P260" s="15" t="s">
        <v>502</v>
      </c>
      <c r="Q260" s="16">
        <v>3299</v>
      </c>
      <c r="R260" s="17">
        <v>52.48</v>
      </c>
      <c r="S260" s="18">
        <v>1802.9354999999998</v>
      </c>
      <c r="T260" s="19" t="s">
        <v>34</v>
      </c>
      <c r="U260" s="20" t="s">
        <v>37</v>
      </c>
      <c r="V260" s="21" t="s">
        <v>496</v>
      </c>
      <c r="W260" s="22">
        <v>71</v>
      </c>
      <c r="X260" s="23"/>
    </row>
    <row r="261" spans="1:24" s="1" customFormat="1" ht="108" customHeight="1" x14ac:dyDescent="0.3">
      <c r="A261" s="11" t="s">
        <v>23</v>
      </c>
      <c r="B261" s="11" t="s">
        <v>503</v>
      </c>
      <c r="C261" s="12" t="s">
        <v>504</v>
      </c>
      <c r="D261" s="28"/>
      <c r="E261" s="40" t="str">
        <f>HYPERLINK("https://www.google.ru/search?q=DX9656-010&amp;newwindow=1&amp;tbm=isch","Еще фото")</f>
        <v>Еще фото</v>
      </c>
      <c r="F261" s="25"/>
      <c r="G261" s="11" t="s">
        <v>505</v>
      </c>
      <c r="H261" s="11" t="s">
        <v>366</v>
      </c>
      <c r="I261" s="14" t="s">
        <v>491</v>
      </c>
      <c r="J261" s="14" t="s">
        <v>254</v>
      </c>
      <c r="K261" s="15" t="s">
        <v>337</v>
      </c>
      <c r="L261" s="14" t="s">
        <v>506</v>
      </c>
      <c r="M261" s="14"/>
      <c r="N261" s="14" t="s">
        <v>114</v>
      </c>
      <c r="O261" s="14"/>
      <c r="P261" s="15" t="s">
        <v>507</v>
      </c>
      <c r="Q261" s="16">
        <v>3099</v>
      </c>
      <c r="R261" s="17">
        <v>49.73</v>
      </c>
      <c r="S261" s="18">
        <v>1791.4354999999998</v>
      </c>
      <c r="T261" s="19" t="s">
        <v>34</v>
      </c>
      <c r="U261" s="20" t="s">
        <v>35</v>
      </c>
      <c r="V261" s="21" t="s">
        <v>495</v>
      </c>
      <c r="W261" s="22">
        <v>1</v>
      </c>
      <c r="X261" s="23"/>
    </row>
    <row r="262" spans="1:24" s="1" customFormat="1" ht="108" customHeight="1" x14ac:dyDescent="0.3">
      <c r="A262" s="11" t="s">
        <v>23</v>
      </c>
      <c r="B262" s="11" t="s">
        <v>508</v>
      </c>
      <c r="C262" s="12" t="s">
        <v>509</v>
      </c>
      <c r="D262" s="28"/>
      <c r="E262" s="40" t="str">
        <f>HYPERLINK("https://www.google.ru/search?q=DX9656-911&amp;newwindow=1&amp;tbm=isch","Еще фото")</f>
        <v>Еще фото</v>
      </c>
      <c r="F262" s="25"/>
      <c r="G262" s="11" t="s">
        <v>505</v>
      </c>
      <c r="H262" s="11" t="s">
        <v>366</v>
      </c>
      <c r="I262" s="14" t="s">
        <v>491</v>
      </c>
      <c r="J262" s="14" t="s">
        <v>254</v>
      </c>
      <c r="K262" s="15" t="s">
        <v>337</v>
      </c>
      <c r="L262" s="14" t="s">
        <v>506</v>
      </c>
      <c r="M262" s="14"/>
      <c r="N262" s="14" t="s">
        <v>510</v>
      </c>
      <c r="O262" s="14"/>
      <c r="P262" s="15" t="s">
        <v>507</v>
      </c>
      <c r="Q262" s="16">
        <v>3099</v>
      </c>
      <c r="R262" s="17">
        <v>49.73</v>
      </c>
      <c r="S262" s="18">
        <v>1791.4354999999998</v>
      </c>
      <c r="T262" s="19" t="s">
        <v>34</v>
      </c>
      <c r="U262" s="20" t="s">
        <v>37</v>
      </c>
      <c r="V262" s="21" t="s">
        <v>496</v>
      </c>
      <c r="W262" s="22">
        <v>11</v>
      </c>
      <c r="X262" s="23"/>
    </row>
    <row r="263" spans="1:24" s="1" customFormat="1" ht="108" customHeight="1" x14ac:dyDescent="0.3">
      <c r="A263" s="11" t="s">
        <v>23</v>
      </c>
      <c r="B263" s="11" t="s">
        <v>511</v>
      </c>
      <c r="C263" s="12" t="s">
        <v>512</v>
      </c>
      <c r="D263" s="28"/>
      <c r="E263" s="40" t="str">
        <f>HYPERLINK("https://www.google.ru/search?q=SK0052-010&amp;newwindow=1&amp;tbm=isch","Еще фото")</f>
        <v>Еще фото</v>
      </c>
      <c r="F263" s="25"/>
      <c r="G263" s="11" t="s">
        <v>490</v>
      </c>
      <c r="H263" s="11" t="s">
        <v>366</v>
      </c>
      <c r="I263" s="14" t="s">
        <v>491</v>
      </c>
      <c r="J263" s="14" t="s">
        <v>99</v>
      </c>
      <c r="K263" s="15" t="s">
        <v>337</v>
      </c>
      <c r="L263" s="14" t="s">
        <v>513</v>
      </c>
      <c r="M263" s="14"/>
      <c r="N263" s="14" t="s">
        <v>114</v>
      </c>
      <c r="O263" s="14"/>
      <c r="P263" s="15" t="s">
        <v>514</v>
      </c>
      <c r="Q263" s="16">
        <v>1299</v>
      </c>
      <c r="R263" s="17">
        <v>49.36</v>
      </c>
      <c r="S263" s="30">
        <v>756.43549999999993</v>
      </c>
      <c r="T263" s="19" t="s">
        <v>353</v>
      </c>
      <c r="U263" s="20" t="s">
        <v>515</v>
      </c>
      <c r="V263" s="21" t="s">
        <v>49</v>
      </c>
      <c r="W263" s="22">
        <v>24</v>
      </c>
      <c r="X263" s="23"/>
    </row>
    <row r="264" spans="1:24" s="1" customFormat="1" ht="52.05" customHeight="1" x14ac:dyDescent="0.3">
      <c r="A264" s="11" t="s">
        <v>23</v>
      </c>
      <c r="B264" s="11" t="s">
        <v>516</v>
      </c>
      <c r="C264" s="12" t="s">
        <v>517</v>
      </c>
      <c r="D264" s="54"/>
      <c r="E264" s="40" t="str">
        <f>HYPERLINK("https://www.google.ru/search?q=DX5025-010&amp;newwindow=1&amp;tbm=isch","Еще фото")</f>
        <v>Еще фото</v>
      </c>
      <c r="F264" s="25"/>
      <c r="G264" s="11" t="s">
        <v>490</v>
      </c>
      <c r="H264" s="11" t="s">
        <v>366</v>
      </c>
      <c r="I264" s="14" t="s">
        <v>491</v>
      </c>
      <c r="J264" s="14" t="s">
        <v>29</v>
      </c>
      <c r="K264" s="15" t="s">
        <v>337</v>
      </c>
      <c r="L264" s="56" t="s">
        <v>501</v>
      </c>
      <c r="M264" s="14"/>
      <c r="N264" s="14" t="s">
        <v>114</v>
      </c>
      <c r="O264" s="14"/>
      <c r="P264" s="15" t="s">
        <v>518</v>
      </c>
      <c r="Q264" s="16">
        <v>3399</v>
      </c>
      <c r="R264" s="17">
        <v>48.87</v>
      </c>
      <c r="S264" s="18">
        <v>1998.4354999999998</v>
      </c>
      <c r="T264" s="19" t="s">
        <v>34</v>
      </c>
      <c r="U264" s="20" t="s">
        <v>35</v>
      </c>
      <c r="V264" s="21" t="s">
        <v>495</v>
      </c>
      <c r="W264" s="22">
        <v>44</v>
      </c>
      <c r="X264" s="23"/>
    </row>
    <row r="265" spans="1:24" s="1" customFormat="1" ht="61.05" customHeight="1" x14ac:dyDescent="0.3">
      <c r="A265" s="24" t="s">
        <v>23</v>
      </c>
      <c r="B265" s="24" t="s">
        <v>516</v>
      </c>
      <c r="C265" s="12" t="s">
        <v>517</v>
      </c>
      <c r="D265" s="55"/>
      <c r="E265" s="40" t="str">
        <f>HYPERLINK("https://www.google.ru/search?q=DX5025-010&amp;newwindow=1&amp;tbm=isch","Еще фото")</f>
        <v>Еще фото</v>
      </c>
      <c r="F265" s="25"/>
      <c r="G265" s="24" t="s">
        <v>490</v>
      </c>
      <c r="H265" s="24" t="s">
        <v>366</v>
      </c>
      <c r="I265" s="24" t="s">
        <v>491</v>
      </c>
      <c r="J265" s="14" t="s">
        <v>29</v>
      </c>
      <c r="K265" s="15" t="s">
        <v>337</v>
      </c>
      <c r="L265" s="57"/>
      <c r="M265" s="14"/>
      <c r="N265" s="14" t="s">
        <v>114</v>
      </c>
      <c r="O265" s="14"/>
      <c r="P265" s="15" t="s">
        <v>518</v>
      </c>
      <c r="Q265" s="16">
        <v>3399</v>
      </c>
      <c r="R265" s="17">
        <v>48.87</v>
      </c>
      <c r="S265" s="18">
        <v>1998.4354999999998</v>
      </c>
      <c r="T265" s="19" t="s">
        <v>34</v>
      </c>
      <c r="U265" s="20" t="s">
        <v>37</v>
      </c>
      <c r="V265" s="21" t="s">
        <v>496</v>
      </c>
      <c r="W265" s="22">
        <v>25</v>
      </c>
      <c r="X265" s="23"/>
    </row>
    <row r="266" spans="1:24" s="1" customFormat="1" ht="52.05" customHeight="1" x14ac:dyDescent="0.3">
      <c r="A266" s="11" t="s">
        <v>23</v>
      </c>
      <c r="B266" s="11" t="s">
        <v>503</v>
      </c>
      <c r="C266" s="12" t="s">
        <v>519</v>
      </c>
      <c r="D266" s="54"/>
      <c r="E266" s="40" t="str">
        <f>HYPERLINK("https://www.google.ru/search?q=DX9656-100&amp;newwindow=1&amp;tbm=isch","Еще фото")</f>
        <v>Еще фото</v>
      </c>
      <c r="F266" s="25"/>
      <c r="G266" s="11" t="s">
        <v>505</v>
      </c>
      <c r="H266" s="11" t="s">
        <v>366</v>
      </c>
      <c r="I266" s="14" t="s">
        <v>491</v>
      </c>
      <c r="J266" s="14" t="s">
        <v>254</v>
      </c>
      <c r="K266" s="15" t="s">
        <v>337</v>
      </c>
      <c r="L266" s="56" t="s">
        <v>506</v>
      </c>
      <c r="M266" s="14"/>
      <c r="N266" s="14" t="s">
        <v>67</v>
      </c>
      <c r="O266" s="14"/>
      <c r="P266" s="15" t="s">
        <v>507</v>
      </c>
      <c r="Q266" s="16">
        <v>2999</v>
      </c>
      <c r="R266" s="17">
        <v>48.72</v>
      </c>
      <c r="S266" s="18">
        <v>1768.4354999999998</v>
      </c>
      <c r="T266" s="19" t="s">
        <v>34</v>
      </c>
      <c r="U266" s="20" t="s">
        <v>35</v>
      </c>
      <c r="V266" s="21" t="s">
        <v>495</v>
      </c>
      <c r="W266" s="22">
        <v>6</v>
      </c>
      <c r="X266" s="23"/>
    </row>
    <row r="267" spans="1:24" s="1" customFormat="1" ht="61.05" customHeight="1" x14ac:dyDescent="0.3">
      <c r="A267" s="24" t="s">
        <v>23</v>
      </c>
      <c r="B267" s="24" t="s">
        <v>503</v>
      </c>
      <c r="C267" s="12" t="s">
        <v>519</v>
      </c>
      <c r="D267" s="55"/>
      <c r="E267" s="40" t="str">
        <f>HYPERLINK("https://www.google.ru/search?q=DX9656-100&amp;newwindow=1&amp;tbm=isch","Еще фото")</f>
        <v>Еще фото</v>
      </c>
      <c r="F267" s="25"/>
      <c r="G267" s="24" t="s">
        <v>505</v>
      </c>
      <c r="H267" s="24" t="s">
        <v>366</v>
      </c>
      <c r="I267" s="24" t="s">
        <v>491</v>
      </c>
      <c r="J267" s="14" t="s">
        <v>254</v>
      </c>
      <c r="K267" s="15" t="s">
        <v>337</v>
      </c>
      <c r="L267" s="57"/>
      <c r="M267" s="14"/>
      <c r="N267" s="14" t="s">
        <v>67</v>
      </c>
      <c r="O267" s="14"/>
      <c r="P267" s="15" t="s">
        <v>507</v>
      </c>
      <c r="Q267" s="16">
        <v>2999</v>
      </c>
      <c r="R267" s="17">
        <v>48.72</v>
      </c>
      <c r="S267" s="18">
        <v>1768.4354999999998</v>
      </c>
      <c r="T267" s="19" t="s">
        <v>34</v>
      </c>
      <c r="U267" s="20" t="s">
        <v>37</v>
      </c>
      <c r="V267" s="21" t="s">
        <v>496</v>
      </c>
      <c r="W267" s="22">
        <v>6</v>
      </c>
      <c r="X267" s="23"/>
    </row>
    <row r="268" spans="1:24" s="1" customFormat="1" ht="35" customHeight="1" x14ac:dyDescent="0.3">
      <c r="A268" s="11" t="s">
        <v>23</v>
      </c>
      <c r="B268" s="11" t="s">
        <v>520</v>
      </c>
      <c r="C268" s="12" t="s">
        <v>521</v>
      </c>
      <c r="D268" s="58"/>
      <c r="E268" s="40" t="str">
        <f>HYPERLINK("https://www.google.ru/search?q=DB5471-010&amp;newwindow=1&amp;tbm=isch","Еще фото")</f>
        <v>Еще фото</v>
      </c>
      <c r="F268" s="25"/>
      <c r="G268" s="11" t="s">
        <v>490</v>
      </c>
      <c r="H268" s="11" t="s">
        <v>366</v>
      </c>
      <c r="I268" s="14" t="s">
        <v>491</v>
      </c>
      <c r="J268" s="14" t="s">
        <v>99</v>
      </c>
      <c r="K268" s="15" t="s">
        <v>337</v>
      </c>
      <c r="L268" s="56" t="s">
        <v>522</v>
      </c>
      <c r="M268" s="14"/>
      <c r="N268" s="14" t="s">
        <v>114</v>
      </c>
      <c r="O268" s="14"/>
      <c r="P268" s="15" t="s">
        <v>523</v>
      </c>
      <c r="Q268" s="16">
        <v>6099</v>
      </c>
      <c r="R268" s="17">
        <v>46</v>
      </c>
      <c r="S268" s="18">
        <v>3787.4789999999998</v>
      </c>
      <c r="T268" s="19" t="s">
        <v>34</v>
      </c>
      <c r="U268" s="20" t="s">
        <v>524</v>
      </c>
      <c r="V268" s="21" t="s">
        <v>525</v>
      </c>
      <c r="W268" s="22">
        <v>6</v>
      </c>
      <c r="X268" s="23"/>
    </row>
    <row r="269" spans="1:24" s="1" customFormat="1" ht="35" customHeight="1" x14ac:dyDescent="0.3">
      <c r="A269" s="24" t="s">
        <v>23</v>
      </c>
      <c r="B269" s="24" t="s">
        <v>520</v>
      </c>
      <c r="C269" s="12" t="s">
        <v>521</v>
      </c>
      <c r="D269" s="59"/>
      <c r="E269" s="40" t="str">
        <f>HYPERLINK("https://www.google.ru/search?q=DB5471-010&amp;newwindow=1&amp;tbm=isch","Еще фото")</f>
        <v>Еще фото</v>
      </c>
      <c r="F269" s="25"/>
      <c r="G269" s="24" t="s">
        <v>490</v>
      </c>
      <c r="H269" s="24" t="s">
        <v>366</v>
      </c>
      <c r="I269" s="24" t="s">
        <v>491</v>
      </c>
      <c r="J269" s="14" t="s">
        <v>99</v>
      </c>
      <c r="K269" s="15" t="s">
        <v>337</v>
      </c>
      <c r="L269" s="61"/>
      <c r="M269" s="14"/>
      <c r="N269" s="14" t="s">
        <v>114</v>
      </c>
      <c r="O269" s="14"/>
      <c r="P269" s="15" t="s">
        <v>523</v>
      </c>
      <c r="Q269" s="16">
        <v>6099</v>
      </c>
      <c r="R269" s="17">
        <v>46</v>
      </c>
      <c r="S269" s="18">
        <v>3787.4789999999998</v>
      </c>
      <c r="T269" s="19" t="s">
        <v>34</v>
      </c>
      <c r="U269" s="20" t="s">
        <v>526</v>
      </c>
      <c r="V269" s="21" t="s">
        <v>527</v>
      </c>
      <c r="W269" s="22">
        <v>6</v>
      </c>
      <c r="X269" s="23"/>
    </row>
    <row r="270" spans="1:24" s="1" customFormat="1" ht="37.049999999999997" customHeight="1" x14ac:dyDescent="0.3">
      <c r="A270" s="24" t="s">
        <v>23</v>
      </c>
      <c r="B270" s="24" t="s">
        <v>520</v>
      </c>
      <c r="C270" s="12" t="s">
        <v>521</v>
      </c>
      <c r="D270" s="60"/>
      <c r="E270" s="40" t="str">
        <f>HYPERLINK("https://www.google.ru/search?q=DB5471-010&amp;newwindow=1&amp;tbm=isch","Еще фото")</f>
        <v>Еще фото</v>
      </c>
      <c r="F270" s="25"/>
      <c r="G270" s="24" t="s">
        <v>490</v>
      </c>
      <c r="H270" s="24" t="s">
        <v>366</v>
      </c>
      <c r="I270" s="24" t="s">
        <v>491</v>
      </c>
      <c r="J270" s="14" t="s">
        <v>99</v>
      </c>
      <c r="K270" s="15" t="s">
        <v>337</v>
      </c>
      <c r="L270" s="57"/>
      <c r="M270" s="14"/>
      <c r="N270" s="14" t="s">
        <v>114</v>
      </c>
      <c r="O270" s="14"/>
      <c r="P270" s="15" t="s">
        <v>523</v>
      </c>
      <c r="Q270" s="16">
        <v>6099</v>
      </c>
      <c r="R270" s="17">
        <v>46</v>
      </c>
      <c r="S270" s="18">
        <v>3787.4789999999998</v>
      </c>
      <c r="T270" s="19" t="s">
        <v>34</v>
      </c>
      <c r="U270" s="20" t="s">
        <v>528</v>
      </c>
      <c r="V270" s="29">
        <v>44.5</v>
      </c>
      <c r="W270" s="22">
        <v>5</v>
      </c>
      <c r="X270" s="23"/>
    </row>
    <row r="271" spans="1:24" s="1" customFormat="1" ht="108" customHeight="1" x14ac:dyDescent="0.3">
      <c r="A271" s="11" t="s">
        <v>23</v>
      </c>
      <c r="B271" s="11" t="s">
        <v>529</v>
      </c>
      <c r="C271" s="12" t="s">
        <v>530</v>
      </c>
      <c r="D271" s="28"/>
      <c r="E271" s="40" t="str">
        <f>HYPERLINK("https://www.google.ru/search?q=SX7673-964&amp;newwindow=1&amp;tbm=isch","Еще фото")</f>
        <v>Еще фото</v>
      </c>
      <c r="F271" s="25"/>
      <c r="G271" s="11" t="s">
        <v>490</v>
      </c>
      <c r="H271" s="11" t="s">
        <v>366</v>
      </c>
      <c r="I271" s="14" t="s">
        <v>491</v>
      </c>
      <c r="J271" s="14" t="s">
        <v>99</v>
      </c>
      <c r="K271" s="15" t="s">
        <v>337</v>
      </c>
      <c r="L271" s="14" t="s">
        <v>531</v>
      </c>
      <c r="M271" s="14" t="s">
        <v>493</v>
      </c>
      <c r="N271" s="14" t="s">
        <v>67</v>
      </c>
      <c r="O271" s="14" t="s">
        <v>79</v>
      </c>
      <c r="P271" s="15" t="s">
        <v>532</v>
      </c>
      <c r="Q271" s="16">
        <v>2699</v>
      </c>
      <c r="R271" s="17">
        <v>45.25</v>
      </c>
      <c r="S271" s="18">
        <v>1699.4354999999998</v>
      </c>
      <c r="T271" s="19" t="s">
        <v>34</v>
      </c>
      <c r="U271" s="20" t="s">
        <v>37</v>
      </c>
      <c r="V271" s="21" t="s">
        <v>496</v>
      </c>
      <c r="W271" s="22">
        <v>89</v>
      </c>
      <c r="X271" s="23"/>
    </row>
    <row r="272" spans="1:24" s="1" customFormat="1" ht="26" customHeight="1" x14ac:dyDescent="0.3">
      <c r="A272" s="11" t="s">
        <v>23</v>
      </c>
      <c r="B272" s="11" t="s">
        <v>533</v>
      </c>
      <c r="C272" s="12" t="s">
        <v>534</v>
      </c>
      <c r="D272" s="58"/>
      <c r="E272" s="40" t="str">
        <f>HYPERLINK("https://www.google.ru/search?q=SX7677-010&amp;newwindow=1&amp;tbm=isch","Еще фото")</f>
        <v>Еще фото</v>
      </c>
      <c r="F272" s="25" t="s">
        <v>52</v>
      </c>
      <c r="G272" s="11" t="s">
        <v>490</v>
      </c>
      <c r="H272" s="11" t="s">
        <v>366</v>
      </c>
      <c r="I272" s="14" t="s">
        <v>491</v>
      </c>
      <c r="J272" s="14" t="s">
        <v>99</v>
      </c>
      <c r="K272" s="15" t="s">
        <v>337</v>
      </c>
      <c r="L272" s="56" t="s">
        <v>535</v>
      </c>
      <c r="M272" s="14" t="s">
        <v>493</v>
      </c>
      <c r="N272" s="14" t="s">
        <v>114</v>
      </c>
      <c r="O272" s="14" t="s">
        <v>79</v>
      </c>
      <c r="P272" s="15" t="s">
        <v>536</v>
      </c>
      <c r="Q272" s="16">
        <v>2899</v>
      </c>
      <c r="R272" s="17">
        <v>45.23</v>
      </c>
      <c r="S272" s="18">
        <v>1825.9354999999998</v>
      </c>
      <c r="T272" s="19" t="s">
        <v>34</v>
      </c>
      <c r="U272" s="20" t="s">
        <v>35</v>
      </c>
      <c r="V272" s="21" t="s">
        <v>495</v>
      </c>
      <c r="W272" s="22">
        <v>77</v>
      </c>
      <c r="X272" s="23"/>
    </row>
    <row r="273" spans="1:24" s="1" customFormat="1" ht="26" customHeight="1" x14ac:dyDescent="0.3">
      <c r="A273" s="24" t="s">
        <v>23</v>
      </c>
      <c r="B273" s="24" t="s">
        <v>533</v>
      </c>
      <c r="C273" s="12" t="s">
        <v>534</v>
      </c>
      <c r="D273" s="59"/>
      <c r="E273" s="40" t="str">
        <f>HYPERLINK("https://www.google.ru/search?q=SX7677-010&amp;newwindow=1&amp;tbm=isch","Еще фото")</f>
        <v>Еще фото</v>
      </c>
      <c r="F273" s="25" t="s">
        <v>52</v>
      </c>
      <c r="G273" s="24" t="s">
        <v>490</v>
      </c>
      <c r="H273" s="24" t="s">
        <v>366</v>
      </c>
      <c r="I273" s="24" t="s">
        <v>491</v>
      </c>
      <c r="J273" s="14" t="s">
        <v>99</v>
      </c>
      <c r="K273" s="15" t="s">
        <v>337</v>
      </c>
      <c r="L273" s="61"/>
      <c r="M273" s="14" t="s">
        <v>493</v>
      </c>
      <c r="N273" s="14" t="s">
        <v>114</v>
      </c>
      <c r="O273" s="14" t="s">
        <v>79</v>
      </c>
      <c r="P273" s="15" t="s">
        <v>536</v>
      </c>
      <c r="Q273" s="16">
        <v>2899</v>
      </c>
      <c r="R273" s="17">
        <v>45.23</v>
      </c>
      <c r="S273" s="18">
        <v>1825.9354999999998</v>
      </c>
      <c r="T273" s="19" t="s">
        <v>34</v>
      </c>
      <c r="U273" s="20" t="s">
        <v>37</v>
      </c>
      <c r="V273" s="21" t="s">
        <v>496</v>
      </c>
      <c r="W273" s="22">
        <v>274</v>
      </c>
      <c r="X273" s="23"/>
    </row>
    <row r="274" spans="1:24" s="1" customFormat="1" ht="26" customHeight="1" x14ac:dyDescent="0.3">
      <c r="A274" s="24" t="s">
        <v>23</v>
      </c>
      <c r="B274" s="24" t="s">
        <v>533</v>
      </c>
      <c r="C274" s="12" t="s">
        <v>534</v>
      </c>
      <c r="D274" s="59"/>
      <c r="E274" s="40" t="str">
        <f>HYPERLINK("https://www.google.ru/search?q=SX7677-010&amp;newwindow=1&amp;tbm=isch","Еще фото")</f>
        <v>Еще фото</v>
      </c>
      <c r="F274" s="25" t="s">
        <v>52</v>
      </c>
      <c r="G274" s="24" t="s">
        <v>490</v>
      </c>
      <c r="H274" s="24" t="s">
        <v>366</v>
      </c>
      <c r="I274" s="24" t="s">
        <v>491</v>
      </c>
      <c r="J274" s="14" t="s">
        <v>99</v>
      </c>
      <c r="K274" s="15" t="s">
        <v>337</v>
      </c>
      <c r="L274" s="61"/>
      <c r="M274" s="14" t="s">
        <v>493</v>
      </c>
      <c r="N274" s="14" t="s">
        <v>114</v>
      </c>
      <c r="O274" s="14" t="s">
        <v>79</v>
      </c>
      <c r="P274" s="15" t="s">
        <v>536</v>
      </c>
      <c r="Q274" s="16">
        <v>2899</v>
      </c>
      <c r="R274" s="17">
        <v>45.23</v>
      </c>
      <c r="S274" s="18">
        <v>1825.9354999999998</v>
      </c>
      <c r="T274" s="19" t="s">
        <v>34</v>
      </c>
      <c r="U274" s="20" t="s">
        <v>39</v>
      </c>
      <c r="V274" s="21" t="s">
        <v>497</v>
      </c>
      <c r="W274" s="22">
        <v>236</v>
      </c>
      <c r="X274" s="23"/>
    </row>
    <row r="275" spans="1:24" s="1" customFormat="1" ht="26" customHeight="1" x14ac:dyDescent="0.3">
      <c r="A275" s="24" t="s">
        <v>23</v>
      </c>
      <c r="B275" s="24" t="s">
        <v>533</v>
      </c>
      <c r="C275" s="12" t="s">
        <v>534</v>
      </c>
      <c r="D275" s="60"/>
      <c r="E275" s="40" t="str">
        <f>HYPERLINK("https://www.google.ru/search?q=SX7677-010&amp;newwindow=1&amp;tbm=isch","Еще фото")</f>
        <v>Еще фото</v>
      </c>
      <c r="F275" s="25" t="s">
        <v>52</v>
      </c>
      <c r="G275" s="24" t="s">
        <v>490</v>
      </c>
      <c r="H275" s="24" t="s">
        <v>366</v>
      </c>
      <c r="I275" s="24" t="s">
        <v>491</v>
      </c>
      <c r="J275" s="14" t="s">
        <v>99</v>
      </c>
      <c r="K275" s="15" t="s">
        <v>337</v>
      </c>
      <c r="L275" s="57"/>
      <c r="M275" s="14" t="s">
        <v>493</v>
      </c>
      <c r="N275" s="14" t="s">
        <v>114</v>
      </c>
      <c r="O275" s="14" t="s">
        <v>79</v>
      </c>
      <c r="P275" s="15" t="s">
        <v>536</v>
      </c>
      <c r="Q275" s="16">
        <v>2899</v>
      </c>
      <c r="R275" s="17">
        <v>45.23</v>
      </c>
      <c r="S275" s="18">
        <v>1825.9354999999998</v>
      </c>
      <c r="T275" s="19" t="s">
        <v>34</v>
      </c>
      <c r="U275" s="20" t="s">
        <v>41</v>
      </c>
      <c r="V275" s="21" t="s">
        <v>498</v>
      </c>
      <c r="W275" s="22">
        <v>13</v>
      </c>
      <c r="X275" s="23"/>
    </row>
    <row r="276" spans="1:24" s="1" customFormat="1" ht="26" customHeight="1" x14ac:dyDescent="0.3">
      <c r="A276" s="11" t="s">
        <v>23</v>
      </c>
      <c r="B276" s="11" t="s">
        <v>537</v>
      </c>
      <c r="C276" s="12" t="s">
        <v>538</v>
      </c>
      <c r="D276" s="58"/>
      <c r="E276" s="40" t="str">
        <f>HYPERLINK("https://www.google.ru/search?q=SX7673-010&amp;newwindow=1&amp;tbm=isch","Еще фото")</f>
        <v>Еще фото</v>
      </c>
      <c r="F276" s="25" t="s">
        <v>52</v>
      </c>
      <c r="G276" s="11" t="s">
        <v>490</v>
      </c>
      <c r="H276" s="11" t="s">
        <v>366</v>
      </c>
      <c r="I276" s="14" t="s">
        <v>491</v>
      </c>
      <c r="J276" s="14" t="s">
        <v>99</v>
      </c>
      <c r="K276" s="15" t="s">
        <v>337</v>
      </c>
      <c r="L276" s="56" t="s">
        <v>539</v>
      </c>
      <c r="M276" s="14" t="s">
        <v>493</v>
      </c>
      <c r="N276" s="14" t="s">
        <v>114</v>
      </c>
      <c r="O276" s="14" t="s">
        <v>79</v>
      </c>
      <c r="P276" s="15" t="s">
        <v>532</v>
      </c>
      <c r="Q276" s="16">
        <v>2599</v>
      </c>
      <c r="R276" s="17">
        <v>45.06</v>
      </c>
      <c r="S276" s="18">
        <v>1641.9354999999998</v>
      </c>
      <c r="T276" s="19" t="s">
        <v>34</v>
      </c>
      <c r="U276" s="20" t="s">
        <v>35</v>
      </c>
      <c r="V276" s="21" t="s">
        <v>495</v>
      </c>
      <c r="W276" s="22">
        <v>41</v>
      </c>
      <c r="X276" s="23"/>
    </row>
    <row r="277" spans="1:24" s="1" customFormat="1" ht="26" customHeight="1" x14ac:dyDescent="0.3">
      <c r="A277" s="24" t="s">
        <v>23</v>
      </c>
      <c r="B277" s="24" t="s">
        <v>537</v>
      </c>
      <c r="C277" s="12" t="s">
        <v>538</v>
      </c>
      <c r="D277" s="59"/>
      <c r="E277" s="40" t="str">
        <f>HYPERLINK("https://www.google.ru/search?q=SX7673-010&amp;newwindow=1&amp;tbm=isch","Еще фото")</f>
        <v>Еще фото</v>
      </c>
      <c r="F277" s="25" t="s">
        <v>52</v>
      </c>
      <c r="G277" s="24" t="s">
        <v>490</v>
      </c>
      <c r="H277" s="24" t="s">
        <v>366</v>
      </c>
      <c r="I277" s="24" t="s">
        <v>491</v>
      </c>
      <c r="J277" s="14" t="s">
        <v>99</v>
      </c>
      <c r="K277" s="15" t="s">
        <v>337</v>
      </c>
      <c r="L277" s="61"/>
      <c r="M277" s="14" t="s">
        <v>493</v>
      </c>
      <c r="N277" s="14" t="s">
        <v>114</v>
      </c>
      <c r="O277" s="14" t="s">
        <v>79</v>
      </c>
      <c r="P277" s="15" t="s">
        <v>532</v>
      </c>
      <c r="Q277" s="16">
        <v>2599</v>
      </c>
      <c r="R277" s="17">
        <v>45.06</v>
      </c>
      <c r="S277" s="18">
        <v>1641.9354999999998</v>
      </c>
      <c r="T277" s="19" t="s">
        <v>34</v>
      </c>
      <c r="U277" s="20" t="s">
        <v>37</v>
      </c>
      <c r="V277" s="21" t="s">
        <v>496</v>
      </c>
      <c r="W277" s="22">
        <v>69</v>
      </c>
      <c r="X277" s="23"/>
    </row>
    <row r="278" spans="1:24" s="1" customFormat="1" ht="26" customHeight="1" x14ac:dyDescent="0.3">
      <c r="A278" s="24" t="s">
        <v>23</v>
      </c>
      <c r="B278" s="24" t="s">
        <v>537</v>
      </c>
      <c r="C278" s="12" t="s">
        <v>538</v>
      </c>
      <c r="D278" s="59"/>
      <c r="E278" s="40" t="str">
        <f>HYPERLINK("https://www.google.ru/search?q=SX7673-010&amp;newwindow=1&amp;tbm=isch","Еще фото")</f>
        <v>Еще фото</v>
      </c>
      <c r="F278" s="25" t="s">
        <v>52</v>
      </c>
      <c r="G278" s="24" t="s">
        <v>490</v>
      </c>
      <c r="H278" s="24" t="s">
        <v>366</v>
      </c>
      <c r="I278" s="24" t="s">
        <v>491</v>
      </c>
      <c r="J278" s="14" t="s">
        <v>99</v>
      </c>
      <c r="K278" s="15" t="s">
        <v>337</v>
      </c>
      <c r="L278" s="61"/>
      <c r="M278" s="14" t="s">
        <v>493</v>
      </c>
      <c r="N278" s="14" t="s">
        <v>114</v>
      </c>
      <c r="O278" s="14" t="s">
        <v>79</v>
      </c>
      <c r="P278" s="15" t="s">
        <v>532</v>
      </c>
      <c r="Q278" s="16">
        <v>2599</v>
      </c>
      <c r="R278" s="17">
        <v>45.06</v>
      </c>
      <c r="S278" s="18">
        <v>1641.9354999999998</v>
      </c>
      <c r="T278" s="19" t="s">
        <v>34</v>
      </c>
      <c r="U278" s="20" t="s">
        <v>39</v>
      </c>
      <c r="V278" s="21" t="s">
        <v>497</v>
      </c>
      <c r="W278" s="22">
        <v>29</v>
      </c>
      <c r="X278" s="23"/>
    </row>
    <row r="279" spans="1:24" s="1" customFormat="1" ht="26" customHeight="1" x14ac:dyDescent="0.3">
      <c r="A279" s="24" t="s">
        <v>23</v>
      </c>
      <c r="B279" s="24" t="s">
        <v>537</v>
      </c>
      <c r="C279" s="12" t="s">
        <v>538</v>
      </c>
      <c r="D279" s="60"/>
      <c r="E279" s="40" t="str">
        <f>HYPERLINK("https://www.google.ru/search?q=SX7673-010&amp;newwindow=1&amp;tbm=isch","Еще фото")</f>
        <v>Еще фото</v>
      </c>
      <c r="F279" s="25" t="s">
        <v>52</v>
      </c>
      <c r="G279" s="24" t="s">
        <v>490</v>
      </c>
      <c r="H279" s="24" t="s">
        <v>366</v>
      </c>
      <c r="I279" s="24" t="s">
        <v>491</v>
      </c>
      <c r="J279" s="14" t="s">
        <v>99</v>
      </c>
      <c r="K279" s="15" t="s">
        <v>337</v>
      </c>
      <c r="L279" s="57"/>
      <c r="M279" s="14" t="s">
        <v>493</v>
      </c>
      <c r="N279" s="14" t="s">
        <v>114</v>
      </c>
      <c r="O279" s="14" t="s">
        <v>79</v>
      </c>
      <c r="P279" s="15" t="s">
        <v>532</v>
      </c>
      <c r="Q279" s="16">
        <v>2599</v>
      </c>
      <c r="R279" s="17">
        <v>45.06</v>
      </c>
      <c r="S279" s="18">
        <v>1641.9354999999998</v>
      </c>
      <c r="T279" s="19" t="s">
        <v>34</v>
      </c>
      <c r="U279" s="20" t="s">
        <v>41</v>
      </c>
      <c r="V279" s="21" t="s">
        <v>498</v>
      </c>
      <c r="W279" s="22">
        <v>2</v>
      </c>
      <c r="X279" s="23"/>
    </row>
    <row r="280" spans="1:24" s="1" customFormat="1" ht="35" customHeight="1" x14ac:dyDescent="0.3">
      <c r="A280" s="11" t="s">
        <v>23</v>
      </c>
      <c r="B280" s="11" t="s">
        <v>540</v>
      </c>
      <c r="C280" s="12" t="s">
        <v>541</v>
      </c>
      <c r="D280" s="58"/>
      <c r="E280" s="40" t="str">
        <f>HYPERLINK("https://www.google.ru/search?q=DX5080-010&amp;newwindow=1&amp;tbm=isch","Еще фото")</f>
        <v>Еще фото</v>
      </c>
      <c r="F280" s="25"/>
      <c r="G280" s="11" t="s">
        <v>490</v>
      </c>
      <c r="H280" s="11" t="s">
        <v>366</v>
      </c>
      <c r="I280" s="14" t="s">
        <v>491</v>
      </c>
      <c r="J280" s="14" t="s">
        <v>29</v>
      </c>
      <c r="K280" s="15" t="s">
        <v>337</v>
      </c>
      <c r="L280" s="56" t="s">
        <v>542</v>
      </c>
      <c r="M280" s="14"/>
      <c r="N280" s="14" t="s">
        <v>114</v>
      </c>
      <c r="O280" s="14"/>
      <c r="P280" s="15" t="s">
        <v>543</v>
      </c>
      <c r="Q280" s="16">
        <v>3199</v>
      </c>
      <c r="R280" s="17">
        <v>45.05</v>
      </c>
      <c r="S280" s="18">
        <v>2021.4354999999998</v>
      </c>
      <c r="T280" s="19" t="s">
        <v>34</v>
      </c>
      <c r="U280" s="20" t="s">
        <v>35</v>
      </c>
      <c r="V280" s="21" t="s">
        <v>495</v>
      </c>
      <c r="W280" s="22">
        <v>35</v>
      </c>
      <c r="X280" s="23"/>
    </row>
    <row r="281" spans="1:24" s="1" customFormat="1" ht="35" customHeight="1" x14ac:dyDescent="0.3">
      <c r="A281" s="24" t="s">
        <v>23</v>
      </c>
      <c r="B281" s="24" t="s">
        <v>540</v>
      </c>
      <c r="C281" s="12" t="s">
        <v>541</v>
      </c>
      <c r="D281" s="59"/>
      <c r="E281" s="40" t="str">
        <f>HYPERLINK("https://www.google.ru/search?q=DX5080-010&amp;newwindow=1&amp;tbm=isch","Еще фото")</f>
        <v>Еще фото</v>
      </c>
      <c r="F281" s="25"/>
      <c r="G281" s="24" t="s">
        <v>490</v>
      </c>
      <c r="H281" s="24" t="s">
        <v>366</v>
      </c>
      <c r="I281" s="24" t="s">
        <v>491</v>
      </c>
      <c r="J281" s="14" t="s">
        <v>29</v>
      </c>
      <c r="K281" s="15" t="s">
        <v>337</v>
      </c>
      <c r="L281" s="61"/>
      <c r="M281" s="14"/>
      <c r="N281" s="14" t="s">
        <v>114</v>
      </c>
      <c r="O281" s="14"/>
      <c r="P281" s="15" t="s">
        <v>543</v>
      </c>
      <c r="Q281" s="16">
        <v>3199</v>
      </c>
      <c r="R281" s="17">
        <v>45.05</v>
      </c>
      <c r="S281" s="18">
        <v>2021.4354999999998</v>
      </c>
      <c r="T281" s="19" t="s">
        <v>34</v>
      </c>
      <c r="U281" s="20" t="s">
        <v>37</v>
      </c>
      <c r="V281" s="21" t="s">
        <v>496</v>
      </c>
      <c r="W281" s="22">
        <v>47</v>
      </c>
      <c r="X281" s="23"/>
    </row>
    <row r="282" spans="1:24" s="1" customFormat="1" ht="37.049999999999997" customHeight="1" x14ac:dyDescent="0.3">
      <c r="A282" s="24" t="s">
        <v>23</v>
      </c>
      <c r="B282" s="24" t="s">
        <v>540</v>
      </c>
      <c r="C282" s="12" t="s">
        <v>541</v>
      </c>
      <c r="D282" s="60"/>
      <c r="E282" s="40" t="str">
        <f>HYPERLINK("https://www.google.ru/search?q=DX5080-010&amp;newwindow=1&amp;tbm=isch","Еще фото")</f>
        <v>Еще фото</v>
      </c>
      <c r="F282" s="25"/>
      <c r="G282" s="24" t="s">
        <v>490</v>
      </c>
      <c r="H282" s="24" t="s">
        <v>366</v>
      </c>
      <c r="I282" s="24" t="s">
        <v>491</v>
      </c>
      <c r="J282" s="14" t="s">
        <v>29</v>
      </c>
      <c r="K282" s="15" t="s">
        <v>337</v>
      </c>
      <c r="L282" s="57"/>
      <c r="M282" s="14"/>
      <c r="N282" s="14" t="s">
        <v>114</v>
      </c>
      <c r="O282" s="14"/>
      <c r="P282" s="15" t="s">
        <v>543</v>
      </c>
      <c r="Q282" s="16">
        <v>3199</v>
      </c>
      <c r="R282" s="17">
        <v>45.05</v>
      </c>
      <c r="S282" s="18">
        <v>2021.4354999999998</v>
      </c>
      <c r="T282" s="19" t="s">
        <v>34</v>
      </c>
      <c r="U282" s="20" t="s">
        <v>39</v>
      </c>
      <c r="V282" s="21" t="s">
        <v>497</v>
      </c>
      <c r="W282" s="22">
        <v>4</v>
      </c>
      <c r="X282" s="23"/>
    </row>
    <row r="283" spans="1:24" s="1" customFormat="1" ht="52.05" customHeight="1" x14ac:dyDescent="0.3">
      <c r="A283" s="11" t="s">
        <v>23</v>
      </c>
      <c r="B283" s="11" t="s">
        <v>544</v>
      </c>
      <c r="C283" s="12" t="s">
        <v>545</v>
      </c>
      <c r="D283" s="54"/>
      <c r="E283" s="40" t="str">
        <f>HYPERLINK("https://www.google.ru/search?q=DR9752-010&amp;newwindow=1&amp;tbm=isch","Еще фото")</f>
        <v>Еще фото</v>
      </c>
      <c r="F283" s="25"/>
      <c r="G283" s="11" t="s">
        <v>490</v>
      </c>
      <c r="H283" s="11" t="s">
        <v>366</v>
      </c>
      <c r="I283" s="14" t="s">
        <v>491</v>
      </c>
      <c r="J283" s="14" t="s">
        <v>29</v>
      </c>
      <c r="K283" s="15" t="s">
        <v>337</v>
      </c>
      <c r="L283" s="56" t="s">
        <v>546</v>
      </c>
      <c r="M283" s="14"/>
      <c r="N283" s="14" t="s">
        <v>114</v>
      </c>
      <c r="O283" s="14"/>
      <c r="P283" s="15" t="s">
        <v>547</v>
      </c>
      <c r="Q283" s="16">
        <v>2799</v>
      </c>
      <c r="R283" s="17">
        <v>43</v>
      </c>
      <c r="S283" s="18">
        <v>1834.7445</v>
      </c>
      <c r="T283" s="19" t="s">
        <v>34</v>
      </c>
      <c r="U283" s="20" t="s">
        <v>35</v>
      </c>
      <c r="V283" s="21" t="s">
        <v>495</v>
      </c>
      <c r="W283" s="22">
        <v>21</v>
      </c>
      <c r="X283" s="23"/>
    </row>
    <row r="284" spans="1:24" s="1" customFormat="1" ht="61.05" customHeight="1" x14ac:dyDescent="0.3">
      <c r="A284" s="24" t="s">
        <v>23</v>
      </c>
      <c r="B284" s="24" t="s">
        <v>544</v>
      </c>
      <c r="C284" s="12" t="s">
        <v>545</v>
      </c>
      <c r="D284" s="55"/>
      <c r="E284" s="40" t="str">
        <f>HYPERLINK("https://www.google.ru/search?q=DR9752-010&amp;newwindow=1&amp;tbm=isch","Еще фото")</f>
        <v>Еще фото</v>
      </c>
      <c r="F284" s="25"/>
      <c r="G284" s="24" t="s">
        <v>490</v>
      </c>
      <c r="H284" s="24" t="s">
        <v>366</v>
      </c>
      <c r="I284" s="24" t="s">
        <v>491</v>
      </c>
      <c r="J284" s="14" t="s">
        <v>29</v>
      </c>
      <c r="K284" s="15" t="s">
        <v>337</v>
      </c>
      <c r="L284" s="57"/>
      <c r="M284" s="14"/>
      <c r="N284" s="14" t="s">
        <v>114</v>
      </c>
      <c r="O284" s="14"/>
      <c r="P284" s="15" t="s">
        <v>547</v>
      </c>
      <c r="Q284" s="16">
        <v>2799</v>
      </c>
      <c r="R284" s="17">
        <v>43</v>
      </c>
      <c r="S284" s="18">
        <v>1834.7445</v>
      </c>
      <c r="T284" s="19" t="s">
        <v>34</v>
      </c>
      <c r="U284" s="20" t="s">
        <v>37</v>
      </c>
      <c r="V284" s="21" t="s">
        <v>496</v>
      </c>
      <c r="W284" s="22">
        <v>17</v>
      </c>
      <c r="X284" s="23"/>
    </row>
    <row r="285" spans="1:24" s="1" customFormat="1" ht="52.05" customHeight="1" x14ac:dyDescent="0.3">
      <c r="A285" s="11" t="s">
        <v>23</v>
      </c>
      <c r="B285" s="11" t="s">
        <v>511</v>
      </c>
      <c r="C285" s="12" t="s">
        <v>548</v>
      </c>
      <c r="D285" s="54"/>
      <c r="E285" s="40" t="str">
        <f>HYPERLINK("https://www.google.ru/search?q=DA3588-010&amp;newwindow=1&amp;tbm=isch","Еще фото")</f>
        <v>Еще фото</v>
      </c>
      <c r="F285" s="25"/>
      <c r="G285" s="11" t="s">
        <v>490</v>
      </c>
      <c r="H285" s="11" t="s">
        <v>366</v>
      </c>
      <c r="I285" s="14" t="s">
        <v>491</v>
      </c>
      <c r="J285" s="14" t="s">
        <v>99</v>
      </c>
      <c r="K285" s="15" t="s">
        <v>337</v>
      </c>
      <c r="L285" s="56" t="s">
        <v>549</v>
      </c>
      <c r="M285" s="14"/>
      <c r="N285" s="14" t="s">
        <v>114</v>
      </c>
      <c r="O285" s="14"/>
      <c r="P285" s="15" t="s">
        <v>550</v>
      </c>
      <c r="Q285" s="16">
        <v>3499</v>
      </c>
      <c r="R285" s="17">
        <v>40</v>
      </c>
      <c r="S285" s="18">
        <v>2414.31</v>
      </c>
      <c r="T285" s="19" t="s">
        <v>353</v>
      </c>
      <c r="U285" s="20" t="s">
        <v>524</v>
      </c>
      <c r="V285" s="21" t="s">
        <v>525</v>
      </c>
      <c r="W285" s="22">
        <v>2</v>
      </c>
      <c r="X285" s="23"/>
    </row>
    <row r="286" spans="1:24" s="1" customFormat="1" ht="61.05" customHeight="1" x14ac:dyDescent="0.3">
      <c r="A286" s="24" t="s">
        <v>23</v>
      </c>
      <c r="B286" s="24" t="s">
        <v>511</v>
      </c>
      <c r="C286" s="12" t="s">
        <v>548</v>
      </c>
      <c r="D286" s="55"/>
      <c r="E286" s="40" t="str">
        <f>HYPERLINK("https://www.google.ru/search?q=DA3588-010&amp;newwindow=1&amp;tbm=isch","Еще фото")</f>
        <v>Еще фото</v>
      </c>
      <c r="F286" s="25"/>
      <c r="G286" s="24" t="s">
        <v>490</v>
      </c>
      <c r="H286" s="24" t="s">
        <v>366</v>
      </c>
      <c r="I286" s="24" t="s">
        <v>491</v>
      </c>
      <c r="J286" s="14" t="s">
        <v>99</v>
      </c>
      <c r="K286" s="15" t="s">
        <v>337</v>
      </c>
      <c r="L286" s="57"/>
      <c r="M286" s="14"/>
      <c r="N286" s="14" t="s">
        <v>114</v>
      </c>
      <c r="O286" s="14"/>
      <c r="P286" s="15" t="s">
        <v>550</v>
      </c>
      <c r="Q286" s="16">
        <v>3499</v>
      </c>
      <c r="R286" s="17">
        <v>40</v>
      </c>
      <c r="S286" s="18">
        <v>2414.31</v>
      </c>
      <c r="T286" s="19" t="s">
        <v>353</v>
      </c>
      <c r="U286" s="20" t="s">
        <v>526</v>
      </c>
      <c r="V286" s="21" t="s">
        <v>527</v>
      </c>
      <c r="W286" s="22">
        <v>1</v>
      </c>
      <c r="X286" s="23"/>
    </row>
    <row r="287" spans="1:24" s="1" customFormat="1" ht="52.05" customHeight="1" x14ac:dyDescent="0.3">
      <c r="A287" s="11" t="s">
        <v>23</v>
      </c>
      <c r="B287" s="11" t="s">
        <v>551</v>
      </c>
      <c r="C287" s="12" t="s">
        <v>552</v>
      </c>
      <c r="D287" s="54"/>
      <c r="E287" s="40" t="str">
        <f>HYPERLINK("https://www.google.ru/search?q=DA5718-010&amp;newwindow=1&amp;tbm=isch","Еще фото")</f>
        <v>Еще фото</v>
      </c>
      <c r="F287" s="25"/>
      <c r="G287" s="11" t="s">
        <v>490</v>
      </c>
      <c r="H287" s="11" t="s">
        <v>366</v>
      </c>
      <c r="I287" s="14" t="s">
        <v>491</v>
      </c>
      <c r="J287" s="14" t="s">
        <v>254</v>
      </c>
      <c r="K287" s="15" t="s">
        <v>337</v>
      </c>
      <c r="L287" s="56" t="s">
        <v>553</v>
      </c>
      <c r="M287" s="14"/>
      <c r="N287" s="14" t="s">
        <v>114</v>
      </c>
      <c r="O287" s="14"/>
      <c r="P287" s="15" t="s">
        <v>554</v>
      </c>
      <c r="Q287" s="16">
        <v>4199</v>
      </c>
      <c r="R287" s="17">
        <v>40</v>
      </c>
      <c r="S287" s="18">
        <v>2897.31</v>
      </c>
      <c r="T287" s="19" t="s">
        <v>34</v>
      </c>
      <c r="U287" s="20" t="s">
        <v>37</v>
      </c>
      <c r="V287" s="21" t="s">
        <v>496</v>
      </c>
      <c r="W287" s="22">
        <v>4</v>
      </c>
      <c r="X287" s="23"/>
    </row>
    <row r="288" spans="1:24" s="1" customFormat="1" ht="61.05" customHeight="1" x14ac:dyDescent="0.3">
      <c r="A288" s="24" t="s">
        <v>23</v>
      </c>
      <c r="B288" s="24" t="s">
        <v>551</v>
      </c>
      <c r="C288" s="12" t="s">
        <v>552</v>
      </c>
      <c r="D288" s="55"/>
      <c r="E288" s="40" t="str">
        <f>HYPERLINK("https://www.google.ru/search?q=DA5718-010&amp;newwindow=1&amp;tbm=isch","Еще фото")</f>
        <v>Еще фото</v>
      </c>
      <c r="F288" s="25"/>
      <c r="G288" s="24" t="s">
        <v>490</v>
      </c>
      <c r="H288" s="24" t="s">
        <v>366</v>
      </c>
      <c r="I288" s="24" t="s">
        <v>491</v>
      </c>
      <c r="J288" s="14" t="s">
        <v>254</v>
      </c>
      <c r="K288" s="15" t="s">
        <v>337</v>
      </c>
      <c r="L288" s="57"/>
      <c r="M288" s="14"/>
      <c r="N288" s="14" t="s">
        <v>114</v>
      </c>
      <c r="O288" s="14"/>
      <c r="P288" s="15" t="s">
        <v>554</v>
      </c>
      <c r="Q288" s="16">
        <v>4199</v>
      </c>
      <c r="R288" s="17">
        <v>40</v>
      </c>
      <c r="S288" s="18">
        <v>2897.31</v>
      </c>
      <c r="T288" s="19" t="s">
        <v>34</v>
      </c>
      <c r="U288" s="20" t="s">
        <v>39</v>
      </c>
      <c r="V288" s="21" t="s">
        <v>497</v>
      </c>
      <c r="W288" s="22">
        <v>8</v>
      </c>
      <c r="X288" s="23"/>
    </row>
    <row r="289" spans="1:24" s="1" customFormat="1" ht="108" customHeight="1" x14ac:dyDescent="0.3">
      <c r="A289" s="11" t="s">
        <v>23</v>
      </c>
      <c r="B289" s="11" t="s">
        <v>551</v>
      </c>
      <c r="C289" s="12" t="s">
        <v>555</v>
      </c>
      <c r="D289" s="28"/>
      <c r="E289" s="40" t="str">
        <f>HYPERLINK("https://www.google.ru/search?q=DA5718-911&amp;newwindow=1&amp;tbm=isch","Еще фото")</f>
        <v>Еще фото</v>
      </c>
      <c r="F289" s="25"/>
      <c r="G289" s="11" t="s">
        <v>490</v>
      </c>
      <c r="H289" s="11" t="s">
        <v>366</v>
      </c>
      <c r="I289" s="14" t="s">
        <v>491</v>
      </c>
      <c r="J289" s="14" t="s">
        <v>254</v>
      </c>
      <c r="K289" s="15" t="s">
        <v>337</v>
      </c>
      <c r="L289" s="14" t="s">
        <v>553</v>
      </c>
      <c r="M289" s="14"/>
      <c r="N289" s="14" t="s">
        <v>510</v>
      </c>
      <c r="O289" s="14"/>
      <c r="P289" s="15" t="s">
        <v>554</v>
      </c>
      <c r="Q289" s="16">
        <v>2999</v>
      </c>
      <c r="R289" s="17">
        <v>40</v>
      </c>
      <c r="S289" s="18">
        <v>2069.31</v>
      </c>
      <c r="T289" s="19" t="s">
        <v>34</v>
      </c>
      <c r="U289" s="20" t="s">
        <v>37</v>
      </c>
      <c r="V289" s="21" t="s">
        <v>496</v>
      </c>
      <c r="W289" s="22">
        <v>1</v>
      </c>
      <c r="X289" s="23"/>
    </row>
    <row r="290" spans="1:24" s="1" customFormat="1" ht="35" customHeight="1" x14ac:dyDescent="0.3">
      <c r="A290" s="11" t="s">
        <v>23</v>
      </c>
      <c r="B290" s="11" t="s">
        <v>556</v>
      </c>
      <c r="C290" s="12" t="s">
        <v>557</v>
      </c>
      <c r="D290" s="58"/>
      <c r="E290" s="40" t="str">
        <f>HYPERLINK("https://www.google.ru/search?q=DD2795-011&amp;newwindow=1&amp;tbm=isch","Еще фото")</f>
        <v>Еще фото</v>
      </c>
      <c r="F290" s="13" t="s">
        <v>26</v>
      </c>
      <c r="G290" s="11" t="s">
        <v>490</v>
      </c>
      <c r="H290" s="11" t="s">
        <v>366</v>
      </c>
      <c r="I290" s="14" t="s">
        <v>491</v>
      </c>
      <c r="J290" s="14" t="s">
        <v>99</v>
      </c>
      <c r="K290" s="15" t="s">
        <v>337</v>
      </c>
      <c r="L290" s="56" t="s">
        <v>558</v>
      </c>
      <c r="M290" s="14"/>
      <c r="N290" s="14" t="s">
        <v>114</v>
      </c>
      <c r="O290" s="14"/>
      <c r="P290" s="15" t="s">
        <v>559</v>
      </c>
      <c r="Q290" s="16">
        <v>2899</v>
      </c>
      <c r="R290" s="17">
        <v>40</v>
      </c>
      <c r="S290" s="18">
        <v>2000.31</v>
      </c>
      <c r="T290" s="19" t="s">
        <v>34</v>
      </c>
      <c r="U290" s="20" t="s">
        <v>35</v>
      </c>
      <c r="V290" s="21" t="s">
        <v>495</v>
      </c>
      <c r="W290" s="22">
        <v>2</v>
      </c>
      <c r="X290" s="23"/>
    </row>
    <row r="291" spans="1:24" s="1" customFormat="1" ht="35" customHeight="1" x14ac:dyDescent="0.3">
      <c r="A291" s="24" t="s">
        <v>23</v>
      </c>
      <c r="B291" s="24" t="s">
        <v>556</v>
      </c>
      <c r="C291" s="12" t="s">
        <v>557</v>
      </c>
      <c r="D291" s="59"/>
      <c r="E291" s="40" t="str">
        <f>HYPERLINK("https://www.google.ru/search?q=DD2795-011&amp;newwindow=1&amp;tbm=isch","Еще фото")</f>
        <v>Еще фото</v>
      </c>
      <c r="F291" s="13" t="s">
        <v>26</v>
      </c>
      <c r="G291" s="24" t="s">
        <v>490</v>
      </c>
      <c r="H291" s="24" t="s">
        <v>366</v>
      </c>
      <c r="I291" s="24" t="s">
        <v>491</v>
      </c>
      <c r="J291" s="14" t="s">
        <v>99</v>
      </c>
      <c r="K291" s="15" t="s">
        <v>337</v>
      </c>
      <c r="L291" s="61"/>
      <c r="M291" s="14"/>
      <c r="N291" s="14" t="s">
        <v>114</v>
      </c>
      <c r="O291" s="14"/>
      <c r="P291" s="15" t="s">
        <v>559</v>
      </c>
      <c r="Q291" s="16">
        <v>2899</v>
      </c>
      <c r="R291" s="17">
        <v>40</v>
      </c>
      <c r="S291" s="18">
        <v>2000.31</v>
      </c>
      <c r="T291" s="19" t="s">
        <v>34</v>
      </c>
      <c r="U291" s="20" t="s">
        <v>37</v>
      </c>
      <c r="V291" s="21" t="s">
        <v>496</v>
      </c>
      <c r="W291" s="22">
        <v>5</v>
      </c>
      <c r="X291" s="23"/>
    </row>
    <row r="292" spans="1:24" s="1" customFormat="1" ht="37.049999999999997" customHeight="1" x14ac:dyDescent="0.3">
      <c r="A292" s="24" t="s">
        <v>23</v>
      </c>
      <c r="B292" s="24" t="s">
        <v>556</v>
      </c>
      <c r="C292" s="12" t="s">
        <v>557</v>
      </c>
      <c r="D292" s="60"/>
      <c r="E292" s="40" t="str">
        <f>HYPERLINK("https://www.google.ru/search?q=DD2795-011&amp;newwindow=1&amp;tbm=isch","Еще фото")</f>
        <v>Еще фото</v>
      </c>
      <c r="F292" s="13" t="s">
        <v>26</v>
      </c>
      <c r="G292" s="24" t="s">
        <v>490</v>
      </c>
      <c r="H292" s="24" t="s">
        <v>366</v>
      </c>
      <c r="I292" s="24" t="s">
        <v>491</v>
      </c>
      <c r="J292" s="14" t="s">
        <v>99</v>
      </c>
      <c r="K292" s="15" t="s">
        <v>337</v>
      </c>
      <c r="L292" s="57"/>
      <c r="M292" s="14"/>
      <c r="N292" s="14" t="s">
        <v>114</v>
      </c>
      <c r="O292" s="14"/>
      <c r="P292" s="15" t="s">
        <v>559</v>
      </c>
      <c r="Q292" s="16">
        <v>2899</v>
      </c>
      <c r="R292" s="17">
        <v>40</v>
      </c>
      <c r="S292" s="18">
        <v>2000.31</v>
      </c>
      <c r="T292" s="19" t="s">
        <v>34</v>
      </c>
      <c r="U292" s="20" t="s">
        <v>39</v>
      </c>
      <c r="V292" s="21" t="s">
        <v>497</v>
      </c>
      <c r="W292" s="22">
        <v>11</v>
      </c>
      <c r="X292" s="23"/>
    </row>
    <row r="293" spans="1:24" s="1" customFormat="1" ht="108" customHeight="1" x14ac:dyDescent="0.3">
      <c r="A293" s="11" t="s">
        <v>23</v>
      </c>
      <c r="B293" s="11" t="s">
        <v>516</v>
      </c>
      <c r="C293" s="12" t="s">
        <v>560</v>
      </c>
      <c r="D293" s="28"/>
      <c r="E293" s="40" t="str">
        <f>HYPERLINK("https://www.google.ru/search?q=DX5025-903&amp;newwindow=1&amp;tbm=isch","Еще фото")</f>
        <v>Еще фото</v>
      </c>
      <c r="F293" s="25"/>
      <c r="G293" s="11" t="s">
        <v>490</v>
      </c>
      <c r="H293" s="11" t="s">
        <v>366</v>
      </c>
      <c r="I293" s="14" t="s">
        <v>491</v>
      </c>
      <c r="J293" s="14" t="s">
        <v>29</v>
      </c>
      <c r="K293" s="15" t="s">
        <v>337</v>
      </c>
      <c r="L293" s="14" t="s">
        <v>561</v>
      </c>
      <c r="M293" s="14"/>
      <c r="N293" s="14" t="s">
        <v>164</v>
      </c>
      <c r="O293" s="14"/>
      <c r="P293" s="15" t="s">
        <v>562</v>
      </c>
      <c r="Q293" s="16">
        <v>3899</v>
      </c>
      <c r="R293" s="17">
        <v>40</v>
      </c>
      <c r="S293" s="18">
        <v>2690.31</v>
      </c>
      <c r="T293" s="19" t="s">
        <v>34</v>
      </c>
      <c r="U293" s="20" t="s">
        <v>37</v>
      </c>
      <c r="V293" s="21" t="s">
        <v>496</v>
      </c>
      <c r="W293" s="22">
        <v>1</v>
      </c>
      <c r="X293" s="23"/>
    </row>
    <row r="294" spans="1:24" s="1" customFormat="1" ht="108" customHeight="1" x14ac:dyDescent="0.3">
      <c r="A294" s="11" t="s">
        <v>23</v>
      </c>
      <c r="B294" s="11" t="s">
        <v>540</v>
      </c>
      <c r="C294" s="12" t="s">
        <v>563</v>
      </c>
      <c r="D294" s="28"/>
      <c r="E294" s="40" t="str">
        <f>HYPERLINK("https://www.google.ru/search?q=DX5074-010&amp;newwindow=1&amp;tbm=isch","Еще фото")</f>
        <v>Еще фото</v>
      </c>
      <c r="F294" s="25"/>
      <c r="G294" s="11" t="s">
        <v>490</v>
      </c>
      <c r="H294" s="11" t="s">
        <v>366</v>
      </c>
      <c r="I294" s="14" t="s">
        <v>491</v>
      </c>
      <c r="J294" s="14" t="s">
        <v>29</v>
      </c>
      <c r="K294" s="15" t="s">
        <v>337</v>
      </c>
      <c r="L294" s="14" t="s">
        <v>564</v>
      </c>
      <c r="M294" s="14"/>
      <c r="N294" s="14" t="s">
        <v>114</v>
      </c>
      <c r="O294" s="14"/>
      <c r="P294" s="15" t="s">
        <v>502</v>
      </c>
      <c r="Q294" s="16">
        <v>3699</v>
      </c>
      <c r="R294" s="17">
        <v>40</v>
      </c>
      <c r="S294" s="18">
        <v>2552.31</v>
      </c>
      <c r="T294" s="19" t="s">
        <v>34</v>
      </c>
      <c r="U294" s="20" t="s">
        <v>35</v>
      </c>
      <c r="V294" s="21" t="s">
        <v>495</v>
      </c>
      <c r="W294" s="22">
        <v>1</v>
      </c>
      <c r="X294" s="23"/>
    </row>
    <row r="295" spans="1:24" s="1" customFormat="1" ht="35" customHeight="1" x14ac:dyDescent="0.3">
      <c r="A295" s="11" t="s">
        <v>23</v>
      </c>
      <c r="B295" s="11" t="s">
        <v>540</v>
      </c>
      <c r="C295" s="12" t="s">
        <v>565</v>
      </c>
      <c r="D295" s="58"/>
      <c r="E295" s="40" t="str">
        <f>HYPERLINK("https://www.google.ru/search?q=DX5074-101&amp;newwindow=1&amp;tbm=isch","Еще фото")</f>
        <v>Еще фото</v>
      </c>
      <c r="F295" s="25" t="s">
        <v>52</v>
      </c>
      <c r="G295" s="11" t="s">
        <v>490</v>
      </c>
      <c r="H295" s="11" t="s">
        <v>366</v>
      </c>
      <c r="I295" s="14" t="s">
        <v>491</v>
      </c>
      <c r="J295" s="14" t="s">
        <v>29</v>
      </c>
      <c r="K295" s="15" t="s">
        <v>337</v>
      </c>
      <c r="L295" s="56" t="s">
        <v>566</v>
      </c>
      <c r="M295" s="14"/>
      <c r="N295" s="14" t="s">
        <v>67</v>
      </c>
      <c r="O295" s="14"/>
      <c r="P295" s="15" t="s">
        <v>502</v>
      </c>
      <c r="Q295" s="16">
        <v>3099</v>
      </c>
      <c r="R295" s="17">
        <v>40</v>
      </c>
      <c r="S295" s="18">
        <v>2138.31</v>
      </c>
      <c r="T295" s="19" t="s">
        <v>34</v>
      </c>
      <c r="U295" s="20" t="s">
        <v>35</v>
      </c>
      <c r="V295" s="21" t="s">
        <v>495</v>
      </c>
      <c r="W295" s="22">
        <v>8</v>
      </c>
      <c r="X295" s="23"/>
    </row>
    <row r="296" spans="1:24" s="1" customFormat="1" ht="35" customHeight="1" x14ac:dyDescent="0.3">
      <c r="A296" s="24" t="s">
        <v>23</v>
      </c>
      <c r="B296" s="24" t="s">
        <v>540</v>
      </c>
      <c r="C296" s="12" t="s">
        <v>565</v>
      </c>
      <c r="D296" s="59"/>
      <c r="E296" s="40" t="str">
        <f>HYPERLINK("https://www.google.ru/search?q=DX5074-101&amp;newwindow=1&amp;tbm=isch","Еще фото")</f>
        <v>Еще фото</v>
      </c>
      <c r="F296" s="25" t="s">
        <v>52</v>
      </c>
      <c r="G296" s="24" t="s">
        <v>490</v>
      </c>
      <c r="H296" s="24" t="s">
        <v>366</v>
      </c>
      <c r="I296" s="24" t="s">
        <v>491</v>
      </c>
      <c r="J296" s="14" t="s">
        <v>29</v>
      </c>
      <c r="K296" s="15" t="s">
        <v>337</v>
      </c>
      <c r="L296" s="61"/>
      <c r="M296" s="14"/>
      <c r="N296" s="14" t="s">
        <v>67</v>
      </c>
      <c r="O296" s="14"/>
      <c r="P296" s="15" t="s">
        <v>502</v>
      </c>
      <c r="Q296" s="16">
        <v>3099</v>
      </c>
      <c r="R296" s="17">
        <v>40</v>
      </c>
      <c r="S296" s="18">
        <v>2138.31</v>
      </c>
      <c r="T296" s="19" t="s">
        <v>34</v>
      </c>
      <c r="U296" s="20" t="s">
        <v>37</v>
      </c>
      <c r="V296" s="21" t="s">
        <v>496</v>
      </c>
      <c r="W296" s="22">
        <v>5</v>
      </c>
      <c r="X296" s="23"/>
    </row>
    <row r="297" spans="1:24" s="1" customFormat="1" ht="37.049999999999997" customHeight="1" x14ac:dyDescent="0.3">
      <c r="A297" s="24" t="s">
        <v>23</v>
      </c>
      <c r="B297" s="24" t="s">
        <v>540</v>
      </c>
      <c r="C297" s="12" t="s">
        <v>565</v>
      </c>
      <c r="D297" s="60"/>
      <c r="E297" s="40" t="str">
        <f>HYPERLINK("https://www.google.ru/search?q=DX5074-101&amp;newwindow=1&amp;tbm=isch","Еще фото")</f>
        <v>Еще фото</v>
      </c>
      <c r="F297" s="25" t="s">
        <v>52</v>
      </c>
      <c r="G297" s="24" t="s">
        <v>490</v>
      </c>
      <c r="H297" s="24" t="s">
        <v>366</v>
      </c>
      <c r="I297" s="24" t="s">
        <v>491</v>
      </c>
      <c r="J297" s="14" t="s">
        <v>29</v>
      </c>
      <c r="K297" s="15" t="s">
        <v>337</v>
      </c>
      <c r="L297" s="57"/>
      <c r="M297" s="14"/>
      <c r="N297" s="14" t="s">
        <v>67</v>
      </c>
      <c r="O297" s="14"/>
      <c r="P297" s="15" t="s">
        <v>502</v>
      </c>
      <c r="Q297" s="16">
        <v>3099</v>
      </c>
      <c r="R297" s="17">
        <v>40</v>
      </c>
      <c r="S297" s="18">
        <v>2138.31</v>
      </c>
      <c r="T297" s="19" t="s">
        <v>34</v>
      </c>
      <c r="U297" s="20" t="s">
        <v>41</v>
      </c>
      <c r="V297" s="21" t="s">
        <v>498</v>
      </c>
      <c r="W297" s="22">
        <v>7</v>
      </c>
      <c r="X297" s="23"/>
    </row>
    <row r="298" spans="1:24" s="1" customFormat="1" ht="108" customHeight="1" x14ac:dyDescent="0.3">
      <c r="A298" s="11" t="s">
        <v>23</v>
      </c>
      <c r="B298" s="11" t="s">
        <v>540</v>
      </c>
      <c r="C298" s="12" t="s">
        <v>567</v>
      </c>
      <c r="D298" s="28"/>
      <c r="E298" s="40" t="str">
        <f>HYPERLINK("https://www.google.ru/search?q=DX5074-903&amp;newwindow=1&amp;tbm=isch","Еще фото")</f>
        <v>Еще фото</v>
      </c>
      <c r="F298" s="25"/>
      <c r="G298" s="11" t="s">
        <v>490</v>
      </c>
      <c r="H298" s="11" t="s">
        <v>366</v>
      </c>
      <c r="I298" s="14" t="s">
        <v>491</v>
      </c>
      <c r="J298" s="14" t="s">
        <v>29</v>
      </c>
      <c r="K298" s="15" t="s">
        <v>337</v>
      </c>
      <c r="L298" s="14" t="s">
        <v>566</v>
      </c>
      <c r="M298" s="14"/>
      <c r="N298" s="14" t="s">
        <v>107</v>
      </c>
      <c r="O298" s="14"/>
      <c r="P298" s="15" t="s">
        <v>502</v>
      </c>
      <c r="Q298" s="16">
        <v>3799</v>
      </c>
      <c r="R298" s="17">
        <v>40</v>
      </c>
      <c r="S298" s="18">
        <v>2621.31</v>
      </c>
      <c r="T298" s="19" t="s">
        <v>34</v>
      </c>
      <c r="U298" s="20" t="s">
        <v>41</v>
      </c>
      <c r="V298" s="21" t="s">
        <v>498</v>
      </c>
      <c r="W298" s="22">
        <v>1</v>
      </c>
      <c r="X298" s="23"/>
    </row>
    <row r="299" spans="1:24" s="1" customFormat="1" ht="52.05" customHeight="1" x14ac:dyDescent="0.3">
      <c r="A299" s="11" t="s">
        <v>23</v>
      </c>
      <c r="B299" s="11" t="s">
        <v>516</v>
      </c>
      <c r="C299" s="12" t="s">
        <v>568</v>
      </c>
      <c r="D299" s="54"/>
      <c r="E299" s="40" t="str">
        <f>HYPERLINK("https://www.google.ru/search?q=DX5075-010&amp;newwindow=1&amp;tbm=isch","Еще фото")</f>
        <v>Еще фото</v>
      </c>
      <c r="F299" s="25"/>
      <c r="G299" s="11" t="s">
        <v>490</v>
      </c>
      <c r="H299" s="11" t="s">
        <v>366</v>
      </c>
      <c r="I299" s="14" t="s">
        <v>491</v>
      </c>
      <c r="J299" s="14" t="s">
        <v>29</v>
      </c>
      <c r="K299" s="15" t="s">
        <v>337</v>
      </c>
      <c r="L299" s="56" t="s">
        <v>569</v>
      </c>
      <c r="M299" s="14"/>
      <c r="N299" s="14" t="s">
        <v>114</v>
      </c>
      <c r="O299" s="14"/>
      <c r="P299" s="15" t="s">
        <v>502</v>
      </c>
      <c r="Q299" s="16">
        <v>3099</v>
      </c>
      <c r="R299" s="17">
        <v>40</v>
      </c>
      <c r="S299" s="18">
        <v>2138.31</v>
      </c>
      <c r="T299" s="19" t="s">
        <v>34</v>
      </c>
      <c r="U299" s="20" t="s">
        <v>35</v>
      </c>
      <c r="V299" s="21" t="s">
        <v>495</v>
      </c>
      <c r="W299" s="22">
        <v>1</v>
      </c>
      <c r="X299" s="23"/>
    </row>
    <row r="300" spans="1:24" s="1" customFormat="1" ht="61.05" customHeight="1" x14ac:dyDescent="0.3">
      <c r="A300" s="24" t="s">
        <v>23</v>
      </c>
      <c r="B300" s="24" t="s">
        <v>516</v>
      </c>
      <c r="C300" s="12" t="s">
        <v>568</v>
      </c>
      <c r="D300" s="55"/>
      <c r="E300" s="40" t="str">
        <f>HYPERLINK("https://www.google.ru/search?q=DX5075-010&amp;newwindow=1&amp;tbm=isch","Еще фото")</f>
        <v>Еще фото</v>
      </c>
      <c r="F300" s="25"/>
      <c r="G300" s="24" t="s">
        <v>490</v>
      </c>
      <c r="H300" s="24" t="s">
        <v>366</v>
      </c>
      <c r="I300" s="24" t="s">
        <v>491</v>
      </c>
      <c r="J300" s="14" t="s">
        <v>29</v>
      </c>
      <c r="K300" s="15" t="s">
        <v>337</v>
      </c>
      <c r="L300" s="57"/>
      <c r="M300" s="14"/>
      <c r="N300" s="14" t="s">
        <v>114</v>
      </c>
      <c r="O300" s="14"/>
      <c r="P300" s="15" t="s">
        <v>502</v>
      </c>
      <c r="Q300" s="16">
        <v>3099</v>
      </c>
      <c r="R300" s="17">
        <v>40</v>
      </c>
      <c r="S300" s="18">
        <v>2138.31</v>
      </c>
      <c r="T300" s="19" t="s">
        <v>34</v>
      </c>
      <c r="U300" s="20" t="s">
        <v>39</v>
      </c>
      <c r="V300" s="21" t="s">
        <v>497</v>
      </c>
      <c r="W300" s="22">
        <v>1</v>
      </c>
      <c r="X300" s="23"/>
    </row>
    <row r="301" spans="1:24" s="1" customFormat="1" ht="108" customHeight="1" x14ac:dyDescent="0.3">
      <c r="A301" s="11" t="s">
        <v>23</v>
      </c>
      <c r="B301" s="11" t="s">
        <v>570</v>
      </c>
      <c r="C301" s="12" t="s">
        <v>571</v>
      </c>
      <c r="D301" s="28"/>
      <c r="E301" s="40" t="str">
        <f>HYPERLINK("https://www.google.ru/search?q=DX5089-010&amp;newwindow=1&amp;tbm=isch","Еще фото")</f>
        <v>Еще фото</v>
      </c>
      <c r="F301" s="25"/>
      <c r="G301" s="11" t="s">
        <v>490</v>
      </c>
      <c r="H301" s="11" t="s">
        <v>366</v>
      </c>
      <c r="I301" s="14" t="s">
        <v>491</v>
      </c>
      <c r="J301" s="14" t="s">
        <v>29</v>
      </c>
      <c r="K301" s="15" t="s">
        <v>337</v>
      </c>
      <c r="L301" s="14" t="s">
        <v>572</v>
      </c>
      <c r="M301" s="14"/>
      <c r="N301" s="14" t="s">
        <v>114</v>
      </c>
      <c r="O301" s="14"/>
      <c r="P301" s="15" t="s">
        <v>573</v>
      </c>
      <c r="Q301" s="16">
        <v>2899</v>
      </c>
      <c r="R301" s="17">
        <v>40</v>
      </c>
      <c r="S301" s="18">
        <v>2000.31</v>
      </c>
      <c r="T301" s="19" t="s">
        <v>34</v>
      </c>
      <c r="U301" s="20" t="s">
        <v>35</v>
      </c>
      <c r="V301" s="21" t="s">
        <v>495</v>
      </c>
      <c r="W301" s="22">
        <v>1</v>
      </c>
      <c r="X301" s="23"/>
    </row>
    <row r="302" spans="1:24" s="1" customFormat="1" ht="108" customHeight="1" x14ac:dyDescent="0.3">
      <c r="A302" s="11" t="s">
        <v>23</v>
      </c>
      <c r="B302" s="11" t="s">
        <v>574</v>
      </c>
      <c r="C302" s="12" t="s">
        <v>575</v>
      </c>
      <c r="D302" s="28"/>
      <c r="E302" s="40" t="str">
        <f>HYPERLINK("https://www.google.ru/search?q=DX9632-010&amp;newwindow=1&amp;tbm=isch","Еще фото")</f>
        <v>Еще фото</v>
      </c>
      <c r="F302" s="25"/>
      <c r="G302" s="11" t="s">
        <v>505</v>
      </c>
      <c r="H302" s="11" t="s">
        <v>366</v>
      </c>
      <c r="I302" s="14" t="s">
        <v>491</v>
      </c>
      <c r="J302" s="14" t="s">
        <v>254</v>
      </c>
      <c r="K302" s="15" t="s">
        <v>337</v>
      </c>
      <c r="L302" s="14" t="s">
        <v>576</v>
      </c>
      <c r="M302" s="14"/>
      <c r="N302" s="14" t="s">
        <v>114</v>
      </c>
      <c r="O302" s="14"/>
      <c r="P302" s="15" t="s">
        <v>577</v>
      </c>
      <c r="Q302" s="16">
        <v>4099</v>
      </c>
      <c r="R302" s="17">
        <v>40</v>
      </c>
      <c r="S302" s="18">
        <v>2828.31</v>
      </c>
      <c r="T302" s="19" t="s">
        <v>34</v>
      </c>
      <c r="U302" s="20" t="s">
        <v>35</v>
      </c>
      <c r="V302" s="21" t="s">
        <v>495</v>
      </c>
      <c r="W302" s="22">
        <v>1</v>
      </c>
      <c r="X302" s="23"/>
    </row>
    <row r="303" spans="1:24" s="1" customFormat="1" ht="52.05" customHeight="1" x14ac:dyDescent="0.3">
      <c r="A303" s="11" t="s">
        <v>23</v>
      </c>
      <c r="B303" s="11" t="s">
        <v>578</v>
      </c>
      <c r="C303" s="12" t="s">
        <v>579</v>
      </c>
      <c r="D303" s="54"/>
      <c r="E303" s="40" t="str">
        <f>HYPERLINK("https://www.google.ru/search?q=DX9655-010&amp;newwindow=1&amp;tbm=isch","Еще фото")</f>
        <v>Еще фото</v>
      </c>
      <c r="F303" s="25"/>
      <c r="G303" s="11" t="s">
        <v>490</v>
      </c>
      <c r="H303" s="11" t="s">
        <v>366</v>
      </c>
      <c r="I303" s="14" t="s">
        <v>491</v>
      </c>
      <c r="J303" s="14" t="s">
        <v>254</v>
      </c>
      <c r="K303" s="15" t="s">
        <v>337</v>
      </c>
      <c r="L303" s="56" t="s">
        <v>580</v>
      </c>
      <c r="M303" s="14"/>
      <c r="N303" s="14" t="s">
        <v>114</v>
      </c>
      <c r="O303" s="14"/>
      <c r="P303" s="15" t="s">
        <v>507</v>
      </c>
      <c r="Q303" s="16">
        <v>4099</v>
      </c>
      <c r="R303" s="17">
        <v>40</v>
      </c>
      <c r="S303" s="18">
        <v>2828.31</v>
      </c>
      <c r="T303" s="19" t="s">
        <v>34</v>
      </c>
      <c r="U303" s="20" t="s">
        <v>35</v>
      </c>
      <c r="V303" s="21" t="s">
        <v>495</v>
      </c>
      <c r="W303" s="22">
        <v>5</v>
      </c>
      <c r="X303" s="23"/>
    </row>
    <row r="304" spans="1:24" s="1" customFormat="1" ht="61.05" customHeight="1" x14ac:dyDescent="0.3">
      <c r="A304" s="24" t="s">
        <v>23</v>
      </c>
      <c r="B304" s="24" t="s">
        <v>578</v>
      </c>
      <c r="C304" s="12" t="s">
        <v>579</v>
      </c>
      <c r="D304" s="55"/>
      <c r="E304" s="40" t="str">
        <f>HYPERLINK("https://www.google.ru/search?q=DX9655-010&amp;newwindow=1&amp;tbm=isch","Еще фото")</f>
        <v>Еще фото</v>
      </c>
      <c r="F304" s="25"/>
      <c r="G304" s="24" t="s">
        <v>490</v>
      </c>
      <c r="H304" s="24" t="s">
        <v>366</v>
      </c>
      <c r="I304" s="24" t="s">
        <v>491</v>
      </c>
      <c r="J304" s="14" t="s">
        <v>254</v>
      </c>
      <c r="K304" s="15" t="s">
        <v>337</v>
      </c>
      <c r="L304" s="57"/>
      <c r="M304" s="14"/>
      <c r="N304" s="14" t="s">
        <v>114</v>
      </c>
      <c r="O304" s="14"/>
      <c r="P304" s="15" t="s">
        <v>507</v>
      </c>
      <c r="Q304" s="16">
        <v>4099</v>
      </c>
      <c r="R304" s="17">
        <v>40</v>
      </c>
      <c r="S304" s="18">
        <v>2828.31</v>
      </c>
      <c r="T304" s="19" t="s">
        <v>34</v>
      </c>
      <c r="U304" s="20" t="s">
        <v>37</v>
      </c>
      <c r="V304" s="21" t="s">
        <v>496</v>
      </c>
      <c r="W304" s="22">
        <v>6</v>
      </c>
      <c r="X304" s="23"/>
    </row>
    <row r="305" spans="1:24" s="1" customFormat="1" ht="52.05" customHeight="1" x14ac:dyDescent="0.3">
      <c r="A305" s="11" t="s">
        <v>23</v>
      </c>
      <c r="B305" s="11" t="s">
        <v>581</v>
      </c>
      <c r="C305" s="12" t="s">
        <v>582</v>
      </c>
      <c r="D305" s="54"/>
      <c r="E305" s="40" t="str">
        <f>HYPERLINK("https://www.google.ru/search?q=DX9655-911&amp;newwindow=1&amp;tbm=isch","Еще фото")</f>
        <v>Еще фото</v>
      </c>
      <c r="F305" s="25"/>
      <c r="G305" s="11" t="s">
        <v>505</v>
      </c>
      <c r="H305" s="11" t="s">
        <v>366</v>
      </c>
      <c r="I305" s="14" t="s">
        <v>491</v>
      </c>
      <c r="J305" s="14" t="s">
        <v>29</v>
      </c>
      <c r="K305" s="15" t="s">
        <v>337</v>
      </c>
      <c r="L305" s="56" t="s">
        <v>580</v>
      </c>
      <c r="M305" s="14"/>
      <c r="N305" s="14" t="s">
        <v>510</v>
      </c>
      <c r="O305" s="14"/>
      <c r="P305" s="15" t="s">
        <v>507</v>
      </c>
      <c r="Q305" s="16">
        <v>3099</v>
      </c>
      <c r="R305" s="17">
        <v>40</v>
      </c>
      <c r="S305" s="18">
        <v>2138.31</v>
      </c>
      <c r="T305" s="19" t="s">
        <v>34</v>
      </c>
      <c r="U305" s="20" t="s">
        <v>35</v>
      </c>
      <c r="V305" s="21" t="s">
        <v>495</v>
      </c>
      <c r="W305" s="22">
        <v>1</v>
      </c>
      <c r="X305" s="23"/>
    </row>
    <row r="306" spans="1:24" s="1" customFormat="1" ht="61.05" customHeight="1" x14ac:dyDescent="0.3">
      <c r="A306" s="24" t="s">
        <v>23</v>
      </c>
      <c r="B306" s="24" t="s">
        <v>581</v>
      </c>
      <c r="C306" s="12" t="s">
        <v>582</v>
      </c>
      <c r="D306" s="55"/>
      <c r="E306" s="40" t="str">
        <f>HYPERLINK("https://www.google.ru/search?q=DX9655-911&amp;newwindow=1&amp;tbm=isch","Еще фото")</f>
        <v>Еще фото</v>
      </c>
      <c r="F306" s="25"/>
      <c r="G306" s="24" t="s">
        <v>505</v>
      </c>
      <c r="H306" s="24" t="s">
        <v>366</v>
      </c>
      <c r="I306" s="24" t="s">
        <v>491</v>
      </c>
      <c r="J306" s="14" t="s">
        <v>29</v>
      </c>
      <c r="K306" s="15" t="s">
        <v>337</v>
      </c>
      <c r="L306" s="57"/>
      <c r="M306" s="14"/>
      <c r="N306" s="14" t="s">
        <v>510</v>
      </c>
      <c r="O306" s="14"/>
      <c r="P306" s="15" t="s">
        <v>507</v>
      </c>
      <c r="Q306" s="16">
        <v>3099</v>
      </c>
      <c r="R306" s="17">
        <v>40</v>
      </c>
      <c r="S306" s="18">
        <v>2138.31</v>
      </c>
      <c r="T306" s="19" t="s">
        <v>34</v>
      </c>
      <c r="U306" s="20" t="s">
        <v>37</v>
      </c>
      <c r="V306" s="21" t="s">
        <v>496</v>
      </c>
      <c r="W306" s="22">
        <v>7</v>
      </c>
      <c r="X306" s="23"/>
    </row>
    <row r="307" spans="1:24" s="1" customFormat="1" ht="52.05" customHeight="1" x14ac:dyDescent="0.3">
      <c r="A307" s="11" t="s">
        <v>23</v>
      </c>
      <c r="B307" s="11" t="s">
        <v>583</v>
      </c>
      <c r="C307" s="12" t="s">
        <v>584</v>
      </c>
      <c r="D307" s="54"/>
      <c r="E307" s="40" t="str">
        <f>HYPERLINK("https://www.google.ru/search?q=FJ6823-010&amp;newwindow=1&amp;tbm=isch","Еще фото")</f>
        <v>Еще фото</v>
      </c>
      <c r="F307" s="25"/>
      <c r="G307" s="11" t="s">
        <v>490</v>
      </c>
      <c r="H307" s="11" t="s">
        <v>366</v>
      </c>
      <c r="I307" s="14" t="s">
        <v>491</v>
      </c>
      <c r="J307" s="14" t="s">
        <v>254</v>
      </c>
      <c r="K307" s="15" t="s">
        <v>337</v>
      </c>
      <c r="L307" s="56" t="s">
        <v>585</v>
      </c>
      <c r="M307" s="14"/>
      <c r="N307" s="14" t="s">
        <v>114</v>
      </c>
      <c r="O307" s="14"/>
      <c r="P307" s="15" t="s">
        <v>547</v>
      </c>
      <c r="Q307" s="16">
        <v>3899</v>
      </c>
      <c r="R307" s="17">
        <v>40</v>
      </c>
      <c r="S307" s="18">
        <v>2690.31</v>
      </c>
      <c r="T307" s="19" t="s">
        <v>34</v>
      </c>
      <c r="U307" s="20" t="s">
        <v>37</v>
      </c>
      <c r="V307" s="21" t="s">
        <v>496</v>
      </c>
      <c r="W307" s="22">
        <v>6</v>
      </c>
      <c r="X307" s="23"/>
    </row>
    <row r="308" spans="1:24" s="1" customFormat="1" ht="61.05" customHeight="1" x14ac:dyDescent="0.3">
      <c r="A308" s="24" t="s">
        <v>23</v>
      </c>
      <c r="B308" s="24" t="s">
        <v>583</v>
      </c>
      <c r="C308" s="12" t="s">
        <v>584</v>
      </c>
      <c r="D308" s="55"/>
      <c r="E308" s="40" t="str">
        <f>HYPERLINK("https://www.google.ru/search?q=FJ6823-010&amp;newwindow=1&amp;tbm=isch","Еще фото")</f>
        <v>Еще фото</v>
      </c>
      <c r="F308" s="25"/>
      <c r="G308" s="24" t="s">
        <v>490</v>
      </c>
      <c r="H308" s="24" t="s">
        <v>366</v>
      </c>
      <c r="I308" s="24" t="s">
        <v>491</v>
      </c>
      <c r="J308" s="14" t="s">
        <v>254</v>
      </c>
      <c r="K308" s="15" t="s">
        <v>337</v>
      </c>
      <c r="L308" s="57"/>
      <c r="M308" s="14"/>
      <c r="N308" s="14" t="s">
        <v>114</v>
      </c>
      <c r="O308" s="14"/>
      <c r="P308" s="15" t="s">
        <v>547</v>
      </c>
      <c r="Q308" s="16">
        <v>3899</v>
      </c>
      <c r="R308" s="17">
        <v>40</v>
      </c>
      <c r="S308" s="18">
        <v>2690.31</v>
      </c>
      <c r="T308" s="19" t="s">
        <v>34</v>
      </c>
      <c r="U308" s="20" t="s">
        <v>39</v>
      </c>
      <c r="V308" s="21" t="s">
        <v>497</v>
      </c>
      <c r="W308" s="22">
        <v>11</v>
      </c>
      <c r="X308" s="23"/>
    </row>
    <row r="309" spans="1:24" s="1" customFormat="1" ht="52.05" customHeight="1" x14ac:dyDescent="0.3">
      <c r="A309" s="11" t="s">
        <v>23</v>
      </c>
      <c r="B309" s="11" t="s">
        <v>583</v>
      </c>
      <c r="C309" s="12" t="s">
        <v>586</v>
      </c>
      <c r="D309" s="54"/>
      <c r="E309" s="40" t="str">
        <f>HYPERLINK("https://www.google.ru/search?q=FJ6823-100&amp;newwindow=1&amp;tbm=isch","Еще фото")</f>
        <v>Еще фото</v>
      </c>
      <c r="F309" s="25"/>
      <c r="G309" s="11" t="s">
        <v>490</v>
      </c>
      <c r="H309" s="11" t="s">
        <v>366</v>
      </c>
      <c r="I309" s="14" t="s">
        <v>491</v>
      </c>
      <c r="J309" s="14" t="s">
        <v>254</v>
      </c>
      <c r="K309" s="15" t="s">
        <v>337</v>
      </c>
      <c r="L309" s="56" t="s">
        <v>585</v>
      </c>
      <c r="M309" s="14"/>
      <c r="N309" s="14" t="s">
        <v>67</v>
      </c>
      <c r="O309" s="14"/>
      <c r="P309" s="15" t="s">
        <v>547</v>
      </c>
      <c r="Q309" s="16">
        <v>3899</v>
      </c>
      <c r="R309" s="17">
        <v>40</v>
      </c>
      <c r="S309" s="18">
        <v>2690.31</v>
      </c>
      <c r="T309" s="19" t="s">
        <v>34</v>
      </c>
      <c r="U309" s="20" t="s">
        <v>37</v>
      </c>
      <c r="V309" s="21" t="s">
        <v>496</v>
      </c>
      <c r="W309" s="22">
        <v>6</v>
      </c>
      <c r="X309" s="23"/>
    </row>
    <row r="310" spans="1:24" s="1" customFormat="1" ht="61.05" customHeight="1" x14ac:dyDescent="0.3">
      <c r="A310" s="24" t="s">
        <v>23</v>
      </c>
      <c r="B310" s="24" t="s">
        <v>583</v>
      </c>
      <c r="C310" s="12" t="s">
        <v>586</v>
      </c>
      <c r="D310" s="55"/>
      <c r="E310" s="40" t="str">
        <f>HYPERLINK("https://www.google.ru/search?q=FJ6823-100&amp;newwindow=1&amp;tbm=isch","Еще фото")</f>
        <v>Еще фото</v>
      </c>
      <c r="F310" s="25"/>
      <c r="G310" s="24" t="s">
        <v>490</v>
      </c>
      <c r="H310" s="24" t="s">
        <v>366</v>
      </c>
      <c r="I310" s="24" t="s">
        <v>491</v>
      </c>
      <c r="J310" s="14" t="s">
        <v>254</v>
      </c>
      <c r="K310" s="15" t="s">
        <v>337</v>
      </c>
      <c r="L310" s="57"/>
      <c r="M310" s="14"/>
      <c r="N310" s="14" t="s">
        <v>67</v>
      </c>
      <c r="O310" s="14"/>
      <c r="P310" s="15" t="s">
        <v>547</v>
      </c>
      <c r="Q310" s="16">
        <v>3899</v>
      </c>
      <c r="R310" s="17">
        <v>40</v>
      </c>
      <c r="S310" s="18">
        <v>2690.31</v>
      </c>
      <c r="T310" s="19" t="s">
        <v>34</v>
      </c>
      <c r="U310" s="20" t="s">
        <v>39</v>
      </c>
      <c r="V310" s="21" t="s">
        <v>497</v>
      </c>
      <c r="W310" s="22">
        <v>9</v>
      </c>
      <c r="X310" s="23"/>
    </row>
    <row r="311" spans="1:24" s="1" customFormat="1" ht="52.05" customHeight="1" x14ac:dyDescent="0.3">
      <c r="A311" s="11" t="s">
        <v>23</v>
      </c>
      <c r="B311" s="11" t="s">
        <v>583</v>
      </c>
      <c r="C311" s="12" t="s">
        <v>587</v>
      </c>
      <c r="D311" s="54"/>
      <c r="E311" s="40" t="str">
        <f>HYPERLINK("https://www.google.ru/search?q=FJ6823-600&amp;newwindow=1&amp;tbm=isch","Еще фото")</f>
        <v>Еще фото</v>
      </c>
      <c r="F311" s="25"/>
      <c r="G311" s="11" t="s">
        <v>490</v>
      </c>
      <c r="H311" s="11" t="s">
        <v>366</v>
      </c>
      <c r="I311" s="14" t="s">
        <v>491</v>
      </c>
      <c r="J311" s="14" t="s">
        <v>254</v>
      </c>
      <c r="K311" s="15" t="s">
        <v>337</v>
      </c>
      <c r="L311" s="56" t="s">
        <v>585</v>
      </c>
      <c r="M311" s="14"/>
      <c r="N311" s="14" t="s">
        <v>197</v>
      </c>
      <c r="O311" s="14"/>
      <c r="P311" s="15" t="s">
        <v>547</v>
      </c>
      <c r="Q311" s="16">
        <v>3899</v>
      </c>
      <c r="R311" s="17">
        <v>40</v>
      </c>
      <c r="S311" s="18">
        <v>2690.31</v>
      </c>
      <c r="T311" s="19" t="s">
        <v>34</v>
      </c>
      <c r="U311" s="20" t="s">
        <v>37</v>
      </c>
      <c r="V311" s="21" t="s">
        <v>496</v>
      </c>
      <c r="W311" s="22">
        <v>6</v>
      </c>
      <c r="X311" s="23"/>
    </row>
    <row r="312" spans="1:24" s="1" customFormat="1" ht="61.05" customHeight="1" x14ac:dyDescent="0.3">
      <c r="A312" s="24" t="s">
        <v>23</v>
      </c>
      <c r="B312" s="24" t="s">
        <v>583</v>
      </c>
      <c r="C312" s="12" t="s">
        <v>587</v>
      </c>
      <c r="D312" s="55"/>
      <c r="E312" s="40" t="str">
        <f>HYPERLINK("https://www.google.ru/search?q=FJ6823-600&amp;newwindow=1&amp;tbm=isch","Еще фото")</f>
        <v>Еще фото</v>
      </c>
      <c r="F312" s="25"/>
      <c r="G312" s="24" t="s">
        <v>490</v>
      </c>
      <c r="H312" s="24" t="s">
        <v>366</v>
      </c>
      <c r="I312" s="24" t="s">
        <v>491</v>
      </c>
      <c r="J312" s="14" t="s">
        <v>254</v>
      </c>
      <c r="K312" s="15" t="s">
        <v>337</v>
      </c>
      <c r="L312" s="57"/>
      <c r="M312" s="14"/>
      <c r="N312" s="14" t="s">
        <v>197</v>
      </c>
      <c r="O312" s="14"/>
      <c r="P312" s="15" t="s">
        <v>547</v>
      </c>
      <c r="Q312" s="16">
        <v>3899</v>
      </c>
      <c r="R312" s="17">
        <v>40</v>
      </c>
      <c r="S312" s="18">
        <v>2690.31</v>
      </c>
      <c r="T312" s="19" t="s">
        <v>34</v>
      </c>
      <c r="U312" s="20" t="s">
        <v>39</v>
      </c>
      <c r="V312" s="21" t="s">
        <v>497</v>
      </c>
      <c r="W312" s="22">
        <v>1</v>
      </c>
      <c r="X312" s="23"/>
    </row>
    <row r="313" spans="1:24" s="1" customFormat="1" ht="108" customHeight="1" x14ac:dyDescent="0.3">
      <c r="A313" s="11" t="s">
        <v>23</v>
      </c>
      <c r="B313" s="11" t="s">
        <v>588</v>
      </c>
      <c r="C313" s="12" t="s">
        <v>589</v>
      </c>
      <c r="D313" s="28"/>
      <c r="E313" s="40" t="str">
        <f>HYPERLINK("https://www.google.ru/search?q=HJ9340-902&amp;newwindow=1&amp;tbm=isch","Еще фото")</f>
        <v>Еще фото</v>
      </c>
      <c r="F313" s="25"/>
      <c r="G313" s="11" t="s">
        <v>490</v>
      </c>
      <c r="H313" s="11" t="s">
        <v>366</v>
      </c>
      <c r="I313" s="14" t="s">
        <v>491</v>
      </c>
      <c r="J313" s="14" t="s">
        <v>336</v>
      </c>
      <c r="K313" s="15" t="s">
        <v>337</v>
      </c>
      <c r="L313" s="14" t="s">
        <v>590</v>
      </c>
      <c r="M313" s="14"/>
      <c r="N313" s="14" t="s">
        <v>114</v>
      </c>
      <c r="O313" s="14"/>
      <c r="P313" s="15" t="s">
        <v>591</v>
      </c>
      <c r="Q313" s="16">
        <v>3099</v>
      </c>
      <c r="R313" s="17">
        <v>40</v>
      </c>
      <c r="S313" s="18">
        <v>2138.31</v>
      </c>
      <c r="T313" s="19" t="s">
        <v>34</v>
      </c>
      <c r="U313" s="20" t="s">
        <v>35</v>
      </c>
      <c r="V313" s="21" t="s">
        <v>495</v>
      </c>
      <c r="W313" s="22">
        <v>2</v>
      </c>
      <c r="X313" s="23"/>
    </row>
    <row r="314" spans="1:24" s="1" customFormat="1" ht="108" customHeight="1" x14ac:dyDescent="0.3">
      <c r="A314" s="11" t="s">
        <v>23</v>
      </c>
      <c r="B314" s="11" t="s">
        <v>592</v>
      </c>
      <c r="C314" s="12" t="s">
        <v>593</v>
      </c>
      <c r="D314" s="28"/>
      <c r="E314" s="40" t="str">
        <f>HYPERLINK("https://www.google.ru/search?q=HJ9389-010&amp;newwindow=1&amp;tbm=isch","Еще фото")</f>
        <v>Еще фото</v>
      </c>
      <c r="F314" s="25"/>
      <c r="G314" s="11" t="s">
        <v>490</v>
      </c>
      <c r="H314" s="11" t="s">
        <v>366</v>
      </c>
      <c r="I314" s="14" t="s">
        <v>491</v>
      </c>
      <c r="J314" s="14" t="s">
        <v>29</v>
      </c>
      <c r="K314" s="15" t="s">
        <v>337</v>
      </c>
      <c r="L314" s="14" t="s">
        <v>594</v>
      </c>
      <c r="M314" s="14"/>
      <c r="N314" s="14" t="s">
        <v>114</v>
      </c>
      <c r="O314" s="14"/>
      <c r="P314" s="15" t="s">
        <v>595</v>
      </c>
      <c r="Q314" s="16">
        <v>2799</v>
      </c>
      <c r="R314" s="17">
        <v>40</v>
      </c>
      <c r="S314" s="18">
        <v>1931.31</v>
      </c>
      <c r="T314" s="19" t="s">
        <v>34</v>
      </c>
      <c r="U314" s="20" t="s">
        <v>39</v>
      </c>
      <c r="V314" s="21" t="s">
        <v>497</v>
      </c>
      <c r="W314" s="22">
        <v>1</v>
      </c>
      <c r="X314" s="23"/>
    </row>
    <row r="315" spans="1:24" s="1" customFormat="1" ht="26" customHeight="1" x14ac:dyDescent="0.3">
      <c r="A315" s="11" t="s">
        <v>23</v>
      </c>
      <c r="B315" s="11" t="s">
        <v>596</v>
      </c>
      <c r="C315" s="12" t="s">
        <v>597</v>
      </c>
      <c r="D315" s="58"/>
      <c r="E315" s="40" t="str">
        <f>HYPERLINK("https://www.google.ru/search?q=HV6935-010&amp;newwindow=1&amp;tbm=isch","Еще фото")</f>
        <v>Еще фото</v>
      </c>
      <c r="F315" s="25"/>
      <c r="G315" s="11" t="s">
        <v>490</v>
      </c>
      <c r="H315" s="11" t="s">
        <v>366</v>
      </c>
      <c r="I315" s="14" t="s">
        <v>491</v>
      </c>
      <c r="J315" s="14" t="s">
        <v>99</v>
      </c>
      <c r="K315" s="15" t="s">
        <v>337</v>
      </c>
      <c r="L315" s="56" t="s">
        <v>598</v>
      </c>
      <c r="M315" s="14"/>
      <c r="N315" s="14" t="s">
        <v>114</v>
      </c>
      <c r="O315" s="14"/>
      <c r="P315" s="15" t="s">
        <v>599</v>
      </c>
      <c r="Q315" s="16">
        <v>1999</v>
      </c>
      <c r="R315" s="17">
        <v>40</v>
      </c>
      <c r="S315" s="18">
        <v>1379.31</v>
      </c>
      <c r="T315" s="19" t="s">
        <v>34</v>
      </c>
      <c r="U315" s="20" t="s">
        <v>35</v>
      </c>
      <c r="V315" s="21" t="s">
        <v>495</v>
      </c>
      <c r="W315" s="22">
        <v>6</v>
      </c>
      <c r="X315" s="23"/>
    </row>
    <row r="316" spans="1:24" s="1" customFormat="1" ht="26" customHeight="1" x14ac:dyDescent="0.3">
      <c r="A316" s="24" t="s">
        <v>23</v>
      </c>
      <c r="B316" s="24" t="s">
        <v>596</v>
      </c>
      <c r="C316" s="12" t="s">
        <v>597</v>
      </c>
      <c r="D316" s="59"/>
      <c r="E316" s="40" t="str">
        <f>HYPERLINK("https://www.google.ru/search?q=HV6935-010&amp;newwindow=1&amp;tbm=isch","Еще фото")</f>
        <v>Еще фото</v>
      </c>
      <c r="F316" s="25"/>
      <c r="G316" s="24" t="s">
        <v>490</v>
      </c>
      <c r="H316" s="24" t="s">
        <v>366</v>
      </c>
      <c r="I316" s="24" t="s">
        <v>491</v>
      </c>
      <c r="J316" s="14" t="s">
        <v>99</v>
      </c>
      <c r="K316" s="15" t="s">
        <v>337</v>
      </c>
      <c r="L316" s="61"/>
      <c r="M316" s="14"/>
      <c r="N316" s="14" t="s">
        <v>114</v>
      </c>
      <c r="O316" s="14"/>
      <c r="P316" s="15" t="s">
        <v>599</v>
      </c>
      <c r="Q316" s="16">
        <v>1999</v>
      </c>
      <c r="R316" s="17">
        <v>40</v>
      </c>
      <c r="S316" s="18">
        <v>1379.31</v>
      </c>
      <c r="T316" s="19" t="s">
        <v>34</v>
      </c>
      <c r="U316" s="20" t="s">
        <v>37</v>
      </c>
      <c r="V316" s="21" t="s">
        <v>496</v>
      </c>
      <c r="W316" s="22">
        <v>5</v>
      </c>
      <c r="X316" s="23"/>
    </row>
    <row r="317" spans="1:24" s="1" customFormat="1" ht="26" customHeight="1" x14ac:dyDescent="0.3">
      <c r="A317" s="24" t="s">
        <v>23</v>
      </c>
      <c r="B317" s="24" t="s">
        <v>596</v>
      </c>
      <c r="C317" s="12" t="s">
        <v>597</v>
      </c>
      <c r="D317" s="59"/>
      <c r="E317" s="40" t="str">
        <f>HYPERLINK("https://www.google.ru/search?q=HV6935-010&amp;newwindow=1&amp;tbm=isch","Еще фото")</f>
        <v>Еще фото</v>
      </c>
      <c r="F317" s="25"/>
      <c r="G317" s="24" t="s">
        <v>490</v>
      </c>
      <c r="H317" s="24" t="s">
        <v>366</v>
      </c>
      <c r="I317" s="24" t="s">
        <v>491</v>
      </c>
      <c r="J317" s="14" t="s">
        <v>99</v>
      </c>
      <c r="K317" s="15" t="s">
        <v>337</v>
      </c>
      <c r="L317" s="61"/>
      <c r="M317" s="14"/>
      <c r="N317" s="14" t="s">
        <v>114</v>
      </c>
      <c r="O317" s="14"/>
      <c r="P317" s="15" t="s">
        <v>599</v>
      </c>
      <c r="Q317" s="16">
        <v>1999</v>
      </c>
      <c r="R317" s="17">
        <v>40</v>
      </c>
      <c r="S317" s="18">
        <v>1379.31</v>
      </c>
      <c r="T317" s="19" t="s">
        <v>34</v>
      </c>
      <c r="U317" s="20" t="s">
        <v>39</v>
      </c>
      <c r="V317" s="21" t="s">
        <v>497</v>
      </c>
      <c r="W317" s="22">
        <v>1</v>
      </c>
      <c r="X317" s="23"/>
    </row>
    <row r="318" spans="1:24" s="1" customFormat="1" ht="26" customHeight="1" x14ac:dyDescent="0.3">
      <c r="A318" s="24" t="s">
        <v>23</v>
      </c>
      <c r="B318" s="24" t="s">
        <v>596</v>
      </c>
      <c r="C318" s="12" t="s">
        <v>597</v>
      </c>
      <c r="D318" s="60"/>
      <c r="E318" s="40" t="str">
        <f>HYPERLINK("https://www.google.ru/search?q=HV6935-010&amp;newwindow=1&amp;tbm=isch","Еще фото")</f>
        <v>Еще фото</v>
      </c>
      <c r="F318" s="25"/>
      <c r="G318" s="24" t="s">
        <v>490</v>
      </c>
      <c r="H318" s="24" t="s">
        <v>366</v>
      </c>
      <c r="I318" s="24" t="s">
        <v>491</v>
      </c>
      <c r="J318" s="14" t="s">
        <v>99</v>
      </c>
      <c r="K318" s="15" t="s">
        <v>337</v>
      </c>
      <c r="L318" s="57"/>
      <c r="M318" s="14"/>
      <c r="N318" s="14" t="s">
        <v>114</v>
      </c>
      <c r="O318" s="14"/>
      <c r="P318" s="15" t="s">
        <v>599</v>
      </c>
      <c r="Q318" s="16">
        <v>1999</v>
      </c>
      <c r="R318" s="17">
        <v>40</v>
      </c>
      <c r="S318" s="18">
        <v>1379.31</v>
      </c>
      <c r="T318" s="19" t="s">
        <v>34</v>
      </c>
      <c r="U318" s="20" t="s">
        <v>41</v>
      </c>
      <c r="V318" s="21" t="s">
        <v>498</v>
      </c>
      <c r="W318" s="22">
        <v>4</v>
      </c>
      <c r="X318" s="23"/>
    </row>
    <row r="319" spans="1:24" s="1" customFormat="1" ht="108" customHeight="1" x14ac:dyDescent="0.3">
      <c r="A319" s="11" t="s">
        <v>23</v>
      </c>
      <c r="B319" s="11" t="s">
        <v>600</v>
      </c>
      <c r="C319" s="12" t="s">
        <v>601</v>
      </c>
      <c r="D319" s="28"/>
      <c r="E319" s="40" t="str">
        <f>HYPERLINK("https://www.google.ru/search?q=HV6937-100&amp;newwindow=1&amp;tbm=isch","Еще фото")</f>
        <v>Еще фото</v>
      </c>
      <c r="F319" s="25"/>
      <c r="G319" s="11" t="s">
        <v>490</v>
      </c>
      <c r="H319" s="11" t="s">
        <v>366</v>
      </c>
      <c r="I319" s="14" t="s">
        <v>491</v>
      </c>
      <c r="J319" s="14" t="s">
        <v>99</v>
      </c>
      <c r="K319" s="15" t="s">
        <v>337</v>
      </c>
      <c r="L319" s="14" t="s">
        <v>602</v>
      </c>
      <c r="M319" s="14"/>
      <c r="N319" s="14" t="s">
        <v>67</v>
      </c>
      <c r="O319" s="14"/>
      <c r="P319" s="15" t="s">
        <v>599</v>
      </c>
      <c r="Q319" s="16">
        <v>1999</v>
      </c>
      <c r="R319" s="17">
        <v>40</v>
      </c>
      <c r="S319" s="18">
        <v>1379.31</v>
      </c>
      <c r="T319" s="19" t="s">
        <v>34</v>
      </c>
      <c r="U319" s="20" t="s">
        <v>41</v>
      </c>
      <c r="V319" s="21" t="s">
        <v>498</v>
      </c>
      <c r="W319" s="22">
        <v>4</v>
      </c>
      <c r="X319" s="23"/>
    </row>
    <row r="320" spans="1:24" s="1" customFormat="1" ht="108" customHeight="1" x14ac:dyDescent="0.3">
      <c r="A320" s="11" t="s">
        <v>23</v>
      </c>
      <c r="B320" s="11" t="s">
        <v>603</v>
      </c>
      <c r="C320" s="12" t="s">
        <v>604</v>
      </c>
      <c r="D320" s="28"/>
      <c r="E320" s="40" t="str">
        <f>HYPERLINK("https://www.google.ru/search?q=IB3373-010&amp;newwindow=1&amp;tbm=isch","Еще фото")</f>
        <v>Еще фото</v>
      </c>
      <c r="F320" s="25"/>
      <c r="G320" s="11" t="s">
        <v>490</v>
      </c>
      <c r="H320" s="11" t="s">
        <v>366</v>
      </c>
      <c r="I320" s="14" t="s">
        <v>491</v>
      </c>
      <c r="J320" s="14" t="s">
        <v>29</v>
      </c>
      <c r="K320" s="15" t="s">
        <v>337</v>
      </c>
      <c r="L320" s="14" t="s">
        <v>605</v>
      </c>
      <c r="M320" s="14"/>
      <c r="N320" s="14" t="s">
        <v>114</v>
      </c>
      <c r="O320" s="14"/>
      <c r="P320" s="15" t="s">
        <v>606</v>
      </c>
      <c r="Q320" s="16">
        <v>2299</v>
      </c>
      <c r="R320" s="17">
        <v>40</v>
      </c>
      <c r="S320" s="18">
        <v>1586.31</v>
      </c>
      <c r="T320" s="19" t="s">
        <v>34</v>
      </c>
      <c r="U320" s="20" t="s">
        <v>37</v>
      </c>
      <c r="V320" s="21" t="s">
        <v>496</v>
      </c>
      <c r="W320" s="22">
        <v>3</v>
      </c>
      <c r="X320" s="23"/>
    </row>
    <row r="321" spans="1:24" s="1" customFormat="1" ht="108" customHeight="1" x14ac:dyDescent="0.3">
      <c r="A321" s="11" t="s">
        <v>23</v>
      </c>
      <c r="B321" s="11" t="s">
        <v>607</v>
      </c>
      <c r="C321" s="12" t="s">
        <v>608</v>
      </c>
      <c r="D321" s="28"/>
      <c r="E321" s="40" t="str">
        <f>HYPERLINK("https://www.google.ru/search?q=IB4150-010&amp;newwindow=1&amp;tbm=isch","Еще фото")</f>
        <v>Еще фото</v>
      </c>
      <c r="F321" s="25"/>
      <c r="G321" s="11" t="s">
        <v>490</v>
      </c>
      <c r="H321" s="11" t="s">
        <v>366</v>
      </c>
      <c r="I321" s="14" t="s">
        <v>491</v>
      </c>
      <c r="J321" s="14" t="s">
        <v>29</v>
      </c>
      <c r="K321" s="15" t="s">
        <v>337</v>
      </c>
      <c r="L321" s="14" t="s">
        <v>609</v>
      </c>
      <c r="M321" s="14"/>
      <c r="N321" s="14" t="s">
        <v>114</v>
      </c>
      <c r="O321" s="14"/>
      <c r="P321" s="15" t="s">
        <v>606</v>
      </c>
      <c r="Q321" s="16">
        <v>2299</v>
      </c>
      <c r="R321" s="17">
        <v>40</v>
      </c>
      <c r="S321" s="18">
        <v>1586.31</v>
      </c>
      <c r="T321" s="19" t="s">
        <v>34</v>
      </c>
      <c r="U321" s="20" t="s">
        <v>37</v>
      </c>
      <c r="V321" s="21" t="s">
        <v>496</v>
      </c>
      <c r="W321" s="22">
        <v>1</v>
      </c>
      <c r="X321" s="23"/>
    </row>
    <row r="322" spans="1:24" s="1" customFormat="1" ht="108" customHeight="1" x14ac:dyDescent="0.3">
      <c r="A322" s="11" t="s">
        <v>23</v>
      </c>
      <c r="B322" s="11" t="s">
        <v>610</v>
      </c>
      <c r="C322" s="12" t="s">
        <v>611</v>
      </c>
      <c r="D322" s="28"/>
      <c r="E322" s="40" t="str">
        <f>HYPERLINK("https://www.google.ru/search?q=IF3100-010&amp;newwindow=1&amp;tbm=isch","Еще фото")</f>
        <v>Еще фото</v>
      </c>
      <c r="F322" s="25"/>
      <c r="G322" s="11" t="s">
        <v>490</v>
      </c>
      <c r="H322" s="11" t="s">
        <v>366</v>
      </c>
      <c r="I322" s="14" t="s">
        <v>491</v>
      </c>
      <c r="J322" s="14" t="s">
        <v>29</v>
      </c>
      <c r="K322" s="15" t="s">
        <v>337</v>
      </c>
      <c r="L322" s="14" t="s">
        <v>612</v>
      </c>
      <c r="M322" s="14"/>
      <c r="N322" s="14" t="s">
        <v>114</v>
      </c>
      <c r="O322" s="14"/>
      <c r="P322" s="15" t="s">
        <v>613</v>
      </c>
      <c r="Q322" s="16">
        <v>2899</v>
      </c>
      <c r="R322" s="17">
        <v>40</v>
      </c>
      <c r="S322" s="18">
        <v>2000.31</v>
      </c>
      <c r="T322" s="19" t="s">
        <v>34</v>
      </c>
      <c r="U322" s="20" t="s">
        <v>37</v>
      </c>
      <c r="V322" s="21" t="s">
        <v>496</v>
      </c>
      <c r="W322" s="22">
        <v>4</v>
      </c>
      <c r="X322" s="23"/>
    </row>
    <row r="323" spans="1:24" s="1" customFormat="1" ht="52.05" customHeight="1" x14ac:dyDescent="0.3">
      <c r="A323" s="11" t="s">
        <v>23</v>
      </c>
      <c r="B323" s="11" t="s">
        <v>610</v>
      </c>
      <c r="C323" s="12" t="s">
        <v>614</v>
      </c>
      <c r="D323" s="54"/>
      <c r="E323" s="40" t="str">
        <f>HYPERLINK("https://www.google.ru/search?q=IF3100-100&amp;newwindow=1&amp;tbm=isch","Еще фото")</f>
        <v>Еще фото</v>
      </c>
      <c r="F323" s="25"/>
      <c r="G323" s="11" t="s">
        <v>490</v>
      </c>
      <c r="H323" s="11" t="s">
        <v>366</v>
      </c>
      <c r="I323" s="14" t="s">
        <v>491</v>
      </c>
      <c r="J323" s="14" t="s">
        <v>29</v>
      </c>
      <c r="K323" s="15" t="s">
        <v>337</v>
      </c>
      <c r="L323" s="56" t="s">
        <v>612</v>
      </c>
      <c r="M323" s="14"/>
      <c r="N323" s="14" t="s">
        <v>67</v>
      </c>
      <c r="O323" s="14"/>
      <c r="P323" s="15" t="s">
        <v>613</v>
      </c>
      <c r="Q323" s="16">
        <v>2899</v>
      </c>
      <c r="R323" s="17">
        <v>40</v>
      </c>
      <c r="S323" s="18">
        <v>2000.31</v>
      </c>
      <c r="T323" s="19" t="s">
        <v>34</v>
      </c>
      <c r="U323" s="20" t="s">
        <v>37</v>
      </c>
      <c r="V323" s="21" t="s">
        <v>496</v>
      </c>
      <c r="W323" s="22">
        <v>1</v>
      </c>
      <c r="X323" s="23"/>
    </row>
    <row r="324" spans="1:24" s="1" customFormat="1" ht="61.05" customHeight="1" x14ac:dyDescent="0.3">
      <c r="A324" s="24" t="s">
        <v>23</v>
      </c>
      <c r="B324" s="24" t="s">
        <v>610</v>
      </c>
      <c r="C324" s="12" t="s">
        <v>614</v>
      </c>
      <c r="D324" s="55"/>
      <c r="E324" s="40" t="str">
        <f>HYPERLINK("https://www.google.ru/search?q=IF3100-100&amp;newwindow=1&amp;tbm=isch","Еще фото")</f>
        <v>Еще фото</v>
      </c>
      <c r="F324" s="25"/>
      <c r="G324" s="24" t="s">
        <v>490</v>
      </c>
      <c r="H324" s="24" t="s">
        <v>366</v>
      </c>
      <c r="I324" s="24" t="s">
        <v>491</v>
      </c>
      <c r="J324" s="14" t="s">
        <v>29</v>
      </c>
      <c r="K324" s="15" t="s">
        <v>337</v>
      </c>
      <c r="L324" s="57"/>
      <c r="M324" s="14"/>
      <c r="N324" s="14" t="s">
        <v>67</v>
      </c>
      <c r="O324" s="14"/>
      <c r="P324" s="15" t="s">
        <v>613</v>
      </c>
      <c r="Q324" s="16">
        <v>2899</v>
      </c>
      <c r="R324" s="17">
        <v>40</v>
      </c>
      <c r="S324" s="18">
        <v>2000.31</v>
      </c>
      <c r="T324" s="19" t="s">
        <v>34</v>
      </c>
      <c r="U324" s="20" t="s">
        <v>39</v>
      </c>
      <c r="V324" s="21" t="s">
        <v>497</v>
      </c>
      <c r="W324" s="22">
        <v>1</v>
      </c>
      <c r="X324" s="23"/>
    </row>
    <row r="325" spans="1:24" s="1" customFormat="1" ht="52.05" customHeight="1" x14ac:dyDescent="0.3">
      <c r="A325" s="11" t="s">
        <v>23</v>
      </c>
      <c r="B325" s="11" t="s">
        <v>615</v>
      </c>
      <c r="C325" s="12" t="s">
        <v>616</v>
      </c>
      <c r="D325" s="54"/>
      <c r="E325" s="40" t="str">
        <f>HYPERLINK("https://www.google.ru/search?q=SK0118-010&amp;newwindow=1&amp;tbm=isch","Еще фото")</f>
        <v>Еще фото</v>
      </c>
      <c r="F325" s="25" t="s">
        <v>52</v>
      </c>
      <c r="G325" s="11" t="s">
        <v>490</v>
      </c>
      <c r="H325" s="11" t="s">
        <v>366</v>
      </c>
      <c r="I325" s="14" t="s">
        <v>491</v>
      </c>
      <c r="J325" s="14" t="s">
        <v>29</v>
      </c>
      <c r="K325" s="15" t="s">
        <v>337</v>
      </c>
      <c r="L325" s="56" t="s">
        <v>617</v>
      </c>
      <c r="M325" s="14"/>
      <c r="N325" s="14" t="s">
        <v>114</v>
      </c>
      <c r="O325" s="14"/>
      <c r="P325" s="15" t="s">
        <v>547</v>
      </c>
      <c r="Q325" s="16">
        <v>3199</v>
      </c>
      <c r="R325" s="17">
        <v>40</v>
      </c>
      <c r="S325" s="18">
        <v>2207.31</v>
      </c>
      <c r="T325" s="19" t="s">
        <v>34</v>
      </c>
      <c r="U325" s="20" t="s">
        <v>35</v>
      </c>
      <c r="V325" s="21" t="s">
        <v>495</v>
      </c>
      <c r="W325" s="22">
        <v>11</v>
      </c>
      <c r="X325" s="23"/>
    </row>
    <row r="326" spans="1:24" s="1" customFormat="1" ht="61.05" customHeight="1" x14ac:dyDescent="0.3">
      <c r="A326" s="24" t="s">
        <v>23</v>
      </c>
      <c r="B326" s="24" t="s">
        <v>615</v>
      </c>
      <c r="C326" s="12" t="s">
        <v>616</v>
      </c>
      <c r="D326" s="55"/>
      <c r="E326" s="40" t="str">
        <f>HYPERLINK("https://www.google.ru/search?q=SK0118-010&amp;newwindow=1&amp;tbm=isch","Еще фото")</f>
        <v>Еще фото</v>
      </c>
      <c r="F326" s="25" t="s">
        <v>52</v>
      </c>
      <c r="G326" s="24" t="s">
        <v>490</v>
      </c>
      <c r="H326" s="24" t="s">
        <v>366</v>
      </c>
      <c r="I326" s="24" t="s">
        <v>491</v>
      </c>
      <c r="J326" s="14" t="s">
        <v>29</v>
      </c>
      <c r="K326" s="15" t="s">
        <v>337</v>
      </c>
      <c r="L326" s="57"/>
      <c r="M326" s="14"/>
      <c r="N326" s="14" t="s">
        <v>114</v>
      </c>
      <c r="O326" s="14"/>
      <c r="P326" s="15" t="s">
        <v>547</v>
      </c>
      <c r="Q326" s="16">
        <v>3199</v>
      </c>
      <c r="R326" s="17">
        <v>40</v>
      </c>
      <c r="S326" s="18">
        <v>2207.31</v>
      </c>
      <c r="T326" s="19" t="s">
        <v>34</v>
      </c>
      <c r="U326" s="20" t="s">
        <v>41</v>
      </c>
      <c r="V326" s="21" t="s">
        <v>498</v>
      </c>
      <c r="W326" s="22">
        <v>1</v>
      </c>
      <c r="X326" s="23"/>
    </row>
    <row r="327" spans="1:24" s="1" customFormat="1" ht="35" customHeight="1" x14ac:dyDescent="0.3">
      <c r="A327" s="11" t="s">
        <v>23</v>
      </c>
      <c r="B327" s="11" t="s">
        <v>618</v>
      </c>
      <c r="C327" s="12" t="s">
        <v>619</v>
      </c>
      <c r="D327" s="58"/>
      <c r="E327" s="40" t="str">
        <f>HYPERLINK("https://www.google.ru/search?q=SX2554-001&amp;newwindow=1&amp;tbm=isch","Еще фото")</f>
        <v>Еще фото</v>
      </c>
      <c r="F327" s="25" t="s">
        <v>52</v>
      </c>
      <c r="G327" s="11" t="s">
        <v>490</v>
      </c>
      <c r="H327" s="11" t="s">
        <v>366</v>
      </c>
      <c r="I327" s="14" t="s">
        <v>491</v>
      </c>
      <c r="J327" s="14" t="s">
        <v>99</v>
      </c>
      <c r="K327" s="15" t="s">
        <v>337</v>
      </c>
      <c r="L327" s="56" t="s">
        <v>620</v>
      </c>
      <c r="M327" s="14"/>
      <c r="N327" s="14" t="s">
        <v>391</v>
      </c>
      <c r="O327" s="14"/>
      <c r="P327" s="15" t="s">
        <v>621</v>
      </c>
      <c r="Q327" s="16">
        <v>2199</v>
      </c>
      <c r="R327" s="17">
        <v>40</v>
      </c>
      <c r="S327" s="18">
        <v>1517.31</v>
      </c>
      <c r="T327" s="19" t="s">
        <v>34</v>
      </c>
      <c r="U327" s="20" t="s">
        <v>35</v>
      </c>
      <c r="V327" s="21" t="s">
        <v>495</v>
      </c>
      <c r="W327" s="22">
        <v>26</v>
      </c>
      <c r="X327" s="23"/>
    </row>
    <row r="328" spans="1:24" s="1" customFormat="1" ht="35" customHeight="1" x14ac:dyDescent="0.3">
      <c r="A328" s="24" t="s">
        <v>23</v>
      </c>
      <c r="B328" s="24" t="s">
        <v>618</v>
      </c>
      <c r="C328" s="12" t="s">
        <v>619</v>
      </c>
      <c r="D328" s="59"/>
      <c r="E328" s="40" t="str">
        <f>HYPERLINK("https://www.google.ru/search?q=SX2554-001&amp;newwindow=1&amp;tbm=isch","Еще фото")</f>
        <v>Еще фото</v>
      </c>
      <c r="F328" s="25" t="s">
        <v>52</v>
      </c>
      <c r="G328" s="24" t="s">
        <v>490</v>
      </c>
      <c r="H328" s="24" t="s">
        <v>366</v>
      </c>
      <c r="I328" s="24" t="s">
        <v>491</v>
      </c>
      <c r="J328" s="14" t="s">
        <v>99</v>
      </c>
      <c r="K328" s="15" t="s">
        <v>337</v>
      </c>
      <c r="L328" s="61"/>
      <c r="M328" s="14"/>
      <c r="N328" s="14" t="s">
        <v>391</v>
      </c>
      <c r="O328" s="14"/>
      <c r="P328" s="15" t="s">
        <v>621</v>
      </c>
      <c r="Q328" s="16">
        <v>2199</v>
      </c>
      <c r="R328" s="17">
        <v>40</v>
      </c>
      <c r="S328" s="18">
        <v>1517.31</v>
      </c>
      <c r="T328" s="19" t="s">
        <v>34</v>
      </c>
      <c r="U328" s="20" t="s">
        <v>37</v>
      </c>
      <c r="V328" s="21" t="s">
        <v>496</v>
      </c>
      <c r="W328" s="22">
        <v>50</v>
      </c>
      <c r="X328" s="23"/>
    </row>
    <row r="329" spans="1:24" s="1" customFormat="1" ht="37.049999999999997" customHeight="1" x14ac:dyDescent="0.3">
      <c r="A329" s="24" t="s">
        <v>23</v>
      </c>
      <c r="B329" s="24" t="s">
        <v>618</v>
      </c>
      <c r="C329" s="12" t="s">
        <v>619</v>
      </c>
      <c r="D329" s="60"/>
      <c r="E329" s="40" t="str">
        <f>HYPERLINK("https://www.google.ru/search?q=SX2554-001&amp;newwindow=1&amp;tbm=isch","Еще фото")</f>
        <v>Еще фото</v>
      </c>
      <c r="F329" s="25" t="s">
        <v>52</v>
      </c>
      <c r="G329" s="24" t="s">
        <v>490</v>
      </c>
      <c r="H329" s="24" t="s">
        <v>366</v>
      </c>
      <c r="I329" s="24" t="s">
        <v>491</v>
      </c>
      <c r="J329" s="14" t="s">
        <v>99</v>
      </c>
      <c r="K329" s="15" t="s">
        <v>337</v>
      </c>
      <c r="L329" s="57"/>
      <c r="M329" s="14"/>
      <c r="N329" s="14" t="s">
        <v>391</v>
      </c>
      <c r="O329" s="14"/>
      <c r="P329" s="15" t="s">
        <v>621</v>
      </c>
      <c r="Q329" s="16">
        <v>2199</v>
      </c>
      <c r="R329" s="17">
        <v>40</v>
      </c>
      <c r="S329" s="18">
        <v>1517.31</v>
      </c>
      <c r="T329" s="19" t="s">
        <v>34</v>
      </c>
      <c r="U329" s="20" t="s">
        <v>39</v>
      </c>
      <c r="V329" s="21" t="s">
        <v>497</v>
      </c>
      <c r="W329" s="22">
        <v>20</v>
      </c>
      <c r="X329" s="23"/>
    </row>
    <row r="330" spans="1:24" s="1" customFormat="1" ht="52.05" customHeight="1" x14ac:dyDescent="0.3">
      <c r="A330" s="11" t="s">
        <v>23</v>
      </c>
      <c r="B330" s="11" t="s">
        <v>618</v>
      </c>
      <c r="C330" s="12" t="s">
        <v>622</v>
      </c>
      <c r="D330" s="54"/>
      <c r="E330" s="40" t="str">
        <f>HYPERLINK("https://www.google.ru/search?q=SX2554-901&amp;newwindow=1&amp;tbm=isch","Еще фото")</f>
        <v>Еще фото</v>
      </c>
      <c r="F330" s="25" t="s">
        <v>52</v>
      </c>
      <c r="G330" s="11" t="s">
        <v>490</v>
      </c>
      <c r="H330" s="11" t="s">
        <v>366</v>
      </c>
      <c r="I330" s="14" t="s">
        <v>491</v>
      </c>
      <c r="J330" s="14" t="s">
        <v>99</v>
      </c>
      <c r="K330" s="15" t="s">
        <v>337</v>
      </c>
      <c r="L330" s="56" t="s">
        <v>623</v>
      </c>
      <c r="M330" s="14"/>
      <c r="N330" s="14" t="s">
        <v>510</v>
      </c>
      <c r="O330" s="14"/>
      <c r="P330" s="15" t="s">
        <v>624</v>
      </c>
      <c r="Q330" s="16">
        <v>2199</v>
      </c>
      <c r="R330" s="17">
        <v>40</v>
      </c>
      <c r="S330" s="18">
        <v>1517.31</v>
      </c>
      <c r="T330" s="19" t="s">
        <v>34</v>
      </c>
      <c r="U330" s="20" t="s">
        <v>37</v>
      </c>
      <c r="V330" s="21" t="s">
        <v>496</v>
      </c>
      <c r="W330" s="22">
        <v>81</v>
      </c>
      <c r="X330" s="23"/>
    </row>
    <row r="331" spans="1:24" s="1" customFormat="1" ht="61.05" customHeight="1" x14ac:dyDescent="0.3">
      <c r="A331" s="24" t="s">
        <v>23</v>
      </c>
      <c r="B331" s="24" t="s">
        <v>618</v>
      </c>
      <c r="C331" s="12" t="s">
        <v>622</v>
      </c>
      <c r="D331" s="55"/>
      <c r="E331" s="40" t="str">
        <f>HYPERLINK("https://www.google.ru/search?q=SX2554-901&amp;newwindow=1&amp;tbm=isch","Еще фото")</f>
        <v>Еще фото</v>
      </c>
      <c r="F331" s="25" t="s">
        <v>52</v>
      </c>
      <c r="G331" s="24" t="s">
        <v>490</v>
      </c>
      <c r="H331" s="24" t="s">
        <v>366</v>
      </c>
      <c r="I331" s="24" t="s">
        <v>491</v>
      </c>
      <c r="J331" s="14" t="s">
        <v>99</v>
      </c>
      <c r="K331" s="15" t="s">
        <v>337</v>
      </c>
      <c r="L331" s="57"/>
      <c r="M331" s="14"/>
      <c r="N331" s="14" t="s">
        <v>510</v>
      </c>
      <c r="O331" s="14"/>
      <c r="P331" s="15" t="s">
        <v>624</v>
      </c>
      <c r="Q331" s="16">
        <v>2199</v>
      </c>
      <c r="R331" s="17">
        <v>40</v>
      </c>
      <c r="S331" s="18">
        <v>1517.31</v>
      </c>
      <c r="T331" s="19" t="s">
        <v>34</v>
      </c>
      <c r="U331" s="20" t="s">
        <v>39</v>
      </c>
      <c r="V331" s="21" t="s">
        <v>497</v>
      </c>
      <c r="W331" s="22">
        <v>23</v>
      </c>
      <c r="X331" s="23"/>
    </row>
    <row r="332" spans="1:24" s="1" customFormat="1" ht="108" customHeight="1" x14ac:dyDescent="0.3">
      <c r="A332" s="11" t="s">
        <v>23</v>
      </c>
      <c r="B332" s="11" t="s">
        <v>625</v>
      </c>
      <c r="C332" s="12" t="s">
        <v>626</v>
      </c>
      <c r="D332" s="28"/>
      <c r="E332" s="40" t="str">
        <f>HYPERLINK("https://www.google.ru/search?q=SX4508-001&amp;newwindow=1&amp;tbm=isch","Еще фото")</f>
        <v>Еще фото</v>
      </c>
      <c r="F332" s="25" t="s">
        <v>52</v>
      </c>
      <c r="G332" s="11" t="s">
        <v>505</v>
      </c>
      <c r="H332" s="11" t="s">
        <v>366</v>
      </c>
      <c r="I332" s="14" t="s">
        <v>491</v>
      </c>
      <c r="J332" s="14" t="s">
        <v>99</v>
      </c>
      <c r="K332" s="15" t="s">
        <v>337</v>
      </c>
      <c r="L332" s="14" t="s">
        <v>627</v>
      </c>
      <c r="M332" s="14" t="s">
        <v>493</v>
      </c>
      <c r="N332" s="14" t="s">
        <v>114</v>
      </c>
      <c r="O332" s="14" t="s">
        <v>79</v>
      </c>
      <c r="P332" s="15" t="s">
        <v>628</v>
      </c>
      <c r="Q332" s="16">
        <v>2299</v>
      </c>
      <c r="R332" s="17">
        <v>40</v>
      </c>
      <c r="S332" s="18">
        <v>1586.31</v>
      </c>
      <c r="T332" s="19" t="s">
        <v>471</v>
      </c>
      <c r="U332" s="20" t="s">
        <v>35</v>
      </c>
      <c r="V332" s="21" t="s">
        <v>495</v>
      </c>
      <c r="W332" s="22">
        <v>55</v>
      </c>
      <c r="X332" s="23"/>
    </row>
    <row r="333" spans="1:24" s="1" customFormat="1" ht="108" customHeight="1" x14ac:dyDescent="0.3">
      <c r="A333" s="11" t="s">
        <v>23</v>
      </c>
      <c r="B333" s="11" t="s">
        <v>629</v>
      </c>
      <c r="C333" s="12" t="s">
        <v>630</v>
      </c>
      <c r="D333" s="28"/>
      <c r="E333" s="40" t="str">
        <f>HYPERLINK("https://www.google.ru/search?q=SX4703-001&amp;newwindow=1&amp;tbm=isch","Еще фото")</f>
        <v>Еще фото</v>
      </c>
      <c r="F333" s="25"/>
      <c r="G333" s="11" t="s">
        <v>490</v>
      </c>
      <c r="H333" s="11" t="s">
        <v>366</v>
      </c>
      <c r="I333" s="14" t="s">
        <v>491</v>
      </c>
      <c r="J333" s="14" t="s">
        <v>29</v>
      </c>
      <c r="K333" s="15" t="s">
        <v>337</v>
      </c>
      <c r="L333" s="14" t="s">
        <v>631</v>
      </c>
      <c r="M333" s="14"/>
      <c r="N333" s="14" t="s">
        <v>114</v>
      </c>
      <c r="O333" s="14"/>
      <c r="P333" s="15" t="s">
        <v>632</v>
      </c>
      <c r="Q333" s="16">
        <v>1599</v>
      </c>
      <c r="R333" s="17">
        <v>40</v>
      </c>
      <c r="S333" s="30">
        <v>1103.31</v>
      </c>
      <c r="T333" s="19" t="s">
        <v>34</v>
      </c>
      <c r="U333" s="20" t="s">
        <v>35</v>
      </c>
      <c r="V333" s="21" t="s">
        <v>495</v>
      </c>
      <c r="W333" s="22">
        <v>1</v>
      </c>
      <c r="X333" s="23"/>
    </row>
    <row r="334" spans="1:24" s="1" customFormat="1" ht="108" customHeight="1" x14ac:dyDescent="0.3">
      <c r="A334" s="11" t="s">
        <v>23</v>
      </c>
      <c r="B334" s="11" t="s">
        <v>633</v>
      </c>
      <c r="C334" s="12" t="s">
        <v>634</v>
      </c>
      <c r="D334" s="28"/>
      <c r="E334" s="40" t="str">
        <f>HYPERLINK("https://www.google.ru/search?q=SX5277-011&amp;newwindow=1&amp;tbm=isch","Еще фото")</f>
        <v>Еще фото</v>
      </c>
      <c r="F334" s="25"/>
      <c r="G334" s="11" t="s">
        <v>490</v>
      </c>
      <c r="H334" s="11" t="s">
        <v>366</v>
      </c>
      <c r="I334" s="14" t="s">
        <v>491</v>
      </c>
      <c r="J334" s="14" t="s">
        <v>99</v>
      </c>
      <c r="K334" s="15" t="s">
        <v>45</v>
      </c>
      <c r="L334" s="14" t="s">
        <v>635</v>
      </c>
      <c r="M334" s="14"/>
      <c r="N334" s="14" t="s">
        <v>114</v>
      </c>
      <c r="O334" s="14"/>
      <c r="P334" s="15" t="s">
        <v>636</v>
      </c>
      <c r="Q334" s="16">
        <v>2599</v>
      </c>
      <c r="R334" s="17">
        <v>40</v>
      </c>
      <c r="S334" s="18">
        <v>1793.31</v>
      </c>
      <c r="T334" s="19" t="s">
        <v>34</v>
      </c>
      <c r="U334" s="20" t="s">
        <v>37</v>
      </c>
      <c r="V334" s="21" t="s">
        <v>496</v>
      </c>
      <c r="W334" s="22">
        <v>1</v>
      </c>
      <c r="X334" s="23"/>
    </row>
    <row r="335" spans="1:24" s="1" customFormat="1" ht="108" customHeight="1" x14ac:dyDescent="0.3">
      <c r="A335" s="11" t="s">
        <v>23</v>
      </c>
      <c r="B335" s="11" t="s">
        <v>637</v>
      </c>
      <c r="C335" s="12" t="s">
        <v>638</v>
      </c>
      <c r="D335" s="28"/>
      <c r="E335" s="40" t="str">
        <f>HYPERLINK("https://www.google.ru/search?q=SX5854-010&amp;newwindow=1&amp;tbm=isch","Еще фото")</f>
        <v>Еще фото</v>
      </c>
      <c r="F335" s="25"/>
      <c r="G335" s="11" t="s">
        <v>490</v>
      </c>
      <c r="H335" s="11" t="s">
        <v>366</v>
      </c>
      <c r="I335" s="14" t="s">
        <v>491</v>
      </c>
      <c r="J335" s="14" t="s">
        <v>29</v>
      </c>
      <c r="K335" s="15" t="s">
        <v>337</v>
      </c>
      <c r="L335" s="14" t="s">
        <v>639</v>
      </c>
      <c r="M335" s="14"/>
      <c r="N335" s="14" t="s">
        <v>114</v>
      </c>
      <c r="O335" s="14"/>
      <c r="P335" s="15" t="s">
        <v>640</v>
      </c>
      <c r="Q335" s="16">
        <v>3199</v>
      </c>
      <c r="R335" s="17">
        <v>40</v>
      </c>
      <c r="S335" s="18">
        <v>2207.31</v>
      </c>
      <c r="T335" s="19" t="s">
        <v>34</v>
      </c>
      <c r="U335" s="20" t="s">
        <v>37</v>
      </c>
      <c r="V335" s="21" t="s">
        <v>496</v>
      </c>
      <c r="W335" s="22">
        <v>4</v>
      </c>
      <c r="X335" s="23"/>
    </row>
    <row r="336" spans="1:24" s="1" customFormat="1" ht="35" customHeight="1" x14ac:dyDescent="0.3">
      <c r="A336" s="11" t="s">
        <v>23</v>
      </c>
      <c r="B336" s="11" t="s">
        <v>641</v>
      </c>
      <c r="C336" s="12" t="s">
        <v>642</v>
      </c>
      <c r="D336" s="58"/>
      <c r="E336" s="40" t="str">
        <f>HYPERLINK("https://www.google.ru/search?q=SX7664-010&amp;newwindow=1&amp;tbm=isch","Еще фото")</f>
        <v>Еще фото</v>
      </c>
      <c r="F336" s="13" t="s">
        <v>26</v>
      </c>
      <c r="G336" s="11" t="s">
        <v>490</v>
      </c>
      <c r="H336" s="11" t="s">
        <v>366</v>
      </c>
      <c r="I336" s="14" t="s">
        <v>491</v>
      </c>
      <c r="J336" s="14" t="s">
        <v>99</v>
      </c>
      <c r="K336" s="15" t="s">
        <v>337</v>
      </c>
      <c r="L336" s="56" t="s">
        <v>643</v>
      </c>
      <c r="M336" s="14"/>
      <c r="N336" s="14" t="s">
        <v>114</v>
      </c>
      <c r="O336" s="14"/>
      <c r="P336" s="15" t="s">
        <v>606</v>
      </c>
      <c r="Q336" s="16">
        <v>2799</v>
      </c>
      <c r="R336" s="17">
        <v>40</v>
      </c>
      <c r="S336" s="18">
        <v>1931.31</v>
      </c>
      <c r="T336" s="19" t="s">
        <v>34</v>
      </c>
      <c r="U336" s="20" t="s">
        <v>35</v>
      </c>
      <c r="V336" s="21" t="s">
        <v>495</v>
      </c>
      <c r="W336" s="22">
        <v>44</v>
      </c>
      <c r="X336" s="23"/>
    </row>
    <row r="337" spans="1:24" s="1" customFormat="1" ht="35" customHeight="1" x14ac:dyDescent="0.3">
      <c r="A337" s="24" t="s">
        <v>23</v>
      </c>
      <c r="B337" s="24" t="s">
        <v>641</v>
      </c>
      <c r="C337" s="12" t="s">
        <v>642</v>
      </c>
      <c r="D337" s="59"/>
      <c r="E337" s="40" t="str">
        <f>HYPERLINK("https://www.google.ru/search?q=SX7664-010&amp;newwindow=1&amp;tbm=isch","Еще фото")</f>
        <v>Еще фото</v>
      </c>
      <c r="F337" s="13" t="s">
        <v>26</v>
      </c>
      <c r="G337" s="24" t="s">
        <v>490</v>
      </c>
      <c r="H337" s="24" t="s">
        <v>366</v>
      </c>
      <c r="I337" s="24" t="s">
        <v>491</v>
      </c>
      <c r="J337" s="14" t="s">
        <v>99</v>
      </c>
      <c r="K337" s="15" t="s">
        <v>337</v>
      </c>
      <c r="L337" s="61"/>
      <c r="M337" s="14"/>
      <c r="N337" s="14" t="s">
        <v>114</v>
      </c>
      <c r="O337" s="14"/>
      <c r="P337" s="15" t="s">
        <v>606</v>
      </c>
      <c r="Q337" s="16">
        <v>2799</v>
      </c>
      <c r="R337" s="17">
        <v>40</v>
      </c>
      <c r="S337" s="18">
        <v>1931.31</v>
      </c>
      <c r="T337" s="19" t="s">
        <v>34</v>
      </c>
      <c r="U337" s="20" t="s">
        <v>37</v>
      </c>
      <c r="V337" s="21" t="s">
        <v>496</v>
      </c>
      <c r="W337" s="22">
        <v>82</v>
      </c>
      <c r="X337" s="23"/>
    </row>
    <row r="338" spans="1:24" s="1" customFormat="1" ht="37.049999999999997" customHeight="1" x14ac:dyDescent="0.3">
      <c r="A338" s="24" t="s">
        <v>23</v>
      </c>
      <c r="B338" s="24" t="s">
        <v>641</v>
      </c>
      <c r="C338" s="12" t="s">
        <v>642</v>
      </c>
      <c r="D338" s="60"/>
      <c r="E338" s="40" t="str">
        <f>HYPERLINK("https://www.google.ru/search?q=SX7664-010&amp;newwindow=1&amp;tbm=isch","Еще фото")</f>
        <v>Еще фото</v>
      </c>
      <c r="F338" s="13" t="s">
        <v>26</v>
      </c>
      <c r="G338" s="24" t="s">
        <v>490</v>
      </c>
      <c r="H338" s="24" t="s">
        <v>366</v>
      </c>
      <c r="I338" s="24" t="s">
        <v>491</v>
      </c>
      <c r="J338" s="14" t="s">
        <v>99</v>
      </c>
      <c r="K338" s="15" t="s">
        <v>337</v>
      </c>
      <c r="L338" s="57"/>
      <c r="M338" s="14"/>
      <c r="N338" s="14" t="s">
        <v>114</v>
      </c>
      <c r="O338" s="14"/>
      <c r="P338" s="15" t="s">
        <v>606</v>
      </c>
      <c r="Q338" s="16">
        <v>2799</v>
      </c>
      <c r="R338" s="17">
        <v>40</v>
      </c>
      <c r="S338" s="18">
        <v>1931.31</v>
      </c>
      <c r="T338" s="19" t="s">
        <v>34</v>
      </c>
      <c r="U338" s="20" t="s">
        <v>39</v>
      </c>
      <c r="V338" s="21" t="s">
        <v>497</v>
      </c>
      <c r="W338" s="22">
        <v>42</v>
      </c>
      <c r="X338" s="23"/>
    </row>
    <row r="339" spans="1:24" s="1" customFormat="1" ht="108" customHeight="1" x14ac:dyDescent="0.3">
      <c r="A339" s="11" t="s">
        <v>23</v>
      </c>
      <c r="B339" s="11" t="s">
        <v>641</v>
      </c>
      <c r="C339" s="12" t="s">
        <v>644</v>
      </c>
      <c r="D339" s="28"/>
      <c r="E339" s="40" t="str">
        <f>HYPERLINK("https://www.google.ru/search?q=SX7664-100&amp;newwindow=1&amp;tbm=isch","Еще фото")</f>
        <v>Еще фото</v>
      </c>
      <c r="F339" s="25" t="s">
        <v>76</v>
      </c>
      <c r="G339" s="11" t="s">
        <v>490</v>
      </c>
      <c r="H339" s="11" t="s">
        <v>366</v>
      </c>
      <c r="I339" s="14" t="s">
        <v>491</v>
      </c>
      <c r="J339" s="14" t="s">
        <v>99</v>
      </c>
      <c r="K339" s="15" t="s">
        <v>337</v>
      </c>
      <c r="L339" s="14" t="s">
        <v>643</v>
      </c>
      <c r="M339" s="14"/>
      <c r="N339" s="14" t="s">
        <v>67</v>
      </c>
      <c r="O339" s="14"/>
      <c r="P339" s="15" t="s">
        <v>606</v>
      </c>
      <c r="Q339" s="16">
        <v>2799</v>
      </c>
      <c r="R339" s="17">
        <v>40</v>
      </c>
      <c r="S339" s="18">
        <v>1931.31</v>
      </c>
      <c r="T339" s="19" t="s">
        <v>34</v>
      </c>
      <c r="U339" s="20" t="s">
        <v>35</v>
      </c>
      <c r="V339" s="21" t="s">
        <v>495</v>
      </c>
      <c r="W339" s="22">
        <v>5</v>
      </c>
      <c r="X339" s="23"/>
    </row>
    <row r="340" spans="1:24" s="1" customFormat="1" ht="52.05" customHeight="1" x14ac:dyDescent="0.3">
      <c r="A340" s="11" t="s">
        <v>23</v>
      </c>
      <c r="B340" s="11" t="s">
        <v>529</v>
      </c>
      <c r="C340" s="12" t="s">
        <v>645</v>
      </c>
      <c r="D340" s="54"/>
      <c r="E340" s="40" t="str">
        <f>HYPERLINK("https://www.google.ru/search?q=SX7664-964&amp;newwindow=1&amp;tbm=isch","Еще фото")</f>
        <v>Еще фото</v>
      </c>
      <c r="F340" s="25"/>
      <c r="G340" s="11" t="s">
        <v>490</v>
      </c>
      <c r="H340" s="11" t="s">
        <v>366</v>
      </c>
      <c r="I340" s="14" t="s">
        <v>491</v>
      </c>
      <c r="J340" s="14" t="s">
        <v>99</v>
      </c>
      <c r="K340" s="15" t="s">
        <v>337</v>
      </c>
      <c r="L340" s="56" t="s">
        <v>646</v>
      </c>
      <c r="M340" s="14"/>
      <c r="N340" s="14" t="s">
        <v>510</v>
      </c>
      <c r="O340" s="14"/>
      <c r="P340" s="15" t="s">
        <v>606</v>
      </c>
      <c r="Q340" s="16">
        <v>2699</v>
      </c>
      <c r="R340" s="17">
        <v>40</v>
      </c>
      <c r="S340" s="18">
        <v>1862.31</v>
      </c>
      <c r="T340" s="19" t="s">
        <v>34</v>
      </c>
      <c r="U340" s="20" t="s">
        <v>35</v>
      </c>
      <c r="V340" s="21" t="s">
        <v>495</v>
      </c>
      <c r="W340" s="22">
        <v>14</v>
      </c>
      <c r="X340" s="23"/>
    </row>
    <row r="341" spans="1:24" s="1" customFormat="1" ht="61.05" customHeight="1" x14ac:dyDescent="0.3">
      <c r="A341" s="24" t="s">
        <v>23</v>
      </c>
      <c r="B341" s="24" t="s">
        <v>529</v>
      </c>
      <c r="C341" s="12" t="s">
        <v>645</v>
      </c>
      <c r="D341" s="55"/>
      <c r="E341" s="40" t="str">
        <f>HYPERLINK("https://www.google.ru/search?q=SX7664-964&amp;newwindow=1&amp;tbm=isch","Еще фото")</f>
        <v>Еще фото</v>
      </c>
      <c r="F341" s="25"/>
      <c r="G341" s="24" t="s">
        <v>490</v>
      </c>
      <c r="H341" s="24" t="s">
        <v>366</v>
      </c>
      <c r="I341" s="24" t="s">
        <v>491</v>
      </c>
      <c r="J341" s="14" t="s">
        <v>99</v>
      </c>
      <c r="K341" s="15" t="s">
        <v>337</v>
      </c>
      <c r="L341" s="57"/>
      <c r="M341" s="14"/>
      <c r="N341" s="14" t="s">
        <v>510</v>
      </c>
      <c r="O341" s="14"/>
      <c r="P341" s="15" t="s">
        <v>606</v>
      </c>
      <c r="Q341" s="16">
        <v>2699</v>
      </c>
      <c r="R341" s="17">
        <v>40</v>
      </c>
      <c r="S341" s="18">
        <v>1862.31</v>
      </c>
      <c r="T341" s="19" t="s">
        <v>34</v>
      </c>
      <c r="U341" s="20" t="s">
        <v>37</v>
      </c>
      <c r="V341" s="21" t="s">
        <v>496</v>
      </c>
      <c r="W341" s="22">
        <v>20</v>
      </c>
      <c r="X341" s="23"/>
    </row>
    <row r="342" spans="1:24" s="1" customFormat="1" ht="108" customHeight="1" x14ac:dyDescent="0.3">
      <c r="A342" s="11" t="s">
        <v>23</v>
      </c>
      <c r="B342" s="11" t="s">
        <v>641</v>
      </c>
      <c r="C342" s="12" t="s">
        <v>647</v>
      </c>
      <c r="D342" s="28"/>
      <c r="E342" s="40" t="str">
        <f>HYPERLINK("https://www.google.ru/search?q=SX7666-010&amp;newwindow=1&amp;tbm=isch","Еще фото")</f>
        <v>Еще фото</v>
      </c>
      <c r="F342" s="25" t="s">
        <v>76</v>
      </c>
      <c r="G342" s="11" t="s">
        <v>490</v>
      </c>
      <c r="H342" s="11" t="s">
        <v>366</v>
      </c>
      <c r="I342" s="14" t="s">
        <v>491</v>
      </c>
      <c r="J342" s="14" t="s">
        <v>99</v>
      </c>
      <c r="K342" s="15" t="s">
        <v>30</v>
      </c>
      <c r="L342" s="14" t="s">
        <v>648</v>
      </c>
      <c r="M342" s="14"/>
      <c r="N342" s="14" t="s">
        <v>114</v>
      </c>
      <c r="O342" s="14"/>
      <c r="P342" s="15" t="s">
        <v>649</v>
      </c>
      <c r="Q342" s="16">
        <v>3899</v>
      </c>
      <c r="R342" s="17">
        <v>40</v>
      </c>
      <c r="S342" s="18">
        <v>2690.31</v>
      </c>
      <c r="T342" s="19" t="s">
        <v>34</v>
      </c>
      <c r="U342" s="20" t="s">
        <v>35</v>
      </c>
      <c r="V342" s="21" t="s">
        <v>650</v>
      </c>
      <c r="W342" s="22">
        <v>62</v>
      </c>
      <c r="X342" s="23"/>
    </row>
    <row r="343" spans="1:24" s="1" customFormat="1" ht="52.05" customHeight="1" x14ac:dyDescent="0.3">
      <c r="A343" s="11" t="s">
        <v>23</v>
      </c>
      <c r="B343" s="11" t="s">
        <v>651</v>
      </c>
      <c r="C343" s="12" t="s">
        <v>652</v>
      </c>
      <c r="D343" s="54"/>
      <c r="E343" s="40" t="str">
        <f>HYPERLINK("https://www.google.ru/search?q=SX7667-010&amp;newwindow=1&amp;tbm=isch","Еще фото")</f>
        <v>Еще фото</v>
      </c>
      <c r="F343" s="25" t="s">
        <v>52</v>
      </c>
      <c r="G343" s="11" t="s">
        <v>490</v>
      </c>
      <c r="H343" s="11" t="s">
        <v>366</v>
      </c>
      <c r="I343" s="14" t="s">
        <v>491</v>
      </c>
      <c r="J343" s="14" t="s">
        <v>99</v>
      </c>
      <c r="K343" s="15" t="s">
        <v>30</v>
      </c>
      <c r="L343" s="56" t="s">
        <v>653</v>
      </c>
      <c r="M343" s="14"/>
      <c r="N343" s="14" t="s">
        <v>114</v>
      </c>
      <c r="O343" s="14"/>
      <c r="P343" s="15" t="s">
        <v>654</v>
      </c>
      <c r="Q343" s="16">
        <v>2599</v>
      </c>
      <c r="R343" s="17">
        <v>40</v>
      </c>
      <c r="S343" s="18">
        <v>1793.31</v>
      </c>
      <c r="T343" s="19" t="s">
        <v>34</v>
      </c>
      <c r="U343" s="20" t="s">
        <v>35</v>
      </c>
      <c r="V343" s="21" t="s">
        <v>650</v>
      </c>
      <c r="W343" s="22">
        <v>62</v>
      </c>
      <c r="X343" s="23"/>
    </row>
    <row r="344" spans="1:24" s="1" customFormat="1" ht="61.05" customHeight="1" x14ac:dyDescent="0.3">
      <c r="A344" s="24" t="s">
        <v>23</v>
      </c>
      <c r="B344" s="24" t="s">
        <v>651</v>
      </c>
      <c r="C344" s="12" t="s">
        <v>652</v>
      </c>
      <c r="D344" s="55"/>
      <c r="E344" s="40" t="str">
        <f>HYPERLINK("https://www.google.ru/search?q=SX7667-010&amp;newwindow=1&amp;tbm=isch","Еще фото")</f>
        <v>Еще фото</v>
      </c>
      <c r="F344" s="25" t="s">
        <v>52</v>
      </c>
      <c r="G344" s="24" t="s">
        <v>490</v>
      </c>
      <c r="H344" s="24" t="s">
        <v>366</v>
      </c>
      <c r="I344" s="24" t="s">
        <v>491</v>
      </c>
      <c r="J344" s="14" t="s">
        <v>99</v>
      </c>
      <c r="K344" s="15" t="s">
        <v>30</v>
      </c>
      <c r="L344" s="57"/>
      <c r="M344" s="14"/>
      <c r="N344" s="14" t="s">
        <v>114</v>
      </c>
      <c r="O344" s="14"/>
      <c r="P344" s="15" t="s">
        <v>654</v>
      </c>
      <c r="Q344" s="16">
        <v>2599</v>
      </c>
      <c r="R344" s="17">
        <v>40</v>
      </c>
      <c r="S344" s="18">
        <v>1793.31</v>
      </c>
      <c r="T344" s="19" t="s">
        <v>34</v>
      </c>
      <c r="U344" s="20" t="s">
        <v>37</v>
      </c>
      <c r="V344" s="21" t="s">
        <v>496</v>
      </c>
      <c r="W344" s="22">
        <v>81</v>
      </c>
      <c r="X344" s="23"/>
    </row>
    <row r="345" spans="1:24" s="1" customFormat="1" ht="108" customHeight="1" x14ac:dyDescent="0.3">
      <c r="A345" s="11" t="s">
        <v>23</v>
      </c>
      <c r="B345" s="11" t="s">
        <v>529</v>
      </c>
      <c r="C345" s="12" t="s">
        <v>655</v>
      </c>
      <c r="D345" s="28"/>
      <c r="E345" s="40" t="str">
        <f>HYPERLINK("https://www.google.ru/search?q=SX7669-100&amp;newwindow=1&amp;tbm=isch","Еще фото")</f>
        <v>Еще фото</v>
      </c>
      <c r="F345" s="25" t="s">
        <v>52</v>
      </c>
      <c r="G345" s="11" t="s">
        <v>490</v>
      </c>
      <c r="H345" s="11" t="s">
        <v>366</v>
      </c>
      <c r="I345" s="14" t="s">
        <v>491</v>
      </c>
      <c r="J345" s="14" t="s">
        <v>99</v>
      </c>
      <c r="K345" s="15" t="s">
        <v>30</v>
      </c>
      <c r="L345" s="14" t="s">
        <v>656</v>
      </c>
      <c r="M345" s="14"/>
      <c r="N345" s="14" t="s">
        <v>67</v>
      </c>
      <c r="O345" s="14"/>
      <c r="P345" s="15" t="s">
        <v>606</v>
      </c>
      <c r="Q345" s="16">
        <v>3599</v>
      </c>
      <c r="R345" s="17">
        <v>40</v>
      </c>
      <c r="S345" s="18">
        <v>2483.31</v>
      </c>
      <c r="T345" s="19" t="s">
        <v>34</v>
      </c>
      <c r="U345" s="20" t="s">
        <v>35</v>
      </c>
      <c r="V345" s="21" t="s">
        <v>650</v>
      </c>
      <c r="W345" s="22">
        <v>1</v>
      </c>
      <c r="X345" s="23"/>
    </row>
    <row r="346" spans="1:24" s="1" customFormat="1" ht="108" customHeight="1" x14ac:dyDescent="0.3">
      <c r="A346" s="11" t="s">
        <v>23</v>
      </c>
      <c r="B346" s="11" t="s">
        <v>537</v>
      </c>
      <c r="C346" s="12" t="s">
        <v>657</v>
      </c>
      <c r="D346" s="28"/>
      <c r="E346" s="40" t="str">
        <f>HYPERLINK("https://www.google.ru/search?q=SX7673-100&amp;newwindow=1&amp;tbm=isch","Еще фото")</f>
        <v>Еще фото</v>
      </c>
      <c r="F346" s="25" t="s">
        <v>52</v>
      </c>
      <c r="G346" s="11" t="s">
        <v>490</v>
      </c>
      <c r="H346" s="11" t="s">
        <v>366</v>
      </c>
      <c r="I346" s="14" t="s">
        <v>491</v>
      </c>
      <c r="J346" s="14" t="s">
        <v>99</v>
      </c>
      <c r="K346" s="15" t="s">
        <v>337</v>
      </c>
      <c r="L346" s="14" t="s">
        <v>658</v>
      </c>
      <c r="M346" s="14"/>
      <c r="N346" s="14" t="s">
        <v>67</v>
      </c>
      <c r="O346" s="14"/>
      <c r="P346" s="15" t="s">
        <v>532</v>
      </c>
      <c r="Q346" s="16">
        <v>2599</v>
      </c>
      <c r="R346" s="17">
        <v>40</v>
      </c>
      <c r="S346" s="18">
        <v>1793.31</v>
      </c>
      <c r="T346" s="19" t="s">
        <v>34</v>
      </c>
      <c r="U346" s="20" t="s">
        <v>37</v>
      </c>
      <c r="V346" s="21" t="s">
        <v>496</v>
      </c>
      <c r="W346" s="22">
        <v>1</v>
      </c>
      <c r="X346" s="23"/>
    </row>
    <row r="347" spans="1:24" s="1" customFormat="1" ht="108" customHeight="1" x14ac:dyDescent="0.3">
      <c r="A347" s="11" t="s">
        <v>23</v>
      </c>
      <c r="B347" s="11" t="s">
        <v>659</v>
      </c>
      <c r="C347" s="12" t="s">
        <v>660</v>
      </c>
      <c r="D347" s="28"/>
      <c r="E347" s="40" t="str">
        <f>HYPERLINK("https://www.google.ru/search?q=SX7676-010&amp;newwindow=1&amp;tbm=isch","Еще фото")</f>
        <v>Еще фото</v>
      </c>
      <c r="F347" s="25" t="s">
        <v>52</v>
      </c>
      <c r="G347" s="11" t="s">
        <v>490</v>
      </c>
      <c r="H347" s="11" t="s">
        <v>366</v>
      </c>
      <c r="I347" s="14" t="s">
        <v>491</v>
      </c>
      <c r="J347" s="14" t="s">
        <v>99</v>
      </c>
      <c r="K347" s="15" t="s">
        <v>30</v>
      </c>
      <c r="L347" s="14" t="s">
        <v>661</v>
      </c>
      <c r="M347" s="14" t="s">
        <v>493</v>
      </c>
      <c r="N347" s="14" t="s">
        <v>114</v>
      </c>
      <c r="O347" s="14"/>
      <c r="P347" s="15" t="s">
        <v>662</v>
      </c>
      <c r="Q347" s="16">
        <v>3999</v>
      </c>
      <c r="R347" s="17">
        <v>40</v>
      </c>
      <c r="S347" s="18">
        <v>2759.31</v>
      </c>
      <c r="T347" s="19" t="s">
        <v>34</v>
      </c>
      <c r="U347" s="20" t="s">
        <v>37</v>
      </c>
      <c r="V347" s="21" t="s">
        <v>496</v>
      </c>
      <c r="W347" s="22">
        <v>2</v>
      </c>
      <c r="X347" s="23"/>
    </row>
    <row r="348" spans="1:24" s="1" customFormat="1" ht="52.05" customHeight="1" x14ac:dyDescent="0.3">
      <c r="A348" s="11" t="s">
        <v>23</v>
      </c>
      <c r="B348" s="11" t="s">
        <v>663</v>
      </c>
      <c r="C348" s="12" t="s">
        <v>664</v>
      </c>
      <c r="D348" s="54"/>
      <c r="E348" s="40" t="str">
        <f>HYPERLINK("https://www.google.ru/search?q=SX7676-964&amp;newwindow=1&amp;tbm=isch","Еще фото")</f>
        <v>Еще фото</v>
      </c>
      <c r="F348" s="25" t="s">
        <v>52</v>
      </c>
      <c r="G348" s="11" t="s">
        <v>490</v>
      </c>
      <c r="H348" s="11" t="s">
        <v>366</v>
      </c>
      <c r="I348" s="14" t="s">
        <v>491</v>
      </c>
      <c r="J348" s="14" t="s">
        <v>99</v>
      </c>
      <c r="K348" s="15" t="s">
        <v>30</v>
      </c>
      <c r="L348" s="56" t="s">
        <v>661</v>
      </c>
      <c r="M348" s="14"/>
      <c r="N348" s="14" t="s">
        <v>32</v>
      </c>
      <c r="O348" s="14"/>
      <c r="P348" s="15" t="s">
        <v>665</v>
      </c>
      <c r="Q348" s="16">
        <v>2599</v>
      </c>
      <c r="R348" s="17">
        <v>40</v>
      </c>
      <c r="S348" s="18">
        <v>1793.31</v>
      </c>
      <c r="T348" s="19" t="s">
        <v>34</v>
      </c>
      <c r="U348" s="20" t="s">
        <v>35</v>
      </c>
      <c r="V348" s="21" t="s">
        <v>650</v>
      </c>
      <c r="W348" s="22">
        <v>13</v>
      </c>
      <c r="X348" s="23"/>
    </row>
    <row r="349" spans="1:24" s="1" customFormat="1" ht="61.05" customHeight="1" x14ac:dyDescent="0.3">
      <c r="A349" s="24" t="s">
        <v>23</v>
      </c>
      <c r="B349" s="24" t="s">
        <v>663</v>
      </c>
      <c r="C349" s="12" t="s">
        <v>664</v>
      </c>
      <c r="D349" s="55"/>
      <c r="E349" s="40" t="str">
        <f>HYPERLINK("https://www.google.ru/search?q=SX7676-964&amp;newwindow=1&amp;tbm=isch","Еще фото")</f>
        <v>Еще фото</v>
      </c>
      <c r="F349" s="25" t="s">
        <v>52</v>
      </c>
      <c r="G349" s="24" t="s">
        <v>490</v>
      </c>
      <c r="H349" s="24" t="s">
        <v>366</v>
      </c>
      <c r="I349" s="24" t="s">
        <v>491</v>
      </c>
      <c r="J349" s="14" t="s">
        <v>99</v>
      </c>
      <c r="K349" s="15" t="s">
        <v>30</v>
      </c>
      <c r="L349" s="57"/>
      <c r="M349" s="14"/>
      <c r="N349" s="14" t="s">
        <v>32</v>
      </c>
      <c r="O349" s="14"/>
      <c r="P349" s="15" t="s">
        <v>665</v>
      </c>
      <c r="Q349" s="16">
        <v>2599</v>
      </c>
      <c r="R349" s="17">
        <v>40</v>
      </c>
      <c r="S349" s="18">
        <v>1793.31</v>
      </c>
      <c r="T349" s="19" t="s">
        <v>34</v>
      </c>
      <c r="U349" s="20" t="s">
        <v>37</v>
      </c>
      <c r="V349" s="21" t="s">
        <v>496</v>
      </c>
      <c r="W349" s="22">
        <v>17</v>
      </c>
      <c r="X349" s="23"/>
    </row>
    <row r="350" spans="1:24" s="1" customFormat="1" ht="108" customHeight="1" x14ac:dyDescent="0.3">
      <c r="A350" s="11" t="s">
        <v>23</v>
      </c>
      <c r="B350" s="11" t="s">
        <v>533</v>
      </c>
      <c r="C350" s="12" t="s">
        <v>666</v>
      </c>
      <c r="D350" s="28"/>
      <c r="E350" s="40" t="str">
        <f>HYPERLINK("https://www.google.ru/search?q=SX7677-100&amp;newwindow=1&amp;tbm=isch","Еще фото")</f>
        <v>Еще фото</v>
      </c>
      <c r="F350" s="25" t="s">
        <v>76</v>
      </c>
      <c r="G350" s="11" t="s">
        <v>490</v>
      </c>
      <c r="H350" s="11" t="s">
        <v>366</v>
      </c>
      <c r="I350" s="14" t="s">
        <v>491</v>
      </c>
      <c r="J350" s="14" t="s">
        <v>99</v>
      </c>
      <c r="K350" s="15" t="s">
        <v>337</v>
      </c>
      <c r="L350" s="14" t="s">
        <v>667</v>
      </c>
      <c r="M350" s="14" t="s">
        <v>493</v>
      </c>
      <c r="N350" s="14" t="s">
        <v>67</v>
      </c>
      <c r="O350" s="14"/>
      <c r="P350" s="15" t="s">
        <v>536</v>
      </c>
      <c r="Q350" s="16">
        <v>3999</v>
      </c>
      <c r="R350" s="17">
        <v>40</v>
      </c>
      <c r="S350" s="18">
        <v>2759.31</v>
      </c>
      <c r="T350" s="19" t="s">
        <v>34</v>
      </c>
      <c r="U350" s="20" t="s">
        <v>37</v>
      </c>
      <c r="V350" s="21" t="s">
        <v>496</v>
      </c>
      <c r="W350" s="22">
        <v>81</v>
      </c>
      <c r="X350" s="23"/>
    </row>
    <row r="351" spans="1:24" s="1" customFormat="1" ht="52.05" customHeight="1" x14ac:dyDescent="0.3">
      <c r="A351" s="11" t="s">
        <v>23</v>
      </c>
      <c r="B351" s="11" t="s">
        <v>663</v>
      </c>
      <c r="C351" s="12" t="s">
        <v>668</v>
      </c>
      <c r="D351" s="54"/>
      <c r="E351" s="40" t="str">
        <f>HYPERLINK("https://www.google.ru/search?q=SX7677-964&amp;newwindow=1&amp;tbm=isch","Еще фото")</f>
        <v>Еще фото</v>
      </c>
      <c r="F351" s="25" t="s">
        <v>52</v>
      </c>
      <c r="G351" s="11" t="s">
        <v>490</v>
      </c>
      <c r="H351" s="11" t="s">
        <v>366</v>
      </c>
      <c r="I351" s="14" t="s">
        <v>491</v>
      </c>
      <c r="J351" s="14" t="s">
        <v>99</v>
      </c>
      <c r="K351" s="15" t="s">
        <v>337</v>
      </c>
      <c r="L351" s="56" t="s">
        <v>669</v>
      </c>
      <c r="M351" s="14"/>
      <c r="N351" s="14" t="s">
        <v>510</v>
      </c>
      <c r="O351" s="14"/>
      <c r="P351" s="15" t="s">
        <v>536</v>
      </c>
      <c r="Q351" s="16">
        <v>3999</v>
      </c>
      <c r="R351" s="17">
        <v>40</v>
      </c>
      <c r="S351" s="18">
        <v>2759.31</v>
      </c>
      <c r="T351" s="19" t="s">
        <v>471</v>
      </c>
      <c r="U351" s="20" t="s">
        <v>35</v>
      </c>
      <c r="V351" s="21" t="s">
        <v>495</v>
      </c>
      <c r="W351" s="22">
        <v>9</v>
      </c>
      <c r="X351" s="23"/>
    </row>
    <row r="352" spans="1:24" s="1" customFormat="1" ht="61.05" customHeight="1" x14ac:dyDescent="0.3">
      <c r="A352" s="24" t="s">
        <v>23</v>
      </c>
      <c r="B352" s="24" t="s">
        <v>663</v>
      </c>
      <c r="C352" s="12" t="s">
        <v>668</v>
      </c>
      <c r="D352" s="55"/>
      <c r="E352" s="40" t="str">
        <f>HYPERLINK("https://www.google.ru/search?q=SX7677-964&amp;newwindow=1&amp;tbm=isch","Еще фото")</f>
        <v>Еще фото</v>
      </c>
      <c r="F352" s="25" t="s">
        <v>52</v>
      </c>
      <c r="G352" s="24" t="s">
        <v>490</v>
      </c>
      <c r="H352" s="24" t="s">
        <v>366</v>
      </c>
      <c r="I352" s="24" t="s">
        <v>491</v>
      </c>
      <c r="J352" s="14" t="s">
        <v>99</v>
      </c>
      <c r="K352" s="15" t="s">
        <v>337</v>
      </c>
      <c r="L352" s="57"/>
      <c r="M352" s="14"/>
      <c r="N352" s="14" t="s">
        <v>510</v>
      </c>
      <c r="O352" s="14"/>
      <c r="P352" s="15" t="s">
        <v>536</v>
      </c>
      <c r="Q352" s="16">
        <v>3999</v>
      </c>
      <c r="R352" s="17">
        <v>40</v>
      </c>
      <c r="S352" s="18">
        <v>2759.31</v>
      </c>
      <c r="T352" s="19" t="s">
        <v>471</v>
      </c>
      <c r="U352" s="20" t="s">
        <v>37</v>
      </c>
      <c r="V352" s="21" t="s">
        <v>496</v>
      </c>
      <c r="W352" s="22">
        <v>13</v>
      </c>
      <c r="X352" s="23"/>
    </row>
    <row r="353" spans="1:24" s="1" customFormat="1" ht="52.05" customHeight="1" x14ac:dyDescent="0.3">
      <c r="A353" s="11" t="s">
        <v>23</v>
      </c>
      <c r="B353" s="11" t="s">
        <v>488</v>
      </c>
      <c r="C353" s="12" t="s">
        <v>670</v>
      </c>
      <c r="D353" s="54"/>
      <c r="E353" s="40" t="str">
        <f>HYPERLINK("https://www.google.ru/search?q=SX7678-100&amp;newwindow=1&amp;tbm=isch","Еще фото")</f>
        <v>Еще фото</v>
      </c>
      <c r="F353" s="25" t="s">
        <v>52</v>
      </c>
      <c r="G353" s="11" t="s">
        <v>490</v>
      </c>
      <c r="H353" s="11" t="s">
        <v>366</v>
      </c>
      <c r="I353" s="14" t="s">
        <v>491</v>
      </c>
      <c r="J353" s="14" t="s">
        <v>99</v>
      </c>
      <c r="K353" s="15" t="s">
        <v>337</v>
      </c>
      <c r="L353" s="56" t="s">
        <v>671</v>
      </c>
      <c r="M353" s="14" t="s">
        <v>106</v>
      </c>
      <c r="N353" s="14" t="s">
        <v>67</v>
      </c>
      <c r="O353" s="14"/>
      <c r="P353" s="15" t="s">
        <v>494</v>
      </c>
      <c r="Q353" s="16">
        <v>3699</v>
      </c>
      <c r="R353" s="17">
        <v>40</v>
      </c>
      <c r="S353" s="18">
        <v>2552.31</v>
      </c>
      <c r="T353" s="19" t="s">
        <v>34</v>
      </c>
      <c r="U353" s="20" t="s">
        <v>35</v>
      </c>
      <c r="V353" s="21" t="s">
        <v>495</v>
      </c>
      <c r="W353" s="22">
        <v>6</v>
      </c>
      <c r="X353" s="23"/>
    </row>
    <row r="354" spans="1:24" s="1" customFormat="1" ht="61.05" customHeight="1" x14ac:dyDescent="0.3">
      <c r="A354" s="24" t="s">
        <v>23</v>
      </c>
      <c r="B354" s="24" t="s">
        <v>488</v>
      </c>
      <c r="C354" s="12" t="s">
        <v>670</v>
      </c>
      <c r="D354" s="55"/>
      <c r="E354" s="40" t="str">
        <f>HYPERLINK("https://www.google.ru/search?q=SX7678-100&amp;newwindow=1&amp;tbm=isch","Еще фото")</f>
        <v>Еще фото</v>
      </c>
      <c r="F354" s="25" t="s">
        <v>52</v>
      </c>
      <c r="G354" s="24" t="s">
        <v>490</v>
      </c>
      <c r="H354" s="24" t="s">
        <v>366</v>
      </c>
      <c r="I354" s="24" t="s">
        <v>491</v>
      </c>
      <c r="J354" s="14" t="s">
        <v>99</v>
      </c>
      <c r="K354" s="15" t="s">
        <v>337</v>
      </c>
      <c r="L354" s="57"/>
      <c r="M354" s="14" t="s">
        <v>106</v>
      </c>
      <c r="N354" s="14" t="s">
        <v>67</v>
      </c>
      <c r="O354" s="14"/>
      <c r="P354" s="15" t="s">
        <v>494</v>
      </c>
      <c r="Q354" s="16">
        <v>3699</v>
      </c>
      <c r="R354" s="17">
        <v>40</v>
      </c>
      <c r="S354" s="18">
        <v>2552.31</v>
      </c>
      <c r="T354" s="19" t="s">
        <v>34</v>
      </c>
      <c r="U354" s="20" t="s">
        <v>37</v>
      </c>
      <c r="V354" s="21" t="s">
        <v>496</v>
      </c>
      <c r="W354" s="22">
        <v>1</v>
      </c>
      <c r="X354" s="23"/>
    </row>
    <row r="355" spans="1:24" s="1" customFormat="1" ht="108" customHeight="1" x14ac:dyDescent="0.3">
      <c r="A355" s="11" t="s">
        <v>23</v>
      </c>
      <c r="B355" s="11" t="s">
        <v>663</v>
      </c>
      <c r="C355" s="12" t="s">
        <v>672</v>
      </c>
      <c r="D355" s="28"/>
      <c r="E355" s="40" t="str">
        <f>HYPERLINK("https://www.google.ru/search?q=SX7678-964&amp;newwindow=1&amp;tbm=isch","Еще фото")</f>
        <v>Еще фото</v>
      </c>
      <c r="F355" s="25" t="s">
        <v>52</v>
      </c>
      <c r="G355" s="11" t="s">
        <v>490</v>
      </c>
      <c r="H355" s="11" t="s">
        <v>366</v>
      </c>
      <c r="I355" s="14" t="s">
        <v>491</v>
      </c>
      <c r="J355" s="14" t="s">
        <v>99</v>
      </c>
      <c r="K355" s="15" t="s">
        <v>337</v>
      </c>
      <c r="L355" s="14" t="s">
        <v>673</v>
      </c>
      <c r="M355" s="14"/>
      <c r="N355" s="14" t="s">
        <v>510</v>
      </c>
      <c r="O355" s="14"/>
      <c r="P355" s="15" t="s">
        <v>494</v>
      </c>
      <c r="Q355" s="16">
        <v>3799</v>
      </c>
      <c r="R355" s="17">
        <v>40</v>
      </c>
      <c r="S355" s="18">
        <v>2621.31</v>
      </c>
      <c r="T355" s="19" t="s">
        <v>34</v>
      </c>
      <c r="U355" s="20" t="s">
        <v>39</v>
      </c>
      <c r="V355" s="21" t="s">
        <v>497</v>
      </c>
      <c r="W355" s="22">
        <v>5</v>
      </c>
      <c r="X355" s="23"/>
    </row>
    <row r="356" spans="1:24" s="1" customFormat="1" ht="52.05" customHeight="1" x14ac:dyDescent="0.3">
      <c r="A356" s="11" t="s">
        <v>23</v>
      </c>
      <c r="B356" s="11" t="s">
        <v>674</v>
      </c>
      <c r="C356" s="12" t="s">
        <v>675</v>
      </c>
      <c r="D356" s="54"/>
      <c r="E356" s="40" t="str">
        <f>HYPERLINK("https://www.google.ru/search?q=DA1351-003&amp;newwindow=1&amp;tbm=isch","Еще фото")</f>
        <v>Еще фото</v>
      </c>
      <c r="F356" s="25"/>
      <c r="G356" s="11" t="s">
        <v>358</v>
      </c>
      <c r="H356" s="11" t="s">
        <v>349</v>
      </c>
      <c r="I356" s="14" t="s">
        <v>676</v>
      </c>
      <c r="J356" s="14" t="s">
        <v>99</v>
      </c>
      <c r="K356" s="15" t="s">
        <v>45</v>
      </c>
      <c r="L356" s="56" t="s">
        <v>677</v>
      </c>
      <c r="M356" s="14"/>
      <c r="N356" s="14" t="s">
        <v>32</v>
      </c>
      <c r="O356" s="14"/>
      <c r="P356" s="15" t="s">
        <v>678</v>
      </c>
      <c r="Q356" s="16">
        <v>9699</v>
      </c>
      <c r="R356" s="17">
        <v>66.819999999999993</v>
      </c>
      <c r="S356" s="18">
        <v>3700.4354999999996</v>
      </c>
      <c r="T356" s="19" t="s">
        <v>353</v>
      </c>
      <c r="U356" s="20" t="s">
        <v>679</v>
      </c>
      <c r="V356" s="22">
        <v>35</v>
      </c>
      <c r="W356" s="22">
        <v>1</v>
      </c>
      <c r="X356" s="23"/>
    </row>
    <row r="357" spans="1:24" s="1" customFormat="1" ht="61.05" customHeight="1" x14ac:dyDescent="0.3">
      <c r="A357" s="24" t="s">
        <v>23</v>
      </c>
      <c r="B357" s="24" t="s">
        <v>674</v>
      </c>
      <c r="C357" s="12" t="s">
        <v>675</v>
      </c>
      <c r="D357" s="55"/>
      <c r="E357" s="40" t="str">
        <f>HYPERLINK("https://www.google.ru/search?q=DA1351-003&amp;newwindow=1&amp;tbm=isch","Еще фото")</f>
        <v>Еще фото</v>
      </c>
      <c r="F357" s="25"/>
      <c r="G357" s="24" t="s">
        <v>358</v>
      </c>
      <c r="H357" s="24" t="s">
        <v>349</v>
      </c>
      <c r="I357" s="24" t="s">
        <v>676</v>
      </c>
      <c r="J357" s="14" t="s">
        <v>99</v>
      </c>
      <c r="K357" s="15" t="s">
        <v>45</v>
      </c>
      <c r="L357" s="57"/>
      <c r="M357" s="14"/>
      <c r="N357" s="14" t="s">
        <v>32</v>
      </c>
      <c r="O357" s="14"/>
      <c r="P357" s="15" t="s">
        <v>678</v>
      </c>
      <c r="Q357" s="16">
        <v>9699</v>
      </c>
      <c r="R357" s="17">
        <v>66.819999999999993</v>
      </c>
      <c r="S357" s="18">
        <v>3700.4354999999996</v>
      </c>
      <c r="T357" s="19" t="s">
        <v>353</v>
      </c>
      <c r="U357" s="20" t="s">
        <v>361</v>
      </c>
      <c r="V357" s="29">
        <v>36.5</v>
      </c>
      <c r="W357" s="22">
        <v>3</v>
      </c>
      <c r="X357" s="23"/>
    </row>
    <row r="358" spans="1:24" s="1" customFormat="1" ht="108" customHeight="1" x14ac:dyDescent="0.3">
      <c r="A358" s="11" t="s">
        <v>23</v>
      </c>
      <c r="B358" s="11" t="s">
        <v>680</v>
      </c>
      <c r="C358" s="12" t="s">
        <v>681</v>
      </c>
      <c r="D358" s="28"/>
      <c r="E358" s="40" t="str">
        <f>HYPERLINK("https://www.google.ru/search?q=DJ5633-040&amp;newwindow=1&amp;tbm=isch","Еще фото")</f>
        <v>Еще фото</v>
      </c>
      <c r="F358" s="25"/>
      <c r="G358" s="11" t="s">
        <v>682</v>
      </c>
      <c r="H358" s="11" t="s">
        <v>349</v>
      </c>
      <c r="I358" s="14" t="s">
        <v>676</v>
      </c>
      <c r="J358" s="14" t="s">
        <v>336</v>
      </c>
      <c r="K358" s="15" t="s">
        <v>337</v>
      </c>
      <c r="L358" s="14" t="s">
        <v>683</v>
      </c>
      <c r="M358" s="14" t="s">
        <v>684</v>
      </c>
      <c r="N358" s="14" t="s">
        <v>114</v>
      </c>
      <c r="O358" s="14"/>
      <c r="P358" s="15" t="s">
        <v>685</v>
      </c>
      <c r="Q358" s="16">
        <v>13999</v>
      </c>
      <c r="R358" s="17">
        <v>58.8</v>
      </c>
      <c r="S358" s="18">
        <v>6632.9354999999996</v>
      </c>
      <c r="T358" s="19" t="s">
        <v>353</v>
      </c>
      <c r="U358" s="20" t="s">
        <v>686</v>
      </c>
      <c r="V358" s="22">
        <v>40</v>
      </c>
      <c r="W358" s="22">
        <v>1</v>
      </c>
      <c r="X358" s="23"/>
    </row>
    <row r="359" spans="1:24" s="1" customFormat="1" ht="108" customHeight="1" x14ac:dyDescent="0.3">
      <c r="A359" s="11" t="s">
        <v>23</v>
      </c>
      <c r="B359" s="11" t="s">
        <v>687</v>
      </c>
      <c r="C359" s="12" t="s">
        <v>688</v>
      </c>
      <c r="D359" s="28"/>
      <c r="E359" s="40" t="str">
        <f>HYPERLINK("https://www.google.ru/search?q=DJ5635-040&amp;newwindow=1&amp;tbm=isch","Еще фото")</f>
        <v>Еще фото</v>
      </c>
      <c r="F359" s="25"/>
      <c r="G359" s="11" t="s">
        <v>689</v>
      </c>
      <c r="H359" s="11" t="s">
        <v>349</v>
      </c>
      <c r="I359" s="14" t="s">
        <v>676</v>
      </c>
      <c r="J359" s="14" t="s">
        <v>336</v>
      </c>
      <c r="K359" s="15" t="s">
        <v>337</v>
      </c>
      <c r="L359" s="14" t="s">
        <v>690</v>
      </c>
      <c r="M359" s="14" t="s">
        <v>684</v>
      </c>
      <c r="N359" s="14" t="s">
        <v>114</v>
      </c>
      <c r="O359" s="14"/>
      <c r="P359" s="15" t="s">
        <v>685</v>
      </c>
      <c r="Q359" s="16">
        <v>12499</v>
      </c>
      <c r="R359" s="17">
        <v>55.69</v>
      </c>
      <c r="S359" s="18">
        <v>6368.4354999999996</v>
      </c>
      <c r="T359" s="19" t="s">
        <v>353</v>
      </c>
      <c r="U359" s="20" t="s">
        <v>354</v>
      </c>
      <c r="V359" s="22">
        <v>41</v>
      </c>
      <c r="W359" s="22">
        <v>2</v>
      </c>
      <c r="X359" s="23"/>
    </row>
    <row r="360" spans="1:24" s="1" customFormat="1" ht="14" customHeight="1" x14ac:dyDescent="0.3">
      <c r="A360" s="11" t="s">
        <v>23</v>
      </c>
      <c r="B360" s="11" t="s">
        <v>691</v>
      </c>
      <c r="C360" s="12" t="s">
        <v>692</v>
      </c>
      <c r="D360" s="58"/>
      <c r="E360" s="40" t="str">
        <f t="shared" ref="E360:E366" si="0">HYPERLINK("https://www.google.ru/search?q=CD4373-101&amp;newwindow=1&amp;tbm=isch","Еще фото")</f>
        <v>Еще фото</v>
      </c>
      <c r="F360" s="25"/>
      <c r="G360" s="11" t="s">
        <v>358</v>
      </c>
      <c r="H360" s="11" t="s">
        <v>349</v>
      </c>
      <c r="I360" s="14" t="s">
        <v>676</v>
      </c>
      <c r="J360" s="14" t="s">
        <v>99</v>
      </c>
      <c r="K360" s="15" t="s">
        <v>30</v>
      </c>
      <c r="L360" s="56" t="s">
        <v>693</v>
      </c>
      <c r="M360" s="14"/>
      <c r="N360" s="14" t="s">
        <v>67</v>
      </c>
      <c r="O360" s="14"/>
      <c r="P360" s="15" t="s">
        <v>694</v>
      </c>
      <c r="Q360" s="16">
        <v>20999</v>
      </c>
      <c r="R360" s="17">
        <v>52.44</v>
      </c>
      <c r="S360" s="18">
        <v>11485.9355</v>
      </c>
      <c r="T360" s="19" t="s">
        <v>353</v>
      </c>
      <c r="U360" s="20" t="s">
        <v>695</v>
      </c>
      <c r="V360" s="29">
        <v>39.5</v>
      </c>
      <c r="W360" s="22">
        <v>5</v>
      </c>
      <c r="X360" s="23"/>
    </row>
    <row r="361" spans="1:24" s="1" customFormat="1" ht="14" customHeight="1" x14ac:dyDescent="0.3">
      <c r="A361" s="24" t="s">
        <v>23</v>
      </c>
      <c r="B361" s="24" t="s">
        <v>691</v>
      </c>
      <c r="C361" s="12" t="s">
        <v>692</v>
      </c>
      <c r="D361" s="59"/>
      <c r="E361" s="40" t="str">
        <f t="shared" si="0"/>
        <v>Еще фото</v>
      </c>
      <c r="F361" s="25"/>
      <c r="G361" s="24" t="s">
        <v>358</v>
      </c>
      <c r="H361" s="24" t="s">
        <v>349</v>
      </c>
      <c r="I361" s="24" t="s">
        <v>676</v>
      </c>
      <c r="J361" s="14" t="s">
        <v>99</v>
      </c>
      <c r="K361" s="15" t="s">
        <v>30</v>
      </c>
      <c r="L361" s="61"/>
      <c r="M361" s="14"/>
      <c r="N361" s="14" t="s">
        <v>67</v>
      </c>
      <c r="O361" s="14"/>
      <c r="P361" s="15" t="s">
        <v>694</v>
      </c>
      <c r="Q361" s="16">
        <v>20999</v>
      </c>
      <c r="R361" s="17">
        <v>52.44</v>
      </c>
      <c r="S361" s="18">
        <v>11485.9355</v>
      </c>
      <c r="T361" s="19" t="s">
        <v>353</v>
      </c>
      <c r="U361" s="20" t="s">
        <v>686</v>
      </c>
      <c r="V361" s="22">
        <v>40</v>
      </c>
      <c r="W361" s="22">
        <v>21</v>
      </c>
      <c r="X361" s="23"/>
    </row>
    <row r="362" spans="1:24" s="1" customFormat="1" ht="14" customHeight="1" x14ac:dyDescent="0.3">
      <c r="A362" s="24" t="s">
        <v>23</v>
      </c>
      <c r="B362" s="24" t="s">
        <v>691</v>
      </c>
      <c r="C362" s="12" t="s">
        <v>692</v>
      </c>
      <c r="D362" s="59"/>
      <c r="E362" s="40" t="str">
        <f t="shared" si="0"/>
        <v>Еще фото</v>
      </c>
      <c r="F362" s="25"/>
      <c r="G362" s="24" t="s">
        <v>358</v>
      </c>
      <c r="H362" s="24" t="s">
        <v>349</v>
      </c>
      <c r="I362" s="24" t="s">
        <v>676</v>
      </c>
      <c r="J362" s="14" t="s">
        <v>99</v>
      </c>
      <c r="K362" s="15" t="s">
        <v>30</v>
      </c>
      <c r="L362" s="61"/>
      <c r="M362" s="14"/>
      <c r="N362" s="14" t="s">
        <v>67</v>
      </c>
      <c r="O362" s="14"/>
      <c r="P362" s="15" t="s">
        <v>694</v>
      </c>
      <c r="Q362" s="16">
        <v>20999</v>
      </c>
      <c r="R362" s="17">
        <v>52.44</v>
      </c>
      <c r="S362" s="18">
        <v>11485.9355</v>
      </c>
      <c r="T362" s="19" t="s">
        <v>353</v>
      </c>
      <c r="U362" s="20" t="s">
        <v>354</v>
      </c>
      <c r="V362" s="22">
        <v>41</v>
      </c>
      <c r="W362" s="22">
        <v>17</v>
      </c>
      <c r="X362" s="23"/>
    </row>
    <row r="363" spans="1:24" s="1" customFormat="1" ht="14" customHeight="1" x14ac:dyDescent="0.3">
      <c r="A363" s="24" t="s">
        <v>23</v>
      </c>
      <c r="B363" s="24" t="s">
        <v>691</v>
      </c>
      <c r="C363" s="12" t="s">
        <v>692</v>
      </c>
      <c r="D363" s="59"/>
      <c r="E363" s="40" t="str">
        <f t="shared" si="0"/>
        <v>Еще фото</v>
      </c>
      <c r="F363" s="25"/>
      <c r="G363" s="24" t="s">
        <v>358</v>
      </c>
      <c r="H363" s="24" t="s">
        <v>349</v>
      </c>
      <c r="I363" s="24" t="s">
        <v>676</v>
      </c>
      <c r="J363" s="14" t="s">
        <v>99</v>
      </c>
      <c r="K363" s="15" t="s">
        <v>30</v>
      </c>
      <c r="L363" s="61"/>
      <c r="M363" s="14"/>
      <c r="N363" s="14" t="s">
        <v>67</v>
      </c>
      <c r="O363" s="14"/>
      <c r="P363" s="15" t="s">
        <v>694</v>
      </c>
      <c r="Q363" s="16">
        <v>20999</v>
      </c>
      <c r="R363" s="17">
        <v>52.44</v>
      </c>
      <c r="S363" s="18">
        <v>11485.9355</v>
      </c>
      <c r="T363" s="19" t="s">
        <v>353</v>
      </c>
      <c r="U363" s="20" t="s">
        <v>355</v>
      </c>
      <c r="V363" s="29">
        <v>41.5</v>
      </c>
      <c r="W363" s="22">
        <v>26</v>
      </c>
      <c r="X363" s="23"/>
    </row>
    <row r="364" spans="1:24" s="1" customFormat="1" ht="14" customHeight="1" x14ac:dyDescent="0.3">
      <c r="A364" s="24" t="s">
        <v>23</v>
      </c>
      <c r="B364" s="24" t="s">
        <v>691</v>
      </c>
      <c r="C364" s="12" t="s">
        <v>692</v>
      </c>
      <c r="D364" s="59"/>
      <c r="E364" s="40" t="str">
        <f t="shared" si="0"/>
        <v>Еще фото</v>
      </c>
      <c r="F364" s="25"/>
      <c r="G364" s="24" t="s">
        <v>358</v>
      </c>
      <c r="H364" s="24" t="s">
        <v>349</v>
      </c>
      <c r="I364" s="24" t="s">
        <v>676</v>
      </c>
      <c r="J364" s="14" t="s">
        <v>99</v>
      </c>
      <c r="K364" s="15" t="s">
        <v>30</v>
      </c>
      <c r="L364" s="61"/>
      <c r="M364" s="14"/>
      <c r="N364" s="14" t="s">
        <v>67</v>
      </c>
      <c r="O364" s="14"/>
      <c r="P364" s="15" t="s">
        <v>694</v>
      </c>
      <c r="Q364" s="16">
        <v>20999</v>
      </c>
      <c r="R364" s="17">
        <v>52.44</v>
      </c>
      <c r="S364" s="18">
        <v>11485.9355</v>
      </c>
      <c r="T364" s="19" t="s">
        <v>353</v>
      </c>
      <c r="U364" s="20" t="s">
        <v>696</v>
      </c>
      <c r="V364" s="22">
        <v>43</v>
      </c>
      <c r="W364" s="22">
        <v>1</v>
      </c>
      <c r="X364" s="23"/>
    </row>
    <row r="365" spans="1:24" s="1" customFormat="1" ht="14" customHeight="1" x14ac:dyDescent="0.3">
      <c r="A365" s="24" t="s">
        <v>23</v>
      </c>
      <c r="B365" s="24" t="s">
        <v>691</v>
      </c>
      <c r="C365" s="12" t="s">
        <v>692</v>
      </c>
      <c r="D365" s="59"/>
      <c r="E365" s="40" t="str">
        <f t="shared" si="0"/>
        <v>Еще фото</v>
      </c>
      <c r="F365" s="25"/>
      <c r="G365" s="24" t="s">
        <v>358</v>
      </c>
      <c r="H365" s="24" t="s">
        <v>349</v>
      </c>
      <c r="I365" s="24" t="s">
        <v>676</v>
      </c>
      <c r="J365" s="14" t="s">
        <v>99</v>
      </c>
      <c r="K365" s="15" t="s">
        <v>30</v>
      </c>
      <c r="L365" s="61"/>
      <c r="M365" s="14"/>
      <c r="N365" s="14" t="s">
        <v>67</v>
      </c>
      <c r="O365" s="14"/>
      <c r="P365" s="15" t="s">
        <v>694</v>
      </c>
      <c r="Q365" s="16">
        <v>20999</v>
      </c>
      <c r="R365" s="17">
        <v>52.44</v>
      </c>
      <c r="S365" s="18">
        <v>11485.9355</v>
      </c>
      <c r="T365" s="19" t="s">
        <v>353</v>
      </c>
      <c r="U365" s="20" t="s">
        <v>697</v>
      </c>
      <c r="V365" s="29">
        <v>43.5</v>
      </c>
      <c r="W365" s="22">
        <v>9</v>
      </c>
      <c r="X365" s="23"/>
    </row>
    <row r="366" spans="1:24" s="1" customFormat="1" ht="17" customHeight="1" x14ac:dyDescent="0.3">
      <c r="A366" s="24" t="s">
        <v>23</v>
      </c>
      <c r="B366" s="24" t="s">
        <v>691</v>
      </c>
      <c r="C366" s="12" t="s">
        <v>692</v>
      </c>
      <c r="D366" s="60"/>
      <c r="E366" s="40" t="str">
        <f t="shared" si="0"/>
        <v>Еще фото</v>
      </c>
      <c r="F366" s="25"/>
      <c r="G366" s="24" t="s">
        <v>358</v>
      </c>
      <c r="H366" s="24" t="s">
        <v>349</v>
      </c>
      <c r="I366" s="24" t="s">
        <v>676</v>
      </c>
      <c r="J366" s="14" t="s">
        <v>99</v>
      </c>
      <c r="K366" s="15" t="s">
        <v>30</v>
      </c>
      <c r="L366" s="57"/>
      <c r="M366" s="14"/>
      <c r="N366" s="14" t="s">
        <v>67</v>
      </c>
      <c r="O366" s="14"/>
      <c r="P366" s="15" t="s">
        <v>694</v>
      </c>
      <c r="Q366" s="16">
        <v>20999</v>
      </c>
      <c r="R366" s="17">
        <v>52.44</v>
      </c>
      <c r="S366" s="18">
        <v>11485.9355</v>
      </c>
      <c r="T366" s="19" t="s">
        <v>353</v>
      </c>
      <c r="U366" s="20" t="s">
        <v>698</v>
      </c>
      <c r="V366" s="22">
        <v>44</v>
      </c>
      <c r="W366" s="22">
        <v>1</v>
      </c>
      <c r="X366" s="23"/>
    </row>
    <row r="367" spans="1:24" s="1" customFormat="1" ht="35" customHeight="1" x14ac:dyDescent="0.3">
      <c r="A367" s="11" t="s">
        <v>23</v>
      </c>
      <c r="B367" s="11" t="s">
        <v>699</v>
      </c>
      <c r="C367" s="12" t="s">
        <v>700</v>
      </c>
      <c r="D367" s="58"/>
      <c r="E367" s="40" t="str">
        <f>HYPERLINK("https://www.google.ru/search?q=DV4022-400&amp;newwindow=1&amp;tbm=isch","Еще фото")</f>
        <v>Еще фото</v>
      </c>
      <c r="F367" s="25"/>
      <c r="G367" s="11" t="s">
        <v>358</v>
      </c>
      <c r="H367" s="11" t="s">
        <v>349</v>
      </c>
      <c r="I367" s="14" t="s">
        <v>676</v>
      </c>
      <c r="J367" s="14" t="s">
        <v>99</v>
      </c>
      <c r="K367" s="15" t="s">
        <v>30</v>
      </c>
      <c r="L367" s="56" t="s">
        <v>701</v>
      </c>
      <c r="M367" s="14" t="s">
        <v>702</v>
      </c>
      <c r="N367" s="14" t="s">
        <v>107</v>
      </c>
      <c r="O367" s="14"/>
      <c r="P367" s="15" t="s">
        <v>703</v>
      </c>
      <c r="Q367" s="16">
        <v>24999</v>
      </c>
      <c r="R367" s="17">
        <v>49.77</v>
      </c>
      <c r="S367" s="18">
        <v>14441.4355</v>
      </c>
      <c r="T367" s="19" t="s">
        <v>353</v>
      </c>
      <c r="U367" s="20" t="s">
        <v>354</v>
      </c>
      <c r="V367" s="22">
        <v>41</v>
      </c>
      <c r="W367" s="22">
        <v>6</v>
      </c>
      <c r="X367" s="23"/>
    </row>
    <row r="368" spans="1:24" s="1" customFormat="1" ht="35" customHeight="1" x14ac:dyDescent="0.3">
      <c r="A368" s="24" t="s">
        <v>23</v>
      </c>
      <c r="B368" s="24" t="s">
        <v>699</v>
      </c>
      <c r="C368" s="12" t="s">
        <v>700</v>
      </c>
      <c r="D368" s="59"/>
      <c r="E368" s="40" t="str">
        <f>HYPERLINK("https://www.google.ru/search?q=DV4022-400&amp;newwindow=1&amp;tbm=isch","Еще фото")</f>
        <v>Еще фото</v>
      </c>
      <c r="F368" s="25"/>
      <c r="G368" s="24" t="s">
        <v>358</v>
      </c>
      <c r="H368" s="24" t="s">
        <v>349</v>
      </c>
      <c r="I368" s="24" t="s">
        <v>676</v>
      </c>
      <c r="J368" s="14" t="s">
        <v>99</v>
      </c>
      <c r="K368" s="15" t="s">
        <v>30</v>
      </c>
      <c r="L368" s="61"/>
      <c r="M368" s="14" t="s">
        <v>702</v>
      </c>
      <c r="N368" s="14" t="s">
        <v>107</v>
      </c>
      <c r="O368" s="14"/>
      <c r="P368" s="15" t="s">
        <v>703</v>
      </c>
      <c r="Q368" s="16">
        <v>24999</v>
      </c>
      <c r="R368" s="17">
        <v>49.77</v>
      </c>
      <c r="S368" s="18">
        <v>14441.4355</v>
      </c>
      <c r="T368" s="19" t="s">
        <v>353</v>
      </c>
      <c r="U368" s="20" t="s">
        <v>355</v>
      </c>
      <c r="V368" s="29">
        <v>41.5</v>
      </c>
      <c r="W368" s="22">
        <v>3</v>
      </c>
      <c r="X368" s="23"/>
    </row>
    <row r="369" spans="1:24" s="1" customFormat="1" ht="37.049999999999997" customHeight="1" x14ac:dyDescent="0.3">
      <c r="A369" s="24" t="s">
        <v>23</v>
      </c>
      <c r="B369" s="24" t="s">
        <v>699</v>
      </c>
      <c r="C369" s="12" t="s">
        <v>700</v>
      </c>
      <c r="D369" s="60"/>
      <c r="E369" s="40" t="str">
        <f>HYPERLINK("https://www.google.ru/search?q=DV4022-400&amp;newwindow=1&amp;tbm=isch","Еще фото")</f>
        <v>Еще фото</v>
      </c>
      <c r="F369" s="25"/>
      <c r="G369" s="24" t="s">
        <v>358</v>
      </c>
      <c r="H369" s="24" t="s">
        <v>349</v>
      </c>
      <c r="I369" s="24" t="s">
        <v>676</v>
      </c>
      <c r="J369" s="14" t="s">
        <v>99</v>
      </c>
      <c r="K369" s="15" t="s">
        <v>30</v>
      </c>
      <c r="L369" s="57"/>
      <c r="M369" s="14" t="s">
        <v>702</v>
      </c>
      <c r="N369" s="14" t="s">
        <v>107</v>
      </c>
      <c r="O369" s="14"/>
      <c r="P369" s="15" t="s">
        <v>703</v>
      </c>
      <c r="Q369" s="16">
        <v>24999</v>
      </c>
      <c r="R369" s="17">
        <v>49.77</v>
      </c>
      <c r="S369" s="18">
        <v>14441.4355</v>
      </c>
      <c r="T369" s="19" t="s">
        <v>353</v>
      </c>
      <c r="U369" s="20" t="s">
        <v>698</v>
      </c>
      <c r="V369" s="22">
        <v>44</v>
      </c>
      <c r="W369" s="22">
        <v>1</v>
      </c>
      <c r="X369" s="23"/>
    </row>
    <row r="370" spans="1:24" s="1" customFormat="1" ht="14" customHeight="1" x14ac:dyDescent="0.3">
      <c r="A370" s="11" t="s">
        <v>23</v>
      </c>
      <c r="B370" s="11" t="s">
        <v>704</v>
      </c>
      <c r="C370" s="12" t="s">
        <v>705</v>
      </c>
      <c r="D370" s="58"/>
      <c r="E370" s="40" t="str">
        <f t="shared" ref="E370:E376" si="1">HYPERLINK("https://www.google.ru/search?q=DQ3984-100&amp;newwindow=1&amp;tbm=isch","Еще фото")</f>
        <v>Еще фото</v>
      </c>
      <c r="F370" s="25"/>
      <c r="G370" s="11" t="s">
        <v>358</v>
      </c>
      <c r="H370" s="11" t="s">
        <v>349</v>
      </c>
      <c r="I370" s="14" t="s">
        <v>676</v>
      </c>
      <c r="J370" s="14" t="s">
        <v>99</v>
      </c>
      <c r="K370" s="15" t="s">
        <v>30</v>
      </c>
      <c r="L370" s="56" t="s">
        <v>706</v>
      </c>
      <c r="M370" s="14" t="s">
        <v>702</v>
      </c>
      <c r="N370" s="14" t="s">
        <v>67</v>
      </c>
      <c r="O370" s="14"/>
      <c r="P370" s="15" t="s">
        <v>707</v>
      </c>
      <c r="Q370" s="16">
        <v>36599</v>
      </c>
      <c r="R370" s="17">
        <v>49.76</v>
      </c>
      <c r="S370" s="18">
        <v>21145.9355</v>
      </c>
      <c r="T370" s="19" t="s">
        <v>353</v>
      </c>
      <c r="U370" s="20" t="s">
        <v>362</v>
      </c>
      <c r="V370" s="22">
        <v>39</v>
      </c>
      <c r="W370" s="22">
        <v>1</v>
      </c>
      <c r="X370" s="23"/>
    </row>
    <row r="371" spans="1:24" s="1" customFormat="1" ht="14" customHeight="1" x14ac:dyDescent="0.3">
      <c r="A371" s="24" t="s">
        <v>23</v>
      </c>
      <c r="B371" s="24" t="s">
        <v>704</v>
      </c>
      <c r="C371" s="12" t="s">
        <v>705</v>
      </c>
      <c r="D371" s="59"/>
      <c r="E371" s="40" t="str">
        <f t="shared" si="1"/>
        <v>Еще фото</v>
      </c>
      <c r="F371" s="25"/>
      <c r="G371" s="24" t="s">
        <v>358</v>
      </c>
      <c r="H371" s="24" t="s">
        <v>349</v>
      </c>
      <c r="I371" s="24" t="s">
        <v>676</v>
      </c>
      <c r="J371" s="14" t="s">
        <v>99</v>
      </c>
      <c r="K371" s="15" t="s">
        <v>30</v>
      </c>
      <c r="L371" s="61"/>
      <c r="M371" s="14" t="s">
        <v>702</v>
      </c>
      <c r="N371" s="14" t="s">
        <v>67</v>
      </c>
      <c r="O371" s="14"/>
      <c r="P371" s="15" t="s">
        <v>707</v>
      </c>
      <c r="Q371" s="16">
        <v>36599</v>
      </c>
      <c r="R371" s="17">
        <v>49.76</v>
      </c>
      <c r="S371" s="18">
        <v>21145.9355</v>
      </c>
      <c r="T371" s="19" t="s">
        <v>353</v>
      </c>
      <c r="U371" s="20" t="s">
        <v>686</v>
      </c>
      <c r="V371" s="22">
        <v>40</v>
      </c>
      <c r="W371" s="22">
        <v>4</v>
      </c>
      <c r="X371" s="23"/>
    </row>
    <row r="372" spans="1:24" s="1" customFormat="1" ht="14" customHeight="1" x14ac:dyDescent="0.3">
      <c r="A372" s="24" t="s">
        <v>23</v>
      </c>
      <c r="B372" s="24" t="s">
        <v>704</v>
      </c>
      <c r="C372" s="12" t="s">
        <v>705</v>
      </c>
      <c r="D372" s="59"/>
      <c r="E372" s="40" t="str">
        <f t="shared" si="1"/>
        <v>Еще фото</v>
      </c>
      <c r="F372" s="25"/>
      <c r="G372" s="24" t="s">
        <v>358</v>
      </c>
      <c r="H372" s="24" t="s">
        <v>349</v>
      </c>
      <c r="I372" s="24" t="s">
        <v>676</v>
      </c>
      <c r="J372" s="14" t="s">
        <v>99</v>
      </c>
      <c r="K372" s="15" t="s">
        <v>30</v>
      </c>
      <c r="L372" s="61"/>
      <c r="M372" s="14" t="s">
        <v>702</v>
      </c>
      <c r="N372" s="14" t="s">
        <v>67</v>
      </c>
      <c r="O372" s="14"/>
      <c r="P372" s="15" t="s">
        <v>707</v>
      </c>
      <c r="Q372" s="16">
        <v>36599</v>
      </c>
      <c r="R372" s="17">
        <v>49.76</v>
      </c>
      <c r="S372" s="18">
        <v>21145.9355</v>
      </c>
      <c r="T372" s="19" t="s">
        <v>353</v>
      </c>
      <c r="U372" s="20" t="s">
        <v>354</v>
      </c>
      <c r="V372" s="22">
        <v>41</v>
      </c>
      <c r="W372" s="22">
        <v>6</v>
      </c>
      <c r="X372" s="23"/>
    </row>
    <row r="373" spans="1:24" s="1" customFormat="1" ht="14" customHeight="1" x14ac:dyDescent="0.3">
      <c r="A373" s="24" t="s">
        <v>23</v>
      </c>
      <c r="B373" s="24" t="s">
        <v>704</v>
      </c>
      <c r="C373" s="12" t="s">
        <v>705</v>
      </c>
      <c r="D373" s="59"/>
      <c r="E373" s="40" t="str">
        <f t="shared" si="1"/>
        <v>Еще фото</v>
      </c>
      <c r="F373" s="25"/>
      <c r="G373" s="24" t="s">
        <v>358</v>
      </c>
      <c r="H373" s="24" t="s">
        <v>349</v>
      </c>
      <c r="I373" s="24" t="s">
        <v>676</v>
      </c>
      <c r="J373" s="14" t="s">
        <v>99</v>
      </c>
      <c r="K373" s="15" t="s">
        <v>30</v>
      </c>
      <c r="L373" s="61"/>
      <c r="M373" s="14" t="s">
        <v>702</v>
      </c>
      <c r="N373" s="14" t="s">
        <v>67</v>
      </c>
      <c r="O373" s="14"/>
      <c r="P373" s="15" t="s">
        <v>707</v>
      </c>
      <c r="Q373" s="16">
        <v>36599</v>
      </c>
      <c r="R373" s="17">
        <v>49.76</v>
      </c>
      <c r="S373" s="18">
        <v>21145.9355</v>
      </c>
      <c r="T373" s="19" t="s">
        <v>353</v>
      </c>
      <c r="U373" s="20" t="s">
        <v>355</v>
      </c>
      <c r="V373" s="29">
        <v>41.5</v>
      </c>
      <c r="W373" s="22">
        <v>3</v>
      </c>
      <c r="X373" s="23"/>
    </row>
    <row r="374" spans="1:24" s="1" customFormat="1" ht="14" customHeight="1" x14ac:dyDescent="0.3">
      <c r="A374" s="24" t="s">
        <v>23</v>
      </c>
      <c r="B374" s="24" t="s">
        <v>704</v>
      </c>
      <c r="C374" s="12" t="s">
        <v>705</v>
      </c>
      <c r="D374" s="59"/>
      <c r="E374" s="40" t="str">
        <f t="shared" si="1"/>
        <v>Еще фото</v>
      </c>
      <c r="F374" s="25"/>
      <c r="G374" s="24" t="s">
        <v>358</v>
      </c>
      <c r="H374" s="24" t="s">
        <v>349</v>
      </c>
      <c r="I374" s="24" t="s">
        <v>676</v>
      </c>
      <c r="J374" s="14" t="s">
        <v>99</v>
      </c>
      <c r="K374" s="15" t="s">
        <v>30</v>
      </c>
      <c r="L374" s="61"/>
      <c r="M374" s="14" t="s">
        <v>702</v>
      </c>
      <c r="N374" s="14" t="s">
        <v>67</v>
      </c>
      <c r="O374" s="14"/>
      <c r="P374" s="15" t="s">
        <v>707</v>
      </c>
      <c r="Q374" s="16">
        <v>36599</v>
      </c>
      <c r="R374" s="17">
        <v>49.76</v>
      </c>
      <c r="S374" s="18">
        <v>21145.9355</v>
      </c>
      <c r="T374" s="19" t="s">
        <v>353</v>
      </c>
      <c r="U374" s="20" t="s">
        <v>708</v>
      </c>
      <c r="V374" s="22">
        <v>42</v>
      </c>
      <c r="W374" s="22">
        <v>1</v>
      </c>
      <c r="X374" s="23"/>
    </row>
    <row r="375" spans="1:24" s="1" customFormat="1" ht="14" customHeight="1" x14ac:dyDescent="0.3">
      <c r="A375" s="24" t="s">
        <v>23</v>
      </c>
      <c r="B375" s="24" t="s">
        <v>704</v>
      </c>
      <c r="C375" s="12" t="s">
        <v>705</v>
      </c>
      <c r="D375" s="59"/>
      <c r="E375" s="40" t="str">
        <f t="shared" si="1"/>
        <v>Еще фото</v>
      </c>
      <c r="F375" s="25"/>
      <c r="G375" s="24" t="s">
        <v>358</v>
      </c>
      <c r="H375" s="24" t="s">
        <v>349</v>
      </c>
      <c r="I375" s="24" t="s">
        <v>676</v>
      </c>
      <c r="J375" s="14" t="s">
        <v>99</v>
      </c>
      <c r="K375" s="15" t="s">
        <v>30</v>
      </c>
      <c r="L375" s="61"/>
      <c r="M375" s="14" t="s">
        <v>702</v>
      </c>
      <c r="N375" s="14" t="s">
        <v>67</v>
      </c>
      <c r="O375" s="14"/>
      <c r="P375" s="15" t="s">
        <v>707</v>
      </c>
      <c r="Q375" s="16">
        <v>36599</v>
      </c>
      <c r="R375" s="17">
        <v>49.76</v>
      </c>
      <c r="S375" s="18">
        <v>21145.9355</v>
      </c>
      <c r="T375" s="19" t="s">
        <v>353</v>
      </c>
      <c r="U375" s="20" t="s">
        <v>696</v>
      </c>
      <c r="V375" s="22">
        <v>43</v>
      </c>
      <c r="W375" s="22">
        <v>2</v>
      </c>
      <c r="X375" s="23"/>
    </row>
    <row r="376" spans="1:24" s="1" customFormat="1" ht="17" customHeight="1" x14ac:dyDescent="0.3">
      <c r="A376" s="24" t="s">
        <v>23</v>
      </c>
      <c r="B376" s="24" t="s">
        <v>704</v>
      </c>
      <c r="C376" s="12" t="s">
        <v>705</v>
      </c>
      <c r="D376" s="60"/>
      <c r="E376" s="40" t="str">
        <f t="shared" si="1"/>
        <v>Еще фото</v>
      </c>
      <c r="F376" s="25"/>
      <c r="G376" s="24" t="s">
        <v>358</v>
      </c>
      <c r="H376" s="24" t="s">
        <v>349</v>
      </c>
      <c r="I376" s="24" t="s">
        <v>676</v>
      </c>
      <c r="J376" s="14" t="s">
        <v>99</v>
      </c>
      <c r="K376" s="15" t="s">
        <v>30</v>
      </c>
      <c r="L376" s="57"/>
      <c r="M376" s="14" t="s">
        <v>702</v>
      </c>
      <c r="N376" s="14" t="s">
        <v>67</v>
      </c>
      <c r="O376" s="14"/>
      <c r="P376" s="15" t="s">
        <v>707</v>
      </c>
      <c r="Q376" s="16">
        <v>36599</v>
      </c>
      <c r="R376" s="17">
        <v>49.76</v>
      </c>
      <c r="S376" s="18">
        <v>21145.9355</v>
      </c>
      <c r="T376" s="19" t="s">
        <v>353</v>
      </c>
      <c r="U376" s="20" t="s">
        <v>698</v>
      </c>
      <c r="V376" s="22">
        <v>44</v>
      </c>
      <c r="W376" s="22">
        <v>2</v>
      </c>
      <c r="X376" s="23"/>
    </row>
    <row r="377" spans="1:24" s="1" customFormat="1" ht="26" customHeight="1" x14ac:dyDescent="0.3">
      <c r="A377" s="11" t="s">
        <v>23</v>
      </c>
      <c r="B377" s="11" t="s">
        <v>709</v>
      </c>
      <c r="C377" s="12" t="s">
        <v>710</v>
      </c>
      <c r="D377" s="58"/>
      <c r="E377" s="40" t="str">
        <f>HYPERLINK("https://www.google.ru/search?q=DD9294-600&amp;newwindow=1&amp;tbm=isch","Еще фото")</f>
        <v>Еще фото</v>
      </c>
      <c r="F377" s="13" t="s">
        <v>26</v>
      </c>
      <c r="G377" s="11" t="s">
        <v>358</v>
      </c>
      <c r="H377" s="11" t="s">
        <v>349</v>
      </c>
      <c r="I377" s="14" t="s">
        <v>676</v>
      </c>
      <c r="J377" s="14" t="s">
        <v>99</v>
      </c>
      <c r="K377" s="15" t="s">
        <v>45</v>
      </c>
      <c r="L377" s="56" t="s">
        <v>711</v>
      </c>
      <c r="M377" s="14"/>
      <c r="N377" s="14" t="s">
        <v>397</v>
      </c>
      <c r="O377" s="14"/>
      <c r="P377" s="15" t="s">
        <v>678</v>
      </c>
      <c r="Q377" s="16">
        <v>10299</v>
      </c>
      <c r="R377" s="17">
        <v>47.01</v>
      </c>
      <c r="S377" s="18">
        <v>6276.4354999999996</v>
      </c>
      <c r="T377" s="19" t="s">
        <v>353</v>
      </c>
      <c r="U377" s="20" t="s">
        <v>679</v>
      </c>
      <c r="V377" s="22">
        <v>35</v>
      </c>
      <c r="W377" s="22">
        <v>19</v>
      </c>
      <c r="X377" s="23"/>
    </row>
    <row r="378" spans="1:24" s="1" customFormat="1" ht="26" customHeight="1" x14ac:dyDescent="0.3">
      <c r="A378" s="24" t="s">
        <v>23</v>
      </c>
      <c r="B378" s="24" t="s">
        <v>709</v>
      </c>
      <c r="C378" s="12" t="s">
        <v>710</v>
      </c>
      <c r="D378" s="59"/>
      <c r="E378" s="40" t="str">
        <f>HYPERLINK("https://www.google.ru/search?q=DD9294-600&amp;newwindow=1&amp;tbm=isch","Еще фото")</f>
        <v>Еще фото</v>
      </c>
      <c r="F378" s="13" t="s">
        <v>26</v>
      </c>
      <c r="G378" s="24" t="s">
        <v>358</v>
      </c>
      <c r="H378" s="24" t="s">
        <v>349</v>
      </c>
      <c r="I378" s="24" t="s">
        <v>676</v>
      </c>
      <c r="J378" s="14" t="s">
        <v>99</v>
      </c>
      <c r="K378" s="15" t="s">
        <v>45</v>
      </c>
      <c r="L378" s="61"/>
      <c r="M378" s="14"/>
      <c r="N378" s="14" t="s">
        <v>397</v>
      </c>
      <c r="O378" s="14"/>
      <c r="P378" s="15" t="s">
        <v>678</v>
      </c>
      <c r="Q378" s="16">
        <v>10299</v>
      </c>
      <c r="R378" s="17">
        <v>47.01</v>
      </c>
      <c r="S378" s="18">
        <v>6276.4354999999996</v>
      </c>
      <c r="T378" s="19" t="s">
        <v>353</v>
      </c>
      <c r="U378" s="20" t="s">
        <v>712</v>
      </c>
      <c r="V378" s="29">
        <v>35.5</v>
      </c>
      <c r="W378" s="22">
        <v>27</v>
      </c>
      <c r="X378" s="23"/>
    </row>
    <row r="379" spans="1:24" s="1" customFormat="1" ht="26" customHeight="1" x14ac:dyDescent="0.3">
      <c r="A379" s="24" t="s">
        <v>23</v>
      </c>
      <c r="B379" s="24" t="s">
        <v>709</v>
      </c>
      <c r="C379" s="12" t="s">
        <v>710</v>
      </c>
      <c r="D379" s="59"/>
      <c r="E379" s="40" t="str">
        <f>HYPERLINK("https://www.google.ru/search?q=DD9294-600&amp;newwindow=1&amp;tbm=isch","Еще фото")</f>
        <v>Еще фото</v>
      </c>
      <c r="F379" s="13" t="s">
        <v>26</v>
      </c>
      <c r="G379" s="24" t="s">
        <v>358</v>
      </c>
      <c r="H379" s="24" t="s">
        <v>349</v>
      </c>
      <c r="I379" s="24" t="s">
        <v>676</v>
      </c>
      <c r="J379" s="14" t="s">
        <v>99</v>
      </c>
      <c r="K379" s="15" t="s">
        <v>45</v>
      </c>
      <c r="L379" s="61"/>
      <c r="M379" s="14"/>
      <c r="N379" s="14" t="s">
        <v>397</v>
      </c>
      <c r="O379" s="14"/>
      <c r="P379" s="15" t="s">
        <v>678</v>
      </c>
      <c r="Q379" s="16">
        <v>10299</v>
      </c>
      <c r="R379" s="17">
        <v>47.01</v>
      </c>
      <c r="S379" s="18">
        <v>6276.4354999999996</v>
      </c>
      <c r="T379" s="19" t="s">
        <v>353</v>
      </c>
      <c r="U379" s="20" t="s">
        <v>361</v>
      </c>
      <c r="V379" s="29">
        <v>36.5</v>
      </c>
      <c r="W379" s="22">
        <v>2</v>
      </c>
      <c r="X379" s="23"/>
    </row>
    <row r="380" spans="1:24" s="1" customFormat="1" ht="26" customHeight="1" x14ac:dyDescent="0.3">
      <c r="A380" s="24" t="s">
        <v>23</v>
      </c>
      <c r="B380" s="24" t="s">
        <v>709</v>
      </c>
      <c r="C380" s="12" t="s">
        <v>710</v>
      </c>
      <c r="D380" s="60"/>
      <c r="E380" s="40" t="str">
        <f>HYPERLINK("https://www.google.ru/search?q=DD9294-600&amp;newwindow=1&amp;tbm=isch","Еще фото")</f>
        <v>Еще фото</v>
      </c>
      <c r="F380" s="13" t="s">
        <v>26</v>
      </c>
      <c r="G380" s="24" t="s">
        <v>358</v>
      </c>
      <c r="H380" s="24" t="s">
        <v>349</v>
      </c>
      <c r="I380" s="24" t="s">
        <v>676</v>
      </c>
      <c r="J380" s="14" t="s">
        <v>99</v>
      </c>
      <c r="K380" s="15" t="s">
        <v>45</v>
      </c>
      <c r="L380" s="57"/>
      <c r="M380" s="14"/>
      <c r="N380" s="14" t="s">
        <v>397</v>
      </c>
      <c r="O380" s="14"/>
      <c r="P380" s="15" t="s">
        <v>678</v>
      </c>
      <c r="Q380" s="16">
        <v>10299</v>
      </c>
      <c r="R380" s="17">
        <v>47.01</v>
      </c>
      <c r="S380" s="18">
        <v>6276.4354999999996</v>
      </c>
      <c r="T380" s="19" t="s">
        <v>353</v>
      </c>
      <c r="U380" s="20" t="s">
        <v>362</v>
      </c>
      <c r="V380" s="22">
        <v>37</v>
      </c>
      <c r="W380" s="22">
        <v>5</v>
      </c>
      <c r="X380" s="23"/>
    </row>
    <row r="381" spans="1:24" s="1" customFormat="1" ht="14" customHeight="1" x14ac:dyDescent="0.3">
      <c r="A381" s="11" t="s">
        <v>23</v>
      </c>
      <c r="B381" s="11" t="s">
        <v>713</v>
      </c>
      <c r="C381" s="12" t="s">
        <v>714</v>
      </c>
      <c r="D381" s="58"/>
      <c r="E381" s="40" t="str">
        <f t="shared" ref="E381:E387" si="2">HYPERLINK("https://www.google.ru/search?q=621716-033&amp;newwindow=1&amp;tbm=isch","Еще фото")</f>
        <v>Еще фото</v>
      </c>
      <c r="F381" s="25"/>
      <c r="G381" s="11" t="s">
        <v>358</v>
      </c>
      <c r="H381" s="11" t="s">
        <v>349</v>
      </c>
      <c r="I381" s="14" t="s">
        <v>676</v>
      </c>
      <c r="J381" s="14" t="s">
        <v>99</v>
      </c>
      <c r="K381" s="15" t="s">
        <v>30</v>
      </c>
      <c r="L381" s="56" t="s">
        <v>715</v>
      </c>
      <c r="M381" s="14"/>
      <c r="N381" s="14" t="s">
        <v>391</v>
      </c>
      <c r="O381" s="14"/>
      <c r="P381" s="15" t="s">
        <v>716</v>
      </c>
      <c r="Q381" s="16">
        <v>13799</v>
      </c>
      <c r="R381" s="17">
        <v>46.97</v>
      </c>
      <c r="S381" s="18">
        <v>8415.4354999999996</v>
      </c>
      <c r="T381" s="19" t="s">
        <v>353</v>
      </c>
      <c r="U381" s="20" t="s">
        <v>686</v>
      </c>
      <c r="V381" s="22">
        <v>40</v>
      </c>
      <c r="W381" s="22">
        <v>2</v>
      </c>
      <c r="X381" s="23"/>
    </row>
    <row r="382" spans="1:24" s="1" customFormat="1" ht="14" customHeight="1" x14ac:dyDescent="0.3">
      <c r="A382" s="24" t="s">
        <v>23</v>
      </c>
      <c r="B382" s="24" t="s">
        <v>713</v>
      </c>
      <c r="C382" s="12" t="s">
        <v>714</v>
      </c>
      <c r="D382" s="59"/>
      <c r="E382" s="40" t="str">
        <f t="shared" si="2"/>
        <v>Еще фото</v>
      </c>
      <c r="F382" s="25"/>
      <c r="G382" s="24" t="s">
        <v>358</v>
      </c>
      <c r="H382" s="24" t="s">
        <v>349</v>
      </c>
      <c r="I382" s="24" t="s">
        <v>676</v>
      </c>
      <c r="J382" s="14" t="s">
        <v>99</v>
      </c>
      <c r="K382" s="15" t="s">
        <v>30</v>
      </c>
      <c r="L382" s="61"/>
      <c r="M382" s="14"/>
      <c r="N382" s="14" t="s">
        <v>391</v>
      </c>
      <c r="O382" s="14"/>
      <c r="P382" s="15" t="s">
        <v>716</v>
      </c>
      <c r="Q382" s="16">
        <v>13799</v>
      </c>
      <c r="R382" s="17">
        <v>46.97</v>
      </c>
      <c r="S382" s="18">
        <v>8415.4354999999996</v>
      </c>
      <c r="T382" s="19" t="s">
        <v>353</v>
      </c>
      <c r="U382" s="20" t="s">
        <v>354</v>
      </c>
      <c r="V382" s="22">
        <v>41</v>
      </c>
      <c r="W382" s="22">
        <v>4</v>
      </c>
      <c r="X382" s="23"/>
    </row>
    <row r="383" spans="1:24" s="1" customFormat="1" ht="14" customHeight="1" x14ac:dyDescent="0.3">
      <c r="A383" s="24" t="s">
        <v>23</v>
      </c>
      <c r="B383" s="24" t="s">
        <v>713</v>
      </c>
      <c r="C383" s="12" t="s">
        <v>714</v>
      </c>
      <c r="D383" s="59"/>
      <c r="E383" s="40" t="str">
        <f t="shared" si="2"/>
        <v>Еще фото</v>
      </c>
      <c r="F383" s="25"/>
      <c r="G383" s="24" t="s">
        <v>358</v>
      </c>
      <c r="H383" s="24" t="s">
        <v>349</v>
      </c>
      <c r="I383" s="24" t="s">
        <v>676</v>
      </c>
      <c r="J383" s="14" t="s">
        <v>99</v>
      </c>
      <c r="K383" s="15" t="s">
        <v>30</v>
      </c>
      <c r="L383" s="61"/>
      <c r="M383" s="14"/>
      <c r="N383" s="14" t="s">
        <v>391</v>
      </c>
      <c r="O383" s="14"/>
      <c r="P383" s="15" t="s">
        <v>716</v>
      </c>
      <c r="Q383" s="16">
        <v>13799</v>
      </c>
      <c r="R383" s="17">
        <v>46.97</v>
      </c>
      <c r="S383" s="18">
        <v>8415.4354999999996</v>
      </c>
      <c r="T383" s="19" t="s">
        <v>353</v>
      </c>
      <c r="U383" s="20" t="s">
        <v>355</v>
      </c>
      <c r="V383" s="29">
        <v>41.5</v>
      </c>
      <c r="W383" s="22">
        <v>6</v>
      </c>
      <c r="X383" s="23"/>
    </row>
    <row r="384" spans="1:24" s="1" customFormat="1" ht="14" customHeight="1" x14ac:dyDescent="0.3">
      <c r="A384" s="24" t="s">
        <v>23</v>
      </c>
      <c r="B384" s="24" t="s">
        <v>713</v>
      </c>
      <c r="C384" s="12" t="s">
        <v>714</v>
      </c>
      <c r="D384" s="59"/>
      <c r="E384" s="40" t="str">
        <f t="shared" si="2"/>
        <v>Еще фото</v>
      </c>
      <c r="F384" s="25"/>
      <c r="G384" s="24" t="s">
        <v>358</v>
      </c>
      <c r="H384" s="24" t="s">
        <v>349</v>
      </c>
      <c r="I384" s="24" t="s">
        <v>676</v>
      </c>
      <c r="J384" s="14" t="s">
        <v>99</v>
      </c>
      <c r="K384" s="15" t="s">
        <v>30</v>
      </c>
      <c r="L384" s="61"/>
      <c r="M384" s="14"/>
      <c r="N384" s="14" t="s">
        <v>391</v>
      </c>
      <c r="O384" s="14"/>
      <c r="P384" s="15" t="s">
        <v>716</v>
      </c>
      <c r="Q384" s="16">
        <v>13799</v>
      </c>
      <c r="R384" s="17">
        <v>46.97</v>
      </c>
      <c r="S384" s="18">
        <v>8415.4354999999996</v>
      </c>
      <c r="T384" s="19" t="s">
        <v>353</v>
      </c>
      <c r="U384" s="20" t="s">
        <v>708</v>
      </c>
      <c r="V384" s="22">
        <v>42</v>
      </c>
      <c r="W384" s="22">
        <v>5</v>
      </c>
      <c r="X384" s="23"/>
    </row>
    <row r="385" spans="1:24" s="1" customFormat="1" ht="14" customHeight="1" x14ac:dyDescent="0.3">
      <c r="A385" s="24" t="s">
        <v>23</v>
      </c>
      <c r="B385" s="24" t="s">
        <v>713</v>
      </c>
      <c r="C385" s="12" t="s">
        <v>714</v>
      </c>
      <c r="D385" s="59"/>
      <c r="E385" s="40" t="str">
        <f t="shared" si="2"/>
        <v>Еще фото</v>
      </c>
      <c r="F385" s="25"/>
      <c r="G385" s="24" t="s">
        <v>358</v>
      </c>
      <c r="H385" s="24" t="s">
        <v>349</v>
      </c>
      <c r="I385" s="24" t="s">
        <v>676</v>
      </c>
      <c r="J385" s="14" t="s">
        <v>99</v>
      </c>
      <c r="K385" s="15" t="s">
        <v>30</v>
      </c>
      <c r="L385" s="61"/>
      <c r="M385" s="14"/>
      <c r="N385" s="14" t="s">
        <v>391</v>
      </c>
      <c r="O385" s="14"/>
      <c r="P385" s="15" t="s">
        <v>716</v>
      </c>
      <c r="Q385" s="16">
        <v>13799</v>
      </c>
      <c r="R385" s="17">
        <v>46.97</v>
      </c>
      <c r="S385" s="18">
        <v>8415.4354999999996</v>
      </c>
      <c r="T385" s="19" t="s">
        <v>353</v>
      </c>
      <c r="U385" s="20" t="s">
        <v>696</v>
      </c>
      <c r="V385" s="22">
        <v>43</v>
      </c>
      <c r="W385" s="22">
        <v>1</v>
      </c>
      <c r="X385" s="23"/>
    </row>
    <row r="386" spans="1:24" s="1" customFormat="1" ht="14" customHeight="1" x14ac:dyDescent="0.3">
      <c r="A386" s="24" t="s">
        <v>23</v>
      </c>
      <c r="B386" s="24" t="s">
        <v>713</v>
      </c>
      <c r="C386" s="12" t="s">
        <v>714</v>
      </c>
      <c r="D386" s="59"/>
      <c r="E386" s="40" t="str">
        <f t="shared" si="2"/>
        <v>Еще фото</v>
      </c>
      <c r="F386" s="25"/>
      <c r="G386" s="24" t="s">
        <v>358</v>
      </c>
      <c r="H386" s="24" t="s">
        <v>349</v>
      </c>
      <c r="I386" s="24" t="s">
        <v>676</v>
      </c>
      <c r="J386" s="14" t="s">
        <v>99</v>
      </c>
      <c r="K386" s="15" t="s">
        <v>30</v>
      </c>
      <c r="L386" s="61"/>
      <c r="M386" s="14"/>
      <c r="N386" s="14" t="s">
        <v>391</v>
      </c>
      <c r="O386" s="14"/>
      <c r="P386" s="15" t="s">
        <v>716</v>
      </c>
      <c r="Q386" s="16">
        <v>13799</v>
      </c>
      <c r="R386" s="17">
        <v>46.97</v>
      </c>
      <c r="S386" s="18">
        <v>8415.4354999999996</v>
      </c>
      <c r="T386" s="19" t="s">
        <v>353</v>
      </c>
      <c r="U386" s="20" t="s">
        <v>697</v>
      </c>
      <c r="V386" s="29">
        <v>43.5</v>
      </c>
      <c r="W386" s="22">
        <v>2</v>
      </c>
      <c r="X386" s="23"/>
    </row>
    <row r="387" spans="1:24" s="1" customFormat="1" ht="17" customHeight="1" x14ac:dyDescent="0.3">
      <c r="A387" s="24" t="s">
        <v>23</v>
      </c>
      <c r="B387" s="24" t="s">
        <v>713</v>
      </c>
      <c r="C387" s="12" t="s">
        <v>714</v>
      </c>
      <c r="D387" s="60"/>
      <c r="E387" s="40" t="str">
        <f t="shared" si="2"/>
        <v>Еще фото</v>
      </c>
      <c r="F387" s="25"/>
      <c r="G387" s="24" t="s">
        <v>358</v>
      </c>
      <c r="H387" s="24" t="s">
        <v>349</v>
      </c>
      <c r="I387" s="24" t="s">
        <v>676</v>
      </c>
      <c r="J387" s="14" t="s">
        <v>99</v>
      </c>
      <c r="K387" s="15" t="s">
        <v>30</v>
      </c>
      <c r="L387" s="57"/>
      <c r="M387" s="14"/>
      <c r="N387" s="14" t="s">
        <v>391</v>
      </c>
      <c r="O387" s="14"/>
      <c r="P387" s="15" t="s">
        <v>716</v>
      </c>
      <c r="Q387" s="16">
        <v>13799</v>
      </c>
      <c r="R387" s="17">
        <v>46.97</v>
      </c>
      <c r="S387" s="18">
        <v>8415.4354999999996</v>
      </c>
      <c r="T387" s="19" t="s">
        <v>353</v>
      </c>
      <c r="U387" s="20" t="s">
        <v>717</v>
      </c>
      <c r="V387" s="22">
        <v>45</v>
      </c>
      <c r="W387" s="22">
        <v>2</v>
      </c>
      <c r="X387" s="23"/>
    </row>
    <row r="388" spans="1:24" s="1" customFormat="1" ht="108" customHeight="1" x14ac:dyDescent="0.3">
      <c r="A388" s="11" t="s">
        <v>23</v>
      </c>
      <c r="B388" s="11" t="s">
        <v>718</v>
      </c>
      <c r="C388" s="12" t="s">
        <v>719</v>
      </c>
      <c r="D388" s="28"/>
      <c r="E388" s="40" t="str">
        <f>HYPERLINK("https://www.google.ru/search?q=CT0550-300&amp;newwindow=1&amp;tbm=isch","Еще фото")</f>
        <v>Еще фото</v>
      </c>
      <c r="F388" s="25"/>
      <c r="G388" s="11" t="s">
        <v>682</v>
      </c>
      <c r="H388" s="11" t="s">
        <v>349</v>
      </c>
      <c r="I388" s="14" t="s">
        <v>676</v>
      </c>
      <c r="J388" s="14" t="s">
        <v>336</v>
      </c>
      <c r="K388" s="15" t="s">
        <v>337</v>
      </c>
      <c r="L388" s="14" t="s">
        <v>720</v>
      </c>
      <c r="M388" s="14"/>
      <c r="N388" s="14" t="s">
        <v>70</v>
      </c>
      <c r="O388" s="14"/>
      <c r="P388" s="15" t="s">
        <v>721</v>
      </c>
      <c r="Q388" s="16">
        <v>23199</v>
      </c>
      <c r="R388" s="17">
        <v>46</v>
      </c>
      <c r="S388" s="18">
        <v>14406.578999999998</v>
      </c>
      <c r="T388" s="19" t="s">
        <v>353</v>
      </c>
      <c r="U388" s="20" t="s">
        <v>717</v>
      </c>
      <c r="V388" s="22">
        <v>45</v>
      </c>
      <c r="W388" s="22">
        <v>4</v>
      </c>
      <c r="X388" s="23"/>
    </row>
    <row r="389" spans="1:24" s="1" customFormat="1" ht="108" customHeight="1" x14ac:dyDescent="0.3">
      <c r="A389" s="11" t="s">
        <v>23</v>
      </c>
      <c r="B389" s="11" t="s">
        <v>722</v>
      </c>
      <c r="C389" s="12" t="s">
        <v>723</v>
      </c>
      <c r="D389" s="28"/>
      <c r="E389" s="40" t="str">
        <f>HYPERLINK("https://www.google.ru/search?q=DV2019-001&amp;newwindow=1&amp;tbm=isch","Еще фото")</f>
        <v>Еще фото</v>
      </c>
      <c r="F389" s="25"/>
      <c r="G389" s="11" t="s">
        <v>358</v>
      </c>
      <c r="H389" s="11" t="s">
        <v>349</v>
      </c>
      <c r="I389" s="14" t="s">
        <v>676</v>
      </c>
      <c r="J389" s="14" t="s">
        <v>724</v>
      </c>
      <c r="K389" s="15" t="s">
        <v>45</v>
      </c>
      <c r="L389" s="14" t="s">
        <v>725</v>
      </c>
      <c r="M389" s="14"/>
      <c r="N389" s="14" t="s">
        <v>391</v>
      </c>
      <c r="O389" s="14"/>
      <c r="P389" s="15" t="s">
        <v>726</v>
      </c>
      <c r="Q389" s="16">
        <v>17099</v>
      </c>
      <c r="R389" s="17">
        <v>46</v>
      </c>
      <c r="S389" s="18">
        <v>10618.478999999998</v>
      </c>
      <c r="T389" s="19" t="s">
        <v>353</v>
      </c>
      <c r="U389" s="20" t="s">
        <v>361</v>
      </c>
      <c r="V389" s="29">
        <v>36.5</v>
      </c>
      <c r="W389" s="22">
        <v>2</v>
      </c>
      <c r="X389" s="23"/>
    </row>
    <row r="390" spans="1:24" s="1" customFormat="1" ht="52.05" customHeight="1" x14ac:dyDescent="0.3">
      <c r="A390" s="11" t="s">
        <v>23</v>
      </c>
      <c r="B390" s="11" t="s">
        <v>727</v>
      </c>
      <c r="C390" s="12" t="s">
        <v>728</v>
      </c>
      <c r="D390" s="54"/>
      <c r="E390" s="40" t="str">
        <f>HYPERLINK("https://www.google.ru/search?q=BQ8927-003&amp;newwindow=1&amp;tbm=isch","Еще фото")</f>
        <v>Еще фото</v>
      </c>
      <c r="F390" s="25" t="s">
        <v>76</v>
      </c>
      <c r="G390" s="11" t="s">
        <v>358</v>
      </c>
      <c r="H390" s="11" t="s">
        <v>349</v>
      </c>
      <c r="I390" s="14" t="s">
        <v>676</v>
      </c>
      <c r="J390" s="14" t="s">
        <v>99</v>
      </c>
      <c r="K390" s="15" t="s">
        <v>45</v>
      </c>
      <c r="L390" s="56" t="s">
        <v>729</v>
      </c>
      <c r="M390" s="14"/>
      <c r="N390" s="14" t="s">
        <v>114</v>
      </c>
      <c r="O390" s="14"/>
      <c r="P390" s="15" t="s">
        <v>730</v>
      </c>
      <c r="Q390" s="16">
        <v>11599</v>
      </c>
      <c r="R390" s="17">
        <v>45.01</v>
      </c>
      <c r="S390" s="18">
        <v>7334.4354999999996</v>
      </c>
      <c r="T390" s="19" t="s">
        <v>353</v>
      </c>
      <c r="U390" s="20" t="s">
        <v>712</v>
      </c>
      <c r="V390" s="29">
        <v>35.5</v>
      </c>
      <c r="W390" s="22">
        <v>1</v>
      </c>
      <c r="X390" s="23"/>
    </row>
    <row r="391" spans="1:24" s="1" customFormat="1" ht="61.05" customHeight="1" x14ac:dyDescent="0.3">
      <c r="A391" s="24" t="s">
        <v>23</v>
      </c>
      <c r="B391" s="24" t="s">
        <v>727</v>
      </c>
      <c r="C391" s="12" t="s">
        <v>728</v>
      </c>
      <c r="D391" s="55"/>
      <c r="E391" s="40" t="str">
        <f>HYPERLINK("https://www.google.ru/search?q=BQ8927-003&amp;newwindow=1&amp;tbm=isch","Еще фото")</f>
        <v>Еще фото</v>
      </c>
      <c r="F391" s="25" t="s">
        <v>76</v>
      </c>
      <c r="G391" s="24" t="s">
        <v>358</v>
      </c>
      <c r="H391" s="24" t="s">
        <v>349</v>
      </c>
      <c r="I391" s="24" t="s">
        <v>676</v>
      </c>
      <c r="J391" s="14" t="s">
        <v>99</v>
      </c>
      <c r="K391" s="15" t="s">
        <v>45</v>
      </c>
      <c r="L391" s="57"/>
      <c r="M391" s="14"/>
      <c r="N391" s="14" t="s">
        <v>114</v>
      </c>
      <c r="O391" s="14"/>
      <c r="P391" s="15" t="s">
        <v>730</v>
      </c>
      <c r="Q391" s="16">
        <v>11599</v>
      </c>
      <c r="R391" s="17">
        <v>45.01</v>
      </c>
      <c r="S391" s="18">
        <v>7334.4354999999996</v>
      </c>
      <c r="T391" s="19" t="s">
        <v>353</v>
      </c>
      <c r="U391" s="20" t="s">
        <v>695</v>
      </c>
      <c r="V391" s="29">
        <v>37.5</v>
      </c>
      <c r="W391" s="22">
        <v>1</v>
      </c>
      <c r="X391" s="23"/>
    </row>
    <row r="392" spans="1:24" s="1" customFormat="1" ht="14" customHeight="1" x14ac:dyDescent="0.3">
      <c r="A392" s="11" t="s">
        <v>23</v>
      </c>
      <c r="B392" s="11" t="s">
        <v>731</v>
      </c>
      <c r="C392" s="12" t="s">
        <v>732</v>
      </c>
      <c r="D392" s="58"/>
      <c r="E392" s="40" t="str">
        <f t="shared" ref="E392:E398" si="3">HYPERLINK("https://www.google.ru/search?q=HJ1101-105&amp;newwindow=1&amp;tbm=isch","Еще фото")</f>
        <v>Еще фото</v>
      </c>
      <c r="F392" s="25"/>
      <c r="G392" s="11" t="s">
        <v>358</v>
      </c>
      <c r="H392" s="11" t="s">
        <v>349</v>
      </c>
      <c r="I392" s="14" t="s">
        <v>676</v>
      </c>
      <c r="J392" s="14" t="s">
        <v>99</v>
      </c>
      <c r="K392" s="15" t="s">
        <v>45</v>
      </c>
      <c r="L392" s="56" t="s">
        <v>733</v>
      </c>
      <c r="M392" s="14"/>
      <c r="N392" s="14" t="s">
        <v>67</v>
      </c>
      <c r="O392" s="14"/>
      <c r="P392" s="15" t="s">
        <v>734</v>
      </c>
      <c r="Q392" s="16">
        <v>20799</v>
      </c>
      <c r="R392" s="17">
        <v>43</v>
      </c>
      <c r="S392" s="18">
        <v>13633.744499999999</v>
      </c>
      <c r="T392" s="19" t="s">
        <v>353</v>
      </c>
      <c r="U392" s="20" t="s">
        <v>679</v>
      </c>
      <c r="V392" s="22">
        <v>35</v>
      </c>
      <c r="W392" s="22">
        <v>2</v>
      </c>
      <c r="X392" s="23"/>
    </row>
    <row r="393" spans="1:24" s="1" customFormat="1" ht="14" customHeight="1" x14ac:dyDescent="0.3">
      <c r="A393" s="24" t="s">
        <v>23</v>
      </c>
      <c r="B393" s="24" t="s">
        <v>731</v>
      </c>
      <c r="C393" s="12" t="s">
        <v>732</v>
      </c>
      <c r="D393" s="59"/>
      <c r="E393" s="40" t="str">
        <f t="shared" si="3"/>
        <v>Еще фото</v>
      </c>
      <c r="F393" s="25"/>
      <c r="G393" s="24" t="s">
        <v>358</v>
      </c>
      <c r="H393" s="24" t="s">
        <v>349</v>
      </c>
      <c r="I393" s="24" t="s">
        <v>676</v>
      </c>
      <c r="J393" s="14" t="s">
        <v>99</v>
      </c>
      <c r="K393" s="15" t="s">
        <v>45</v>
      </c>
      <c r="L393" s="61"/>
      <c r="M393" s="14"/>
      <c r="N393" s="14" t="s">
        <v>67</v>
      </c>
      <c r="O393" s="14"/>
      <c r="P393" s="15" t="s">
        <v>734</v>
      </c>
      <c r="Q393" s="16">
        <v>20799</v>
      </c>
      <c r="R393" s="17">
        <v>43</v>
      </c>
      <c r="S393" s="18">
        <v>13633.744499999999</v>
      </c>
      <c r="T393" s="19" t="s">
        <v>353</v>
      </c>
      <c r="U393" s="20" t="s">
        <v>712</v>
      </c>
      <c r="V393" s="29">
        <v>35.5</v>
      </c>
      <c r="W393" s="22">
        <v>2</v>
      </c>
      <c r="X393" s="23"/>
    </row>
    <row r="394" spans="1:24" s="1" customFormat="1" ht="14" customHeight="1" x14ac:dyDescent="0.3">
      <c r="A394" s="24" t="s">
        <v>23</v>
      </c>
      <c r="B394" s="24" t="s">
        <v>731</v>
      </c>
      <c r="C394" s="12" t="s">
        <v>732</v>
      </c>
      <c r="D394" s="59"/>
      <c r="E394" s="40" t="str">
        <f t="shared" si="3"/>
        <v>Еще фото</v>
      </c>
      <c r="F394" s="25"/>
      <c r="G394" s="24" t="s">
        <v>358</v>
      </c>
      <c r="H394" s="24" t="s">
        <v>349</v>
      </c>
      <c r="I394" s="24" t="s">
        <v>676</v>
      </c>
      <c r="J394" s="14" t="s">
        <v>99</v>
      </c>
      <c r="K394" s="15" t="s">
        <v>45</v>
      </c>
      <c r="L394" s="61"/>
      <c r="M394" s="14"/>
      <c r="N394" s="14" t="s">
        <v>67</v>
      </c>
      <c r="O394" s="14"/>
      <c r="P394" s="15" t="s">
        <v>734</v>
      </c>
      <c r="Q394" s="16">
        <v>20799</v>
      </c>
      <c r="R394" s="17">
        <v>43</v>
      </c>
      <c r="S394" s="18">
        <v>13633.744499999999</v>
      </c>
      <c r="T394" s="19" t="s">
        <v>353</v>
      </c>
      <c r="U394" s="20" t="s">
        <v>361</v>
      </c>
      <c r="V394" s="29">
        <v>36.5</v>
      </c>
      <c r="W394" s="22">
        <v>2</v>
      </c>
      <c r="X394" s="23"/>
    </row>
    <row r="395" spans="1:24" s="1" customFormat="1" ht="14" customHeight="1" x14ac:dyDescent="0.3">
      <c r="A395" s="24" t="s">
        <v>23</v>
      </c>
      <c r="B395" s="24" t="s">
        <v>731</v>
      </c>
      <c r="C395" s="12" t="s">
        <v>732</v>
      </c>
      <c r="D395" s="59"/>
      <c r="E395" s="40" t="str">
        <f t="shared" si="3"/>
        <v>Еще фото</v>
      </c>
      <c r="F395" s="25"/>
      <c r="G395" s="24" t="s">
        <v>358</v>
      </c>
      <c r="H395" s="24" t="s">
        <v>349</v>
      </c>
      <c r="I395" s="24" t="s">
        <v>676</v>
      </c>
      <c r="J395" s="14" t="s">
        <v>99</v>
      </c>
      <c r="K395" s="15" t="s">
        <v>45</v>
      </c>
      <c r="L395" s="61"/>
      <c r="M395" s="14"/>
      <c r="N395" s="14" t="s">
        <v>67</v>
      </c>
      <c r="O395" s="14"/>
      <c r="P395" s="15" t="s">
        <v>734</v>
      </c>
      <c r="Q395" s="16">
        <v>20799</v>
      </c>
      <c r="R395" s="17">
        <v>43</v>
      </c>
      <c r="S395" s="18">
        <v>13633.744499999999</v>
      </c>
      <c r="T395" s="19" t="s">
        <v>353</v>
      </c>
      <c r="U395" s="20" t="s">
        <v>695</v>
      </c>
      <c r="V395" s="29">
        <v>37.5</v>
      </c>
      <c r="W395" s="22">
        <v>1</v>
      </c>
      <c r="X395" s="23"/>
    </row>
    <row r="396" spans="1:24" s="1" customFormat="1" ht="14" customHeight="1" x14ac:dyDescent="0.3">
      <c r="A396" s="24" t="s">
        <v>23</v>
      </c>
      <c r="B396" s="24" t="s">
        <v>731</v>
      </c>
      <c r="C396" s="12" t="s">
        <v>732</v>
      </c>
      <c r="D396" s="59"/>
      <c r="E396" s="40" t="str">
        <f t="shared" si="3"/>
        <v>Еще фото</v>
      </c>
      <c r="F396" s="25"/>
      <c r="G396" s="24" t="s">
        <v>358</v>
      </c>
      <c r="H396" s="24" t="s">
        <v>349</v>
      </c>
      <c r="I396" s="24" t="s">
        <v>676</v>
      </c>
      <c r="J396" s="14" t="s">
        <v>99</v>
      </c>
      <c r="K396" s="15" t="s">
        <v>45</v>
      </c>
      <c r="L396" s="61"/>
      <c r="M396" s="14"/>
      <c r="N396" s="14" t="s">
        <v>67</v>
      </c>
      <c r="O396" s="14"/>
      <c r="P396" s="15" t="s">
        <v>734</v>
      </c>
      <c r="Q396" s="16">
        <v>20799</v>
      </c>
      <c r="R396" s="17">
        <v>43</v>
      </c>
      <c r="S396" s="18">
        <v>13633.744499999999</v>
      </c>
      <c r="T396" s="19" t="s">
        <v>353</v>
      </c>
      <c r="U396" s="20" t="s">
        <v>355</v>
      </c>
      <c r="V396" s="29">
        <v>39.5</v>
      </c>
      <c r="W396" s="22">
        <v>1</v>
      </c>
      <c r="X396" s="23"/>
    </row>
    <row r="397" spans="1:24" s="1" customFormat="1" ht="14" customHeight="1" x14ac:dyDescent="0.3">
      <c r="A397" s="24" t="s">
        <v>23</v>
      </c>
      <c r="B397" s="24" t="s">
        <v>731</v>
      </c>
      <c r="C397" s="12" t="s">
        <v>732</v>
      </c>
      <c r="D397" s="59"/>
      <c r="E397" s="40" t="str">
        <f t="shared" si="3"/>
        <v>Еще фото</v>
      </c>
      <c r="F397" s="25"/>
      <c r="G397" s="24" t="s">
        <v>358</v>
      </c>
      <c r="H397" s="24" t="s">
        <v>349</v>
      </c>
      <c r="I397" s="24" t="s">
        <v>676</v>
      </c>
      <c r="J397" s="14" t="s">
        <v>99</v>
      </c>
      <c r="K397" s="15" t="s">
        <v>45</v>
      </c>
      <c r="L397" s="61"/>
      <c r="M397" s="14"/>
      <c r="N397" s="14" t="s">
        <v>67</v>
      </c>
      <c r="O397" s="14"/>
      <c r="P397" s="15" t="s">
        <v>734</v>
      </c>
      <c r="Q397" s="16">
        <v>20799</v>
      </c>
      <c r="R397" s="17">
        <v>43</v>
      </c>
      <c r="S397" s="18">
        <v>13633.744499999999</v>
      </c>
      <c r="T397" s="19" t="s">
        <v>353</v>
      </c>
      <c r="U397" s="20" t="s">
        <v>708</v>
      </c>
      <c r="V397" s="22">
        <v>40</v>
      </c>
      <c r="W397" s="22">
        <v>1</v>
      </c>
      <c r="X397" s="23"/>
    </row>
    <row r="398" spans="1:24" s="1" customFormat="1" ht="17" customHeight="1" x14ac:dyDescent="0.3">
      <c r="A398" s="24" t="s">
        <v>23</v>
      </c>
      <c r="B398" s="24" t="s">
        <v>731</v>
      </c>
      <c r="C398" s="12" t="s">
        <v>732</v>
      </c>
      <c r="D398" s="60"/>
      <c r="E398" s="40" t="str">
        <f t="shared" si="3"/>
        <v>Еще фото</v>
      </c>
      <c r="F398" s="25"/>
      <c r="G398" s="24" t="s">
        <v>358</v>
      </c>
      <c r="H398" s="24" t="s">
        <v>349</v>
      </c>
      <c r="I398" s="24" t="s">
        <v>676</v>
      </c>
      <c r="J398" s="14" t="s">
        <v>99</v>
      </c>
      <c r="K398" s="15" t="s">
        <v>45</v>
      </c>
      <c r="L398" s="57"/>
      <c r="M398" s="14"/>
      <c r="N398" s="14" t="s">
        <v>67</v>
      </c>
      <c r="O398" s="14"/>
      <c r="P398" s="15" t="s">
        <v>734</v>
      </c>
      <c r="Q398" s="16">
        <v>20799</v>
      </c>
      <c r="R398" s="17">
        <v>43</v>
      </c>
      <c r="S398" s="18">
        <v>13633.744499999999</v>
      </c>
      <c r="T398" s="19" t="s">
        <v>353</v>
      </c>
      <c r="U398" s="20" t="s">
        <v>696</v>
      </c>
      <c r="V398" s="22">
        <v>41</v>
      </c>
      <c r="W398" s="22">
        <v>1</v>
      </c>
      <c r="X398" s="23"/>
    </row>
    <row r="399" spans="1:24" s="1" customFormat="1" ht="52.05" customHeight="1" x14ac:dyDescent="0.3">
      <c r="A399" s="11" t="s">
        <v>23</v>
      </c>
      <c r="B399" s="11" t="s">
        <v>735</v>
      </c>
      <c r="C399" s="12" t="s">
        <v>736</v>
      </c>
      <c r="D399" s="54"/>
      <c r="E399" s="40" t="str">
        <f>HYPERLINK("https://www.google.ru/search?q=HQ3048-501&amp;newwindow=1&amp;tbm=isch","Еще фото")</f>
        <v>Еще фото</v>
      </c>
      <c r="F399" s="25"/>
      <c r="G399" s="11" t="s">
        <v>358</v>
      </c>
      <c r="H399" s="11" t="s">
        <v>349</v>
      </c>
      <c r="I399" s="14" t="s">
        <v>676</v>
      </c>
      <c r="J399" s="14" t="s">
        <v>99</v>
      </c>
      <c r="K399" s="15" t="s">
        <v>30</v>
      </c>
      <c r="L399" s="56" t="s">
        <v>737</v>
      </c>
      <c r="M399" s="14"/>
      <c r="N399" s="14" t="s">
        <v>143</v>
      </c>
      <c r="O399" s="14"/>
      <c r="P399" s="15" t="s">
        <v>734</v>
      </c>
      <c r="Q399" s="16">
        <v>24099</v>
      </c>
      <c r="R399" s="17">
        <v>43</v>
      </c>
      <c r="S399" s="18">
        <v>15796.894499999999</v>
      </c>
      <c r="T399" s="19" t="s">
        <v>353</v>
      </c>
      <c r="U399" s="20" t="s">
        <v>686</v>
      </c>
      <c r="V399" s="22">
        <v>40</v>
      </c>
      <c r="W399" s="22">
        <v>1</v>
      </c>
      <c r="X399" s="23"/>
    </row>
    <row r="400" spans="1:24" s="1" customFormat="1" ht="61.05" customHeight="1" x14ac:dyDescent="0.3">
      <c r="A400" s="24" t="s">
        <v>23</v>
      </c>
      <c r="B400" s="24" t="s">
        <v>735</v>
      </c>
      <c r="C400" s="12" t="s">
        <v>736</v>
      </c>
      <c r="D400" s="55"/>
      <c r="E400" s="40" t="str">
        <f>HYPERLINK("https://www.google.ru/search?q=HQ3048-501&amp;newwindow=1&amp;tbm=isch","Еще фото")</f>
        <v>Еще фото</v>
      </c>
      <c r="F400" s="25"/>
      <c r="G400" s="24" t="s">
        <v>358</v>
      </c>
      <c r="H400" s="24" t="s">
        <v>349</v>
      </c>
      <c r="I400" s="24" t="s">
        <v>676</v>
      </c>
      <c r="J400" s="14" t="s">
        <v>99</v>
      </c>
      <c r="K400" s="15" t="s">
        <v>30</v>
      </c>
      <c r="L400" s="57"/>
      <c r="M400" s="14"/>
      <c r="N400" s="14" t="s">
        <v>143</v>
      </c>
      <c r="O400" s="14"/>
      <c r="P400" s="15" t="s">
        <v>734</v>
      </c>
      <c r="Q400" s="16">
        <v>24099</v>
      </c>
      <c r="R400" s="17">
        <v>43</v>
      </c>
      <c r="S400" s="18">
        <v>15796.894499999999</v>
      </c>
      <c r="T400" s="19" t="s">
        <v>353</v>
      </c>
      <c r="U400" s="20" t="s">
        <v>355</v>
      </c>
      <c r="V400" s="29">
        <v>41.5</v>
      </c>
      <c r="W400" s="22">
        <v>1</v>
      </c>
      <c r="X400" s="23"/>
    </row>
    <row r="401" spans="1:24" s="1" customFormat="1" ht="14" customHeight="1" x14ac:dyDescent="0.3">
      <c r="A401" s="11" t="s">
        <v>23</v>
      </c>
      <c r="B401" s="11" t="s">
        <v>738</v>
      </c>
      <c r="C401" s="12" t="s">
        <v>739</v>
      </c>
      <c r="D401" s="58"/>
      <c r="E401" s="40" t="str">
        <f t="shared" ref="E401:E407" si="4">HYPERLINK("https://www.google.ru/search?q=HQ3049-001&amp;newwindow=1&amp;tbm=isch","Еще фото")</f>
        <v>Еще фото</v>
      </c>
      <c r="F401" s="25"/>
      <c r="G401" s="11" t="s">
        <v>358</v>
      </c>
      <c r="H401" s="11" t="s">
        <v>349</v>
      </c>
      <c r="I401" s="14" t="s">
        <v>676</v>
      </c>
      <c r="J401" s="14" t="s">
        <v>99</v>
      </c>
      <c r="K401" s="15" t="s">
        <v>45</v>
      </c>
      <c r="L401" s="56" t="s">
        <v>740</v>
      </c>
      <c r="M401" s="14"/>
      <c r="N401" s="14" t="s">
        <v>391</v>
      </c>
      <c r="O401" s="14"/>
      <c r="P401" s="15" t="s">
        <v>721</v>
      </c>
      <c r="Q401" s="16">
        <v>25199</v>
      </c>
      <c r="R401" s="17">
        <v>43</v>
      </c>
      <c r="S401" s="18">
        <v>16517.944499999998</v>
      </c>
      <c r="T401" s="19" t="s">
        <v>353</v>
      </c>
      <c r="U401" s="20" t="s">
        <v>679</v>
      </c>
      <c r="V401" s="22">
        <v>35</v>
      </c>
      <c r="W401" s="22">
        <v>1</v>
      </c>
      <c r="X401" s="23"/>
    </row>
    <row r="402" spans="1:24" s="1" customFormat="1" ht="14" customHeight="1" x14ac:dyDescent="0.3">
      <c r="A402" s="24" t="s">
        <v>23</v>
      </c>
      <c r="B402" s="24" t="s">
        <v>738</v>
      </c>
      <c r="C402" s="12" t="s">
        <v>739</v>
      </c>
      <c r="D402" s="59"/>
      <c r="E402" s="40" t="str">
        <f t="shared" si="4"/>
        <v>Еще фото</v>
      </c>
      <c r="F402" s="25"/>
      <c r="G402" s="24" t="s">
        <v>358</v>
      </c>
      <c r="H402" s="24" t="s">
        <v>349</v>
      </c>
      <c r="I402" s="24" t="s">
        <v>676</v>
      </c>
      <c r="J402" s="14" t="s">
        <v>99</v>
      </c>
      <c r="K402" s="15" t="s">
        <v>45</v>
      </c>
      <c r="L402" s="61"/>
      <c r="M402" s="14"/>
      <c r="N402" s="14" t="s">
        <v>391</v>
      </c>
      <c r="O402" s="14"/>
      <c r="P402" s="15" t="s">
        <v>721</v>
      </c>
      <c r="Q402" s="16">
        <v>25199</v>
      </c>
      <c r="R402" s="17">
        <v>43</v>
      </c>
      <c r="S402" s="18">
        <v>16517.944499999998</v>
      </c>
      <c r="T402" s="19" t="s">
        <v>353</v>
      </c>
      <c r="U402" s="20" t="s">
        <v>712</v>
      </c>
      <c r="V402" s="29">
        <v>35.5</v>
      </c>
      <c r="W402" s="22">
        <v>1</v>
      </c>
      <c r="X402" s="23"/>
    </row>
    <row r="403" spans="1:24" s="1" customFormat="1" ht="14" customHeight="1" x14ac:dyDescent="0.3">
      <c r="A403" s="24" t="s">
        <v>23</v>
      </c>
      <c r="B403" s="24" t="s">
        <v>738</v>
      </c>
      <c r="C403" s="12" t="s">
        <v>739</v>
      </c>
      <c r="D403" s="59"/>
      <c r="E403" s="40" t="str">
        <f t="shared" si="4"/>
        <v>Еще фото</v>
      </c>
      <c r="F403" s="25"/>
      <c r="G403" s="24" t="s">
        <v>358</v>
      </c>
      <c r="H403" s="24" t="s">
        <v>349</v>
      </c>
      <c r="I403" s="24" t="s">
        <v>676</v>
      </c>
      <c r="J403" s="14" t="s">
        <v>99</v>
      </c>
      <c r="K403" s="15" t="s">
        <v>45</v>
      </c>
      <c r="L403" s="61"/>
      <c r="M403" s="14"/>
      <c r="N403" s="14" t="s">
        <v>391</v>
      </c>
      <c r="O403" s="14"/>
      <c r="P403" s="15" t="s">
        <v>721</v>
      </c>
      <c r="Q403" s="16">
        <v>25199</v>
      </c>
      <c r="R403" s="17">
        <v>43</v>
      </c>
      <c r="S403" s="18">
        <v>16517.944499999998</v>
      </c>
      <c r="T403" s="19" t="s">
        <v>353</v>
      </c>
      <c r="U403" s="20" t="s">
        <v>361</v>
      </c>
      <c r="V403" s="29">
        <v>36.5</v>
      </c>
      <c r="W403" s="22">
        <v>2</v>
      </c>
      <c r="X403" s="23"/>
    </row>
    <row r="404" spans="1:24" s="1" customFormat="1" ht="14" customHeight="1" x14ac:dyDescent="0.3">
      <c r="A404" s="24" t="s">
        <v>23</v>
      </c>
      <c r="B404" s="24" t="s">
        <v>738</v>
      </c>
      <c r="C404" s="12" t="s">
        <v>739</v>
      </c>
      <c r="D404" s="59"/>
      <c r="E404" s="40" t="str">
        <f t="shared" si="4"/>
        <v>Еще фото</v>
      </c>
      <c r="F404" s="25"/>
      <c r="G404" s="24" t="s">
        <v>358</v>
      </c>
      <c r="H404" s="24" t="s">
        <v>349</v>
      </c>
      <c r="I404" s="24" t="s">
        <v>676</v>
      </c>
      <c r="J404" s="14" t="s">
        <v>99</v>
      </c>
      <c r="K404" s="15" t="s">
        <v>45</v>
      </c>
      <c r="L404" s="61"/>
      <c r="M404" s="14"/>
      <c r="N404" s="14" t="s">
        <v>391</v>
      </c>
      <c r="O404" s="14"/>
      <c r="P404" s="15" t="s">
        <v>721</v>
      </c>
      <c r="Q404" s="16">
        <v>25199</v>
      </c>
      <c r="R404" s="17">
        <v>43</v>
      </c>
      <c r="S404" s="18">
        <v>16517.944499999998</v>
      </c>
      <c r="T404" s="19" t="s">
        <v>353</v>
      </c>
      <c r="U404" s="20" t="s">
        <v>362</v>
      </c>
      <c r="V404" s="22">
        <v>37</v>
      </c>
      <c r="W404" s="22">
        <v>2</v>
      </c>
      <c r="X404" s="23"/>
    </row>
    <row r="405" spans="1:24" s="1" customFormat="1" ht="14" customHeight="1" x14ac:dyDescent="0.3">
      <c r="A405" s="24" t="s">
        <v>23</v>
      </c>
      <c r="B405" s="24" t="s">
        <v>738</v>
      </c>
      <c r="C405" s="12" t="s">
        <v>739</v>
      </c>
      <c r="D405" s="59"/>
      <c r="E405" s="40" t="str">
        <f t="shared" si="4"/>
        <v>Еще фото</v>
      </c>
      <c r="F405" s="25"/>
      <c r="G405" s="24" t="s">
        <v>358</v>
      </c>
      <c r="H405" s="24" t="s">
        <v>349</v>
      </c>
      <c r="I405" s="24" t="s">
        <v>676</v>
      </c>
      <c r="J405" s="14" t="s">
        <v>99</v>
      </c>
      <c r="K405" s="15" t="s">
        <v>45</v>
      </c>
      <c r="L405" s="61"/>
      <c r="M405" s="14"/>
      <c r="N405" s="14" t="s">
        <v>391</v>
      </c>
      <c r="O405" s="14"/>
      <c r="P405" s="15" t="s">
        <v>721</v>
      </c>
      <c r="Q405" s="16">
        <v>25199</v>
      </c>
      <c r="R405" s="17">
        <v>43</v>
      </c>
      <c r="S405" s="18">
        <v>16517.944499999998</v>
      </c>
      <c r="T405" s="19" t="s">
        <v>353</v>
      </c>
      <c r="U405" s="20" t="s">
        <v>695</v>
      </c>
      <c r="V405" s="29">
        <v>37.5</v>
      </c>
      <c r="W405" s="22">
        <v>3</v>
      </c>
      <c r="X405" s="23"/>
    </row>
    <row r="406" spans="1:24" s="1" customFormat="1" ht="14" customHeight="1" x14ac:dyDescent="0.3">
      <c r="A406" s="24" t="s">
        <v>23</v>
      </c>
      <c r="B406" s="24" t="s">
        <v>738</v>
      </c>
      <c r="C406" s="12" t="s">
        <v>739</v>
      </c>
      <c r="D406" s="59"/>
      <c r="E406" s="40" t="str">
        <f t="shared" si="4"/>
        <v>Еще фото</v>
      </c>
      <c r="F406" s="25"/>
      <c r="G406" s="24" t="s">
        <v>358</v>
      </c>
      <c r="H406" s="24" t="s">
        <v>349</v>
      </c>
      <c r="I406" s="24" t="s">
        <v>676</v>
      </c>
      <c r="J406" s="14" t="s">
        <v>99</v>
      </c>
      <c r="K406" s="15" t="s">
        <v>45</v>
      </c>
      <c r="L406" s="61"/>
      <c r="M406" s="14"/>
      <c r="N406" s="14" t="s">
        <v>391</v>
      </c>
      <c r="O406" s="14"/>
      <c r="P406" s="15" t="s">
        <v>721</v>
      </c>
      <c r="Q406" s="16">
        <v>25199</v>
      </c>
      <c r="R406" s="17">
        <v>43</v>
      </c>
      <c r="S406" s="18">
        <v>16517.944499999998</v>
      </c>
      <c r="T406" s="19" t="s">
        <v>353</v>
      </c>
      <c r="U406" s="20" t="s">
        <v>686</v>
      </c>
      <c r="V406" s="22">
        <v>38</v>
      </c>
      <c r="W406" s="22">
        <v>4</v>
      </c>
      <c r="X406" s="23"/>
    </row>
    <row r="407" spans="1:24" s="1" customFormat="1" ht="17" customHeight="1" x14ac:dyDescent="0.3">
      <c r="A407" s="24" t="s">
        <v>23</v>
      </c>
      <c r="B407" s="24" t="s">
        <v>738</v>
      </c>
      <c r="C407" s="12" t="s">
        <v>739</v>
      </c>
      <c r="D407" s="60"/>
      <c r="E407" s="40" t="str">
        <f t="shared" si="4"/>
        <v>Еще фото</v>
      </c>
      <c r="F407" s="25"/>
      <c r="G407" s="24" t="s">
        <v>358</v>
      </c>
      <c r="H407" s="24" t="s">
        <v>349</v>
      </c>
      <c r="I407" s="24" t="s">
        <v>676</v>
      </c>
      <c r="J407" s="14" t="s">
        <v>99</v>
      </c>
      <c r="K407" s="15" t="s">
        <v>45</v>
      </c>
      <c r="L407" s="57"/>
      <c r="M407" s="14"/>
      <c r="N407" s="14" t="s">
        <v>391</v>
      </c>
      <c r="O407" s="14"/>
      <c r="P407" s="15" t="s">
        <v>721</v>
      </c>
      <c r="Q407" s="16">
        <v>25199</v>
      </c>
      <c r="R407" s="17">
        <v>43</v>
      </c>
      <c r="S407" s="18">
        <v>16517.944499999998</v>
      </c>
      <c r="T407" s="19" t="s">
        <v>353</v>
      </c>
      <c r="U407" s="20" t="s">
        <v>354</v>
      </c>
      <c r="V407" s="22">
        <v>39</v>
      </c>
      <c r="W407" s="22">
        <v>3</v>
      </c>
      <c r="X407" s="23"/>
    </row>
    <row r="408" spans="1:24" s="1" customFormat="1" ht="11" customHeight="1" x14ac:dyDescent="0.3">
      <c r="A408" s="11" t="s">
        <v>23</v>
      </c>
      <c r="B408" s="11" t="s">
        <v>738</v>
      </c>
      <c r="C408" s="12" t="s">
        <v>741</v>
      </c>
      <c r="D408" s="58"/>
      <c r="E408" s="40" t="str">
        <f t="shared" ref="E408:E416" si="5">HYPERLINK("https://www.google.ru/search?q=HQ3049-502&amp;newwindow=1&amp;tbm=isch","Еще фото")</f>
        <v>Еще фото</v>
      </c>
      <c r="F408" s="25"/>
      <c r="G408" s="11" t="s">
        <v>358</v>
      </c>
      <c r="H408" s="11" t="s">
        <v>349</v>
      </c>
      <c r="I408" s="14" t="s">
        <v>676</v>
      </c>
      <c r="J408" s="14" t="s">
        <v>99</v>
      </c>
      <c r="K408" s="15" t="s">
        <v>45</v>
      </c>
      <c r="L408" s="56" t="s">
        <v>740</v>
      </c>
      <c r="M408" s="14"/>
      <c r="N408" s="14" t="s">
        <v>143</v>
      </c>
      <c r="O408" s="14"/>
      <c r="P408" s="15" t="s">
        <v>721</v>
      </c>
      <c r="Q408" s="16">
        <v>25199</v>
      </c>
      <c r="R408" s="17">
        <v>43</v>
      </c>
      <c r="S408" s="18">
        <v>16517.944499999998</v>
      </c>
      <c r="T408" s="19" t="s">
        <v>353</v>
      </c>
      <c r="U408" s="20" t="s">
        <v>679</v>
      </c>
      <c r="V408" s="22">
        <v>35</v>
      </c>
      <c r="W408" s="22">
        <v>1</v>
      </c>
      <c r="X408" s="23"/>
    </row>
    <row r="409" spans="1:24" s="1" customFormat="1" ht="11" customHeight="1" x14ac:dyDescent="0.3">
      <c r="A409" s="24" t="s">
        <v>23</v>
      </c>
      <c r="B409" s="24" t="s">
        <v>738</v>
      </c>
      <c r="C409" s="12" t="s">
        <v>741</v>
      </c>
      <c r="D409" s="59"/>
      <c r="E409" s="40" t="str">
        <f t="shared" si="5"/>
        <v>Еще фото</v>
      </c>
      <c r="F409" s="25"/>
      <c r="G409" s="24" t="s">
        <v>358</v>
      </c>
      <c r="H409" s="24" t="s">
        <v>349</v>
      </c>
      <c r="I409" s="24" t="s">
        <v>676</v>
      </c>
      <c r="J409" s="14" t="s">
        <v>99</v>
      </c>
      <c r="K409" s="15" t="s">
        <v>45</v>
      </c>
      <c r="L409" s="61"/>
      <c r="M409" s="14"/>
      <c r="N409" s="14" t="s">
        <v>143</v>
      </c>
      <c r="O409" s="14"/>
      <c r="P409" s="15" t="s">
        <v>721</v>
      </c>
      <c r="Q409" s="16">
        <v>25199</v>
      </c>
      <c r="R409" s="17">
        <v>43</v>
      </c>
      <c r="S409" s="18">
        <v>16517.944499999998</v>
      </c>
      <c r="T409" s="19" t="s">
        <v>353</v>
      </c>
      <c r="U409" s="20" t="s">
        <v>712</v>
      </c>
      <c r="V409" s="29">
        <v>35.5</v>
      </c>
      <c r="W409" s="22">
        <v>1</v>
      </c>
      <c r="X409" s="23"/>
    </row>
    <row r="410" spans="1:24" s="1" customFormat="1" ht="11" customHeight="1" x14ac:dyDescent="0.3">
      <c r="A410" s="24" t="s">
        <v>23</v>
      </c>
      <c r="B410" s="24" t="s">
        <v>738</v>
      </c>
      <c r="C410" s="12" t="s">
        <v>741</v>
      </c>
      <c r="D410" s="59"/>
      <c r="E410" s="40" t="str">
        <f t="shared" si="5"/>
        <v>Еще фото</v>
      </c>
      <c r="F410" s="25"/>
      <c r="G410" s="24" t="s">
        <v>358</v>
      </c>
      <c r="H410" s="24" t="s">
        <v>349</v>
      </c>
      <c r="I410" s="24" t="s">
        <v>676</v>
      </c>
      <c r="J410" s="14" t="s">
        <v>99</v>
      </c>
      <c r="K410" s="15" t="s">
        <v>45</v>
      </c>
      <c r="L410" s="61"/>
      <c r="M410" s="14"/>
      <c r="N410" s="14" t="s">
        <v>143</v>
      </c>
      <c r="O410" s="14"/>
      <c r="P410" s="15" t="s">
        <v>721</v>
      </c>
      <c r="Q410" s="16">
        <v>25199</v>
      </c>
      <c r="R410" s="17">
        <v>43</v>
      </c>
      <c r="S410" s="18">
        <v>16517.944499999998</v>
      </c>
      <c r="T410" s="19" t="s">
        <v>353</v>
      </c>
      <c r="U410" s="20" t="s">
        <v>361</v>
      </c>
      <c r="V410" s="29">
        <v>36.5</v>
      </c>
      <c r="W410" s="22">
        <v>3</v>
      </c>
      <c r="X410" s="23"/>
    </row>
    <row r="411" spans="1:24" s="1" customFormat="1" ht="11" customHeight="1" x14ac:dyDescent="0.3">
      <c r="A411" s="24" t="s">
        <v>23</v>
      </c>
      <c r="B411" s="24" t="s">
        <v>738</v>
      </c>
      <c r="C411" s="12" t="s">
        <v>741</v>
      </c>
      <c r="D411" s="59"/>
      <c r="E411" s="40" t="str">
        <f t="shared" si="5"/>
        <v>Еще фото</v>
      </c>
      <c r="F411" s="25"/>
      <c r="G411" s="24" t="s">
        <v>358</v>
      </c>
      <c r="H411" s="24" t="s">
        <v>349</v>
      </c>
      <c r="I411" s="24" t="s">
        <v>676</v>
      </c>
      <c r="J411" s="14" t="s">
        <v>99</v>
      </c>
      <c r="K411" s="15" t="s">
        <v>45</v>
      </c>
      <c r="L411" s="61"/>
      <c r="M411" s="14"/>
      <c r="N411" s="14" t="s">
        <v>143</v>
      </c>
      <c r="O411" s="14"/>
      <c r="P411" s="15" t="s">
        <v>721</v>
      </c>
      <c r="Q411" s="16">
        <v>25199</v>
      </c>
      <c r="R411" s="17">
        <v>43</v>
      </c>
      <c r="S411" s="18">
        <v>16517.944499999998</v>
      </c>
      <c r="T411" s="19" t="s">
        <v>353</v>
      </c>
      <c r="U411" s="20" t="s">
        <v>362</v>
      </c>
      <c r="V411" s="22">
        <v>37</v>
      </c>
      <c r="W411" s="22">
        <v>3</v>
      </c>
      <c r="X411" s="23"/>
    </row>
    <row r="412" spans="1:24" s="1" customFormat="1" ht="11" customHeight="1" x14ac:dyDescent="0.3">
      <c r="A412" s="24" t="s">
        <v>23</v>
      </c>
      <c r="B412" s="24" t="s">
        <v>738</v>
      </c>
      <c r="C412" s="12" t="s">
        <v>741</v>
      </c>
      <c r="D412" s="59"/>
      <c r="E412" s="40" t="str">
        <f t="shared" si="5"/>
        <v>Еще фото</v>
      </c>
      <c r="F412" s="25"/>
      <c r="G412" s="24" t="s">
        <v>358</v>
      </c>
      <c r="H412" s="24" t="s">
        <v>349</v>
      </c>
      <c r="I412" s="24" t="s">
        <v>676</v>
      </c>
      <c r="J412" s="14" t="s">
        <v>99</v>
      </c>
      <c r="K412" s="15" t="s">
        <v>45</v>
      </c>
      <c r="L412" s="61"/>
      <c r="M412" s="14"/>
      <c r="N412" s="14" t="s">
        <v>143</v>
      </c>
      <c r="O412" s="14"/>
      <c r="P412" s="15" t="s">
        <v>721</v>
      </c>
      <c r="Q412" s="16">
        <v>25199</v>
      </c>
      <c r="R412" s="17">
        <v>43</v>
      </c>
      <c r="S412" s="18">
        <v>16517.944499999998</v>
      </c>
      <c r="T412" s="19" t="s">
        <v>353</v>
      </c>
      <c r="U412" s="20" t="s">
        <v>695</v>
      </c>
      <c r="V412" s="29">
        <v>37.5</v>
      </c>
      <c r="W412" s="22">
        <v>3</v>
      </c>
      <c r="X412" s="23"/>
    </row>
    <row r="413" spans="1:24" s="1" customFormat="1" ht="11" customHeight="1" x14ac:dyDescent="0.3">
      <c r="A413" s="24" t="s">
        <v>23</v>
      </c>
      <c r="B413" s="24" t="s">
        <v>738</v>
      </c>
      <c r="C413" s="12" t="s">
        <v>741</v>
      </c>
      <c r="D413" s="59"/>
      <c r="E413" s="40" t="str">
        <f t="shared" si="5"/>
        <v>Еще фото</v>
      </c>
      <c r="F413" s="25"/>
      <c r="G413" s="24" t="s">
        <v>358</v>
      </c>
      <c r="H413" s="24" t="s">
        <v>349</v>
      </c>
      <c r="I413" s="24" t="s">
        <v>676</v>
      </c>
      <c r="J413" s="14" t="s">
        <v>99</v>
      </c>
      <c r="K413" s="15" t="s">
        <v>45</v>
      </c>
      <c r="L413" s="61"/>
      <c r="M413" s="14"/>
      <c r="N413" s="14" t="s">
        <v>143</v>
      </c>
      <c r="O413" s="14"/>
      <c r="P413" s="15" t="s">
        <v>721</v>
      </c>
      <c r="Q413" s="16">
        <v>25199</v>
      </c>
      <c r="R413" s="17">
        <v>43</v>
      </c>
      <c r="S413" s="18">
        <v>16517.944499999998</v>
      </c>
      <c r="T413" s="19" t="s">
        <v>353</v>
      </c>
      <c r="U413" s="20" t="s">
        <v>686</v>
      </c>
      <c r="V413" s="22">
        <v>38</v>
      </c>
      <c r="W413" s="22">
        <v>4</v>
      </c>
      <c r="X413" s="23"/>
    </row>
    <row r="414" spans="1:24" s="1" customFormat="1" ht="11" customHeight="1" x14ac:dyDescent="0.3">
      <c r="A414" s="24" t="s">
        <v>23</v>
      </c>
      <c r="B414" s="24" t="s">
        <v>738</v>
      </c>
      <c r="C414" s="12" t="s">
        <v>741</v>
      </c>
      <c r="D414" s="59"/>
      <c r="E414" s="40" t="str">
        <f t="shared" si="5"/>
        <v>Еще фото</v>
      </c>
      <c r="F414" s="25"/>
      <c r="G414" s="24" t="s">
        <v>358</v>
      </c>
      <c r="H414" s="24" t="s">
        <v>349</v>
      </c>
      <c r="I414" s="24" t="s">
        <v>676</v>
      </c>
      <c r="J414" s="14" t="s">
        <v>99</v>
      </c>
      <c r="K414" s="15" t="s">
        <v>45</v>
      </c>
      <c r="L414" s="61"/>
      <c r="M414" s="14"/>
      <c r="N414" s="14" t="s">
        <v>143</v>
      </c>
      <c r="O414" s="14"/>
      <c r="P414" s="15" t="s">
        <v>721</v>
      </c>
      <c r="Q414" s="16">
        <v>25199</v>
      </c>
      <c r="R414" s="17">
        <v>43</v>
      </c>
      <c r="S414" s="18">
        <v>16517.944499999998</v>
      </c>
      <c r="T414" s="19" t="s">
        <v>353</v>
      </c>
      <c r="U414" s="20" t="s">
        <v>354</v>
      </c>
      <c r="V414" s="22">
        <v>39</v>
      </c>
      <c r="W414" s="22">
        <v>2</v>
      </c>
      <c r="X414" s="23"/>
    </row>
    <row r="415" spans="1:24" s="1" customFormat="1" ht="11" customHeight="1" x14ac:dyDescent="0.3">
      <c r="A415" s="24" t="s">
        <v>23</v>
      </c>
      <c r="B415" s="24" t="s">
        <v>738</v>
      </c>
      <c r="C415" s="12" t="s">
        <v>741</v>
      </c>
      <c r="D415" s="59"/>
      <c r="E415" s="40" t="str">
        <f t="shared" si="5"/>
        <v>Еще фото</v>
      </c>
      <c r="F415" s="25"/>
      <c r="G415" s="24" t="s">
        <v>358</v>
      </c>
      <c r="H415" s="24" t="s">
        <v>349</v>
      </c>
      <c r="I415" s="24" t="s">
        <v>676</v>
      </c>
      <c r="J415" s="14" t="s">
        <v>99</v>
      </c>
      <c r="K415" s="15" t="s">
        <v>45</v>
      </c>
      <c r="L415" s="61"/>
      <c r="M415" s="14"/>
      <c r="N415" s="14" t="s">
        <v>143</v>
      </c>
      <c r="O415" s="14"/>
      <c r="P415" s="15" t="s">
        <v>721</v>
      </c>
      <c r="Q415" s="16">
        <v>25199</v>
      </c>
      <c r="R415" s="17">
        <v>43</v>
      </c>
      <c r="S415" s="18">
        <v>16517.944499999998</v>
      </c>
      <c r="T415" s="19" t="s">
        <v>353</v>
      </c>
      <c r="U415" s="20" t="s">
        <v>355</v>
      </c>
      <c r="V415" s="29">
        <v>39.5</v>
      </c>
      <c r="W415" s="22">
        <v>3</v>
      </c>
      <c r="X415" s="23"/>
    </row>
    <row r="416" spans="1:24" s="1" customFormat="1" ht="11" customHeight="1" x14ac:dyDescent="0.3">
      <c r="A416" s="24" t="s">
        <v>23</v>
      </c>
      <c r="B416" s="24" t="s">
        <v>738</v>
      </c>
      <c r="C416" s="12" t="s">
        <v>741</v>
      </c>
      <c r="D416" s="60"/>
      <c r="E416" s="40" t="str">
        <f t="shared" si="5"/>
        <v>Еще фото</v>
      </c>
      <c r="F416" s="25"/>
      <c r="G416" s="24" t="s">
        <v>358</v>
      </c>
      <c r="H416" s="24" t="s">
        <v>349</v>
      </c>
      <c r="I416" s="24" t="s">
        <v>676</v>
      </c>
      <c r="J416" s="14" t="s">
        <v>99</v>
      </c>
      <c r="K416" s="15" t="s">
        <v>45</v>
      </c>
      <c r="L416" s="57"/>
      <c r="M416" s="14"/>
      <c r="N416" s="14" t="s">
        <v>143</v>
      </c>
      <c r="O416" s="14"/>
      <c r="P416" s="15" t="s">
        <v>721</v>
      </c>
      <c r="Q416" s="16">
        <v>25199</v>
      </c>
      <c r="R416" s="17">
        <v>43</v>
      </c>
      <c r="S416" s="18">
        <v>16517.944499999998</v>
      </c>
      <c r="T416" s="19" t="s">
        <v>353</v>
      </c>
      <c r="U416" s="20" t="s">
        <v>708</v>
      </c>
      <c r="V416" s="22">
        <v>40</v>
      </c>
      <c r="W416" s="22">
        <v>1</v>
      </c>
      <c r="X416" s="23"/>
    </row>
    <row r="417" spans="1:24" s="1" customFormat="1" ht="108" customHeight="1" x14ac:dyDescent="0.3">
      <c r="A417" s="11" t="s">
        <v>23</v>
      </c>
      <c r="B417" s="11" t="s">
        <v>742</v>
      </c>
      <c r="C417" s="12" t="s">
        <v>743</v>
      </c>
      <c r="D417" s="28"/>
      <c r="E417" s="40" t="str">
        <f>HYPERLINK("https://www.google.ru/search?q=IB1895-100&amp;newwindow=1&amp;tbm=isch","Еще фото")</f>
        <v>Еще фото</v>
      </c>
      <c r="F417" s="25"/>
      <c r="G417" s="11" t="s">
        <v>358</v>
      </c>
      <c r="H417" s="11" t="s">
        <v>349</v>
      </c>
      <c r="I417" s="14" t="s">
        <v>676</v>
      </c>
      <c r="J417" s="14" t="s">
        <v>99</v>
      </c>
      <c r="K417" s="15" t="s">
        <v>30</v>
      </c>
      <c r="L417" s="14" t="s">
        <v>744</v>
      </c>
      <c r="M417" s="14"/>
      <c r="N417" s="14" t="s">
        <v>391</v>
      </c>
      <c r="O417" s="14"/>
      <c r="P417" s="15" t="s">
        <v>734</v>
      </c>
      <c r="Q417" s="16">
        <v>10299</v>
      </c>
      <c r="R417" s="17">
        <v>43</v>
      </c>
      <c r="S417" s="18">
        <v>6750.9944999999998</v>
      </c>
      <c r="T417" s="19" t="s">
        <v>353</v>
      </c>
      <c r="U417" s="20" t="s">
        <v>695</v>
      </c>
      <c r="V417" s="29">
        <v>39.5</v>
      </c>
      <c r="W417" s="22">
        <v>1</v>
      </c>
      <c r="X417" s="23"/>
    </row>
    <row r="418" spans="1:24" s="1" customFormat="1" ht="52.05" customHeight="1" x14ac:dyDescent="0.3">
      <c r="A418" s="11" t="s">
        <v>23</v>
      </c>
      <c r="B418" s="11" t="s">
        <v>745</v>
      </c>
      <c r="C418" s="12" t="s">
        <v>746</v>
      </c>
      <c r="D418" s="54"/>
      <c r="E418" s="40" t="str">
        <f>HYPERLINK("https://www.google.ru/search?q=394055-001&amp;newwindow=1&amp;tbm=isch","Еще фото")</f>
        <v>Еще фото</v>
      </c>
      <c r="F418" s="25" t="s">
        <v>76</v>
      </c>
      <c r="G418" s="11" t="s">
        <v>358</v>
      </c>
      <c r="H418" s="11" t="s">
        <v>349</v>
      </c>
      <c r="I418" s="14" t="s">
        <v>676</v>
      </c>
      <c r="J418" s="14" t="s">
        <v>99</v>
      </c>
      <c r="K418" s="15" t="s">
        <v>30</v>
      </c>
      <c r="L418" s="56" t="s">
        <v>747</v>
      </c>
      <c r="M418" s="14"/>
      <c r="N418" s="14" t="s">
        <v>32</v>
      </c>
      <c r="O418" s="14"/>
      <c r="P418" s="15" t="s">
        <v>748</v>
      </c>
      <c r="Q418" s="16">
        <v>12299</v>
      </c>
      <c r="R418" s="17">
        <v>40</v>
      </c>
      <c r="S418" s="18">
        <v>8486.31</v>
      </c>
      <c r="T418" s="19" t="s">
        <v>353</v>
      </c>
      <c r="U418" s="20" t="s">
        <v>686</v>
      </c>
      <c r="V418" s="22">
        <v>40</v>
      </c>
      <c r="W418" s="22">
        <v>1</v>
      </c>
      <c r="X418" s="23"/>
    </row>
    <row r="419" spans="1:24" s="1" customFormat="1" ht="61.05" customHeight="1" x14ac:dyDescent="0.3">
      <c r="A419" s="24" t="s">
        <v>23</v>
      </c>
      <c r="B419" s="24" t="s">
        <v>745</v>
      </c>
      <c r="C419" s="12" t="s">
        <v>746</v>
      </c>
      <c r="D419" s="55"/>
      <c r="E419" s="40" t="str">
        <f>HYPERLINK("https://www.google.ru/search?q=394055-001&amp;newwindow=1&amp;tbm=isch","Еще фото")</f>
        <v>Еще фото</v>
      </c>
      <c r="F419" s="25" t="s">
        <v>76</v>
      </c>
      <c r="G419" s="24" t="s">
        <v>358</v>
      </c>
      <c r="H419" s="24" t="s">
        <v>349</v>
      </c>
      <c r="I419" s="24" t="s">
        <v>676</v>
      </c>
      <c r="J419" s="14" t="s">
        <v>99</v>
      </c>
      <c r="K419" s="15" t="s">
        <v>30</v>
      </c>
      <c r="L419" s="57"/>
      <c r="M419" s="14"/>
      <c r="N419" s="14" t="s">
        <v>32</v>
      </c>
      <c r="O419" s="14"/>
      <c r="P419" s="15" t="s">
        <v>748</v>
      </c>
      <c r="Q419" s="16">
        <v>12299</v>
      </c>
      <c r="R419" s="17">
        <v>40</v>
      </c>
      <c r="S419" s="18">
        <v>8486.31</v>
      </c>
      <c r="T419" s="19" t="s">
        <v>353</v>
      </c>
      <c r="U419" s="20" t="s">
        <v>698</v>
      </c>
      <c r="V419" s="22">
        <v>44</v>
      </c>
      <c r="W419" s="22">
        <v>1</v>
      </c>
      <c r="X419" s="23"/>
    </row>
    <row r="420" spans="1:24" s="1" customFormat="1" ht="26" customHeight="1" x14ac:dyDescent="0.3">
      <c r="A420" s="11" t="s">
        <v>23</v>
      </c>
      <c r="B420" s="11" t="s">
        <v>749</v>
      </c>
      <c r="C420" s="12" t="s">
        <v>750</v>
      </c>
      <c r="D420" s="58"/>
      <c r="E420" s="40" t="str">
        <f>HYPERLINK("https://www.google.ru/search?q=415445-001&amp;newwindow=1&amp;tbm=isch","Еще фото")</f>
        <v>Еще фото</v>
      </c>
      <c r="F420" s="25" t="s">
        <v>76</v>
      </c>
      <c r="G420" s="11" t="s">
        <v>358</v>
      </c>
      <c r="H420" s="11" t="s">
        <v>349</v>
      </c>
      <c r="I420" s="14" t="s">
        <v>676</v>
      </c>
      <c r="J420" s="14" t="s">
        <v>99</v>
      </c>
      <c r="K420" s="15" t="s">
        <v>30</v>
      </c>
      <c r="L420" s="56" t="s">
        <v>751</v>
      </c>
      <c r="M420" s="14" t="s">
        <v>702</v>
      </c>
      <c r="N420" s="14" t="s">
        <v>114</v>
      </c>
      <c r="O420" s="14"/>
      <c r="P420" s="15" t="s">
        <v>748</v>
      </c>
      <c r="Q420" s="16">
        <v>11599</v>
      </c>
      <c r="R420" s="17">
        <v>40</v>
      </c>
      <c r="S420" s="18">
        <v>8003.3099999999986</v>
      </c>
      <c r="T420" s="19" t="s">
        <v>353</v>
      </c>
      <c r="U420" s="20" t="s">
        <v>695</v>
      </c>
      <c r="V420" s="29">
        <v>39.5</v>
      </c>
      <c r="W420" s="22">
        <v>58</v>
      </c>
      <c r="X420" s="23"/>
    </row>
    <row r="421" spans="1:24" s="1" customFormat="1" ht="26" customHeight="1" x14ac:dyDescent="0.3">
      <c r="A421" s="24" t="s">
        <v>23</v>
      </c>
      <c r="B421" s="24" t="s">
        <v>749</v>
      </c>
      <c r="C421" s="12" t="s">
        <v>750</v>
      </c>
      <c r="D421" s="59"/>
      <c r="E421" s="40" t="str">
        <f>HYPERLINK("https://www.google.ru/search?q=415445-001&amp;newwindow=1&amp;tbm=isch","Еще фото")</f>
        <v>Еще фото</v>
      </c>
      <c r="F421" s="25" t="s">
        <v>76</v>
      </c>
      <c r="G421" s="24" t="s">
        <v>358</v>
      </c>
      <c r="H421" s="24" t="s">
        <v>349</v>
      </c>
      <c r="I421" s="24" t="s">
        <v>676</v>
      </c>
      <c r="J421" s="14" t="s">
        <v>99</v>
      </c>
      <c r="K421" s="15" t="s">
        <v>30</v>
      </c>
      <c r="L421" s="61"/>
      <c r="M421" s="14" t="s">
        <v>702</v>
      </c>
      <c r="N421" s="14" t="s">
        <v>114</v>
      </c>
      <c r="O421" s="14"/>
      <c r="P421" s="15" t="s">
        <v>748</v>
      </c>
      <c r="Q421" s="16">
        <v>11599</v>
      </c>
      <c r="R421" s="17">
        <v>40</v>
      </c>
      <c r="S421" s="18">
        <v>8003.3099999999986</v>
      </c>
      <c r="T421" s="19" t="s">
        <v>353</v>
      </c>
      <c r="U421" s="20" t="s">
        <v>686</v>
      </c>
      <c r="V421" s="22">
        <v>40</v>
      </c>
      <c r="W421" s="22">
        <v>28</v>
      </c>
      <c r="X421" s="23"/>
    </row>
    <row r="422" spans="1:24" s="1" customFormat="1" ht="26" customHeight="1" x14ac:dyDescent="0.3">
      <c r="A422" s="24" t="s">
        <v>23</v>
      </c>
      <c r="B422" s="24" t="s">
        <v>749</v>
      </c>
      <c r="C422" s="12" t="s">
        <v>750</v>
      </c>
      <c r="D422" s="59"/>
      <c r="E422" s="40" t="str">
        <f>HYPERLINK("https://www.google.ru/search?q=415445-001&amp;newwindow=1&amp;tbm=isch","Еще фото")</f>
        <v>Еще фото</v>
      </c>
      <c r="F422" s="25" t="s">
        <v>76</v>
      </c>
      <c r="G422" s="24" t="s">
        <v>358</v>
      </c>
      <c r="H422" s="24" t="s">
        <v>349</v>
      </c>
      <c r="I422" s="24" t="s">
        <v>676</v>
      </c>
      <c r="J422" s="14" t="s">
        <v>99</v>
      </c>
      <c r="K422" s="15" t="s">
        <v>30</v>
      </c>
      <c r="L422" s="61"/>
      <c r="M422" s="14" t="s">
        <v>702</v>
      </c>
      <c r="N422" s="14" t="s">
        <v>114</v>
      </c>
      <c r="O422" s="14"/>
      <c r="P422" s="15" t="s">
        <v>748</v>
      </c>
      <c r="Q422" s="16">
        <v>11599</v>
      </c>
      <c r="R422" s="17">
        <v>40</v>
      </c>
      <c r="S422" s="18">
        <v>8003.3099999999986</v>
      </c>
      <c r="T422" s="19" t="s">
        <v>353</v>
      </c>
      <c r="U422" s="20" t="s">
        <v>354</v>
      </c>
      <c r="V422" s="22">
        <v>41</v>
      </c>
      <c r="W422" s="22">
        <v>2</v>
      </c>
      <c r="X422" s="23"/>
    </row>
    <row r="423" spans="1:24" s="1" customFormat="1" ht="26" customHeight="1" x14ac:dyDescent="0.3">
      <c r="A423" s="24" t="s">
        <v>23</v>
      </c>
      <c r="B423" s="24" t="s">
        <v>749</v>
      </c>
      <c r="C423" s="12" t="s">
        <v>750</v>
      </c>
      <c r="D423" s="60"/>
      <c r="E423" s="40" t="str">
        <f>HYPERLINK("https://www.google.ru/search?q=415445-001&amp;newwindow=1&amp;tbm=isch","Еще фото")</f>
        <v>Еще фото</v>
      </c>
      <c r="F423" s="25" t="s">
        <v>76</v>
      </c>
      <c r="G423" s="24" t="s">
        <v>358</v>
      </c>
      <c r="H423" s="24" t="s">
        <v>349</v>
      </c>
      <c r="I423" s="24" t="s">
        <v>676</v>
      </c>
      <c r="J423" s="14" t="s">
        <v>99</v>
      </c>
      <c r="K423" s="15" t="s">
        <v>30</v>
      </c>
      <c r="L423" s="57"/>
      <c r="M423" s="14" t="s">
        <v>702</v>
      </c>
      <c r="N423" s="14" t="s">
        <v>114</v>
      </c>
      <c r="O423" s="14"/>
      <c r="P423" s="15" t="s">
        <v>748</v>
      </c>
      <c r="Q423" s="16">
        <v>11599</v>
      </c>
      <c r="R423" s="17">
        <v>40</v>
      </c>
      <c r="S423" s="18">
        <v>8003.3099999999986</v>
      </c>
      <c r="T423" s="19" t="s">
        <v>353</v>
      </c>
      <c r="U423" s="20" t="s">
        <v>355</v>
      </c>
      <c r="V423" s="29">
        <v>41.5</v>
      </c>
      <c r="W423" s="22">
        <v>41</v>
      </c>
      <c r="X423" s="23"/>
    </row>
    <row r="424" spans="1:24" s="1" customFormat="1" ht="108" customHeight="1" x14ac:dyDescent="0.3">
      <c r="A424" s="11" t="s">
        <v>23</v>
      </c>
      <c r="B424" s="11" t="s">
        <v>749</v>
      </c>
      <c r="C424" s="12" t="s">
        <v>752</v>
      </c>
      <c r="D424" s="28"/>
      <c r="E424" s="40" t="str">
        <f>HYPERLINK("https://www.google.ru/search?q=415445-102&amp;newwindow=1&amp;tbm=isch","Еще фото")</f>
        <v>Еще фото</v>
      </c>
      <c r="F424" s="25" t="s">
        <v>76</v>
      </c>
      <c r="G424" s="11" t="s">
        <v>358</v>
      </c>
      <c r="H424" s="11" t="s">
        <v>349</v>
      </c>
      <c r="I424" s="14" t="s">
        <v>676</v>
      </c>
      <c r="J424" s="14" t="s">
        <v>99</v>
      </c>
      <c r="K424" s="15" t="s">
        <v>30</v>
      </c>
      <c r="L424" s="14" t="s">
        <v>753</v>
      </c>
      <c r="M424" s="14" t="s">
        <v>702</v>
      </c>
      <c r="N424" s="14" t="s">
        <v>67</v>
      </c>
      <c r="O424" s="14"/>
      <c r="P424" s="15" t="s">
        <v>748</v>
      </c>
      <c r="Q424" s="16">
        <v>11499</v>
      </c>
      <c r="R424" s="17">
        <v>40</v>
      </c>
      <c r="S424" s="18">
        <v>7934.3099999999986</v>
      </c>
      <c r="T424" s="19" t="s">
        <v>353</v>
      </c>
      <c r="U424" s="20" t="s">
        <v>686</v>
      </c>
      <c r="V424" s="22">
        <v>40</v>
      </c>
      <c r="W424" s="22">
        <v>1</v>
      </c>
      <c r="X424" s="23"/>
    </row>
    <row r="425" spans="1:24" s="1" customFormat="1" ht="108" customHeight="1" x14ac:dyDescent="0.3">
      <c r="A425" s="11" t="s">
        <v>23</v>
      </c>
      <c r="B425" s="11" t="s">
        <v>754</v>
      </c>
      <c r="C425" s="12" t="s">
        <v>755</v>
      </c>
      <c r="D425" s="28"/>
      <c r="E425" s="40" t="str">
        <f>HYPERLINK("https://www.google.ru/search?q=580456-101&amp;newwindow=1&amp;tbm=isch","Еще фото")</f>
        <v>Еще фото</v>
      </c>
      <c r="F425" s="25"/>
      <c r="G425" s="11" t="s">
        <v>682</v>
      </c>
      <c r="H425" s="11" t="s">
        <v>349</v>
      </c>
      <c r="I425" s="14" t="s">
        <v>676</v>
      </c>
      <c r="J425" s="14" t="s">
        <v>336</v>
      </c>
      <c r="K425" s="15" t="s">
        <v>337</v>
      </c>
      <c r="L425" s="14" t="s">
        <v>756</v>
      </c>
      <c r="M425" s="14"/>
      <c r="N425" s="14" t="s">
        <v>67</v>
      </c>
      <c r="O425" s="14"/>
      <c r="P425" s="15" t="s">
        <v>757</v>
      </c>
      <c r="Q425" s="16">
        <v>14999</v>
      </c>
      <c r="R425" s="17">
        <v>40</v>
      </c>
      <c r="S425" s="18">
        <v>10349.31</v>
      </c>
      <c r="T425" s="19" t="s">
        <v>353</v>
      </c>
      <c r="U425" s="20" t="s">
        <v>361</v>
      </c>
      <c r="V425" s="22">
        <v>38</v>
      </c>
      <c r="W425" s="22">
        <v>1</v>
      </c>
      <c r="X425" s="23"/>
    </row>
    <row r="426" spans="1:24" s="1" customFormat="1" ht="35" customHeight="1" x14ac:dyDescent="0.3">
      <c r="A426" s="11" t="s">
        <v>23</v>
      </c>
      <c r="B426" s="11" t="s">
        <v>713</v>
      </c>
      <c r="C426" s="12" t="s">
        <v>758</v>
      </c>
      <c r="D426" s="58"/>
      <c r="E426" s="40" t="str">
        <f>HYPERLINK("https://www.google.ru/search?q=621716-008&amp;newwindow=1&amp;tbm=isch","Еще фото")</f>
        <v>Еще фото</v>
      </c>
      <c r="F426" s="25" t="s">
        <v>52</v>
      </c>
      <c r="G426" s="11" t="s">
        <v>358</v>
      </c>
      <c r="H426" s="11" t="s">
        <v>349</v>
      </c>
      <c r="I426" s="14" t="s">
        <v>676</v>
      </c>
      <c r="J426" s="14" t="s">
        <v>99</v>
      </c>
      <c r="K426" s="15" t="s">
        <v>30</v>
      </c>
      <c r="L426" s="56" t="s">
        <v>759</v>
      </c>
      <c r="M426" s="14"/>
      <c r="N426" s="14" t="s">
        <v>114</v>
      </c>
      <c r="O426" s="14"/>
      <c r="P426" s="15" t="s">
        <v>748</v>
      </c>
      <c r="Q426" s="16">
        <v>13799</v>
      </c>
      <c r="R426" s="17">
        <v>40</v>
      </c>
      <c r="S426" s="18">
        <v>9521.31</v>
      </c>
      <c r="T426" s="19" t="s">
        <v>353</v>
      </c>
      <c r="U426" s="20" t="s">
        <v>355</v>
      </c>
      <c r="V426" s="29">
        <v>41.5</v>
      </c>
      <c r="W426" s="22">
        <v>1</v>
      </c>
      <c r="X426" s="23"/>
    </row>
    <row r="427" spans="1:24" s="1" customFormat="1" ht="35" customHeight="1" x14ac:dyDescent="0.3">
      <c r="A427" s="24" t="s">
        <v>23</v>
      </c>
      <c r="B427" s="24" t="s">
        <v>713</v>
      </c>
      <c r="C427" s="12" t="s">
        <v>758</v>
      </c>
      <c r="D427" s="59"/>
      <c r="E427" s="40" t="str">
        <f>HYPERLINK("https://www.google.ru/search?q=621716-008&amp;newwindow=1&amp;tbm=isch","Еще фото")</f>
        <v>Еще фото</v>
      </c>
      <c r="F427" s="25" t="s">
        <v>52</v>
      </c>
      <c r="G427" s="24" t="s">
        <v>358</v>
      </c>
      <c r="H427" s="24" t="s">
        <v>349</v>
      </c>
      <c r="I427" s="24" t="s">
        <v>676</v>
      </c>
      <c r="J427" s="14" t="s">
        <v>99</v>
      </c>
      <c r="K427" s="15" t="s">
        <v>30</v>
      </c>
      <c r="L427" s="61"/>
      <c r="M427" s="14"/>
      <c r="N427" s="14" t="s">
        <v>114</v>
      </c>
      <c r="O427" s="14"/>
      <c r="P427" s="15" t="s">
        <v>748</v>
      </c>
      <c r="Q427" s="16">
        <v>13799</v>
      </c>
      <c r="R427" s="17">
        <v>40</v>
      </c>
      <c r="S427" s="18">
        <v>9521.31</v>
      </c>
      <c r="T427" s="19" t="s">
        <v>353</v>
      </c>
      <c r="U427" s="20" t="s">
        <v>708</v>
      </c>
      <c r="V427" s="22">
        <v>42</v>
      </c>
      <c r="W427" s="22">
        <v>2</v>
      </c>
      <c r="X427" s="23"/>
    </row>
    <row r="428" spans="1:24" s="1" customFormat="1" ht="37.049999999999997" customHeight="1" x14ac:dyDescent="0.3">
      <c r="A428" s="24" t="s">
        <v>23</v>
      </c>
      <c r="B428" s="24" t="s">
        <v>713</v>
      </c>
      <c r="C428" s="12" t="s">
        <v>758</v>
      </c>
      <c r="D428" s="60"/>
      <c r="E428" s="40" t="str">
        <f>HYPERLINK("https://www.google.ru/search?q=621716-008&amp;newwindow=1&amp;tbm=isch","Еще фото")</f>
        <v>Еще фото</v>
      </c>
      <c r="F428" s="25" t="s">
        <v>52</v>
      </c>
      <c r="G428" s="24" t="s">
        <v>358</v>
      </c>
      <c r="H428" s="24" t="s">
        <v>349</v>
      </c>
      <c r="I428" s="24" t="s">
        <v>676</v>
      </c>
      <c r="J428" s="14" t="s">
        <v>99</v>
      </c>
      <c r="K428" s="15" t="s">
        <v>30</v>
      </c>
      <c r="L428" s="57"/>
      <c r="M428" s="14"/>
      <c r="N428" s="14" t="s">
        <v>114</v>
      </c>
      <c r="O428" s="14"/>
      <c r="P428" s="15" t="s">
        <v>748</v>
      </c>
      <c r="Q428" s="16">
        <v>13799</v>
      </c>
      <c r="R428" s="17">
        <v>40</v>
      </c>
      <c r="S428" s="18">
        <v>9521.31</v>
      </c>
      <c r="T428" s="19" t="s">
        <v>353</v>
      </c>
      <c r="U428" s="20" t="s">
        <v>696</v>
      </c>
      <c r="V428" s="22">
        <v>43</v>
      </c>
      <c r="W428" s="22">
        <v>1</v>
      </c>
      <c r="X428" s="23"/>
    </row>
    <row r="429" spans="1:24" s="1" customFormat="1" ht="108" customHeight="1" x14ac:dyDescent="0.3">
      <c r="A429" s="11" t="s">
        <v>23</v>
      </c>
      <c r="B429" s="11" t="s">
        <v>760</v>
      </c>
      <c r="C429" s="12" t="s">
        <v>761</v>
      </c>
      <c r="D429" s="28"/>
      <c r="E429" s="40" t="str">
        <f>HYPERLINK("https://www.google.ru/search?q=924344-009&amp;newwindow=1&amp;tbm=isch","Еще фото")</f>
        <v>Еще фото</v>
      </c>
      <c r="F429" s="25"/>
      <c r="G429" s="11" t="s">
        <v>358</v>
      </c>
      <c r="H429" s="11" t="s">
        <v>349</v>
      </c>
      <c r="I429" s="14" t="s">
        <v>676</v>
      </c>
      <c r="J429" s="14" t="s">
        <v>99</v>
      </c>
      <c r="K429" s="15" t="s">
        <v>45</v>
      </c>
      <c r="L429" s="14" t="s">
        <v>762</v>
      </c>
      <c r="M429" s="14"/>
      <c r="N429" s="14" t="s">
        <v>32</v>
      </c>
      <c r="O429" s="14"/>
      <c r="P429" s="15" t="s">
        <v>763</v>
      </c>
      <c r="Q429" s="16">
        <v>7799</v>
      </c>
      <c r="R429" s="17">
        <v>40</v>
      </c>
      <c r="S429" s="18">
        <v>5381.3099999999995</v>
      </c>
      <c r="T429" s="19" t="s">
        <v>353</v>
      </c>
      <c r="U429" s="20" t="s">
        <v>712</v>
      </c>
      <c r="V429" s="29">
        <v>35.5</v>
      </c>
      <c r="W429" s="22">
        <v>1</v>
      </c>
      <c r="X429" s="23"/>
    </row>
    <row r="430" spans="1:24" s="1" customFormat="1" ht="35" customHeight="1" x14ac:dyDescent="0.3">
      <c r="A430" s="11" t="s">
        <v>23</v>
      </c>
      <c r="B430" s="11" t="s">
        <v>764</v>
      </c>
      <c r="C430" s="12" t="s">
        <v>765</v>
      </c>
      <c r="D430" s="58"/>
      <c r="E430" s="40" t="str">
        <f>HYPERLINK("https://www.google.ru/search?q=AQ2210-004&amp;newwindow=1&amp;tbm=isch","Еще фото")</f>
        <v>Еще фото</v>
      </c>
      <c r="F430" s="25"/>
      <c r="G430" s="11" t="s">
        <v>358</v>
      </c>
      <c r="H430" s="11" t="s">
        <v>349</v>
      </c>
      <c r="I430" s="14" t="s">
        <v>676</v>
      </c>
      <c r="J430" s="14" t="s">
        <v>99</v>
      </c>
      <c r="K430" s="15" t="s">
        <v>45</v>
      </c>
      <c r="L430" s="56" t="s">
        <v>766</v>
      </c>
      <c r="M430" s="14" t="s">
        <v>702</v>
      </c>
      <c r="N430" s="14" t="s">
        <v>114</v>
      </c>
      <c r="O430" s="14"/>
      <c r="P430" s="15" t="s">
        <v>767</v>
      </c>
      <c r="Q430" s="16">
        <v>9999</v>
      </c>
      <c r="R430" s="17">
        <v>40</v>
      </c>
      <c r="S430" s="18">
        <v>6899.3099999999995</v>
      </c>
      <c r="T430" s="19" t="s">
        <v>353</v>
      </c>
      <c r="U430" s="20" t="s">
        <v>361</v>
      </c>
      <c r="V430" s="29">
        <v>36.5</v>
      </c>
      <c r="W430" s="22">
        <v>1</v>
      </c>
      <c r="X430" s="23"/>
    </row>
    <row r="431" spans="1:24" s="1" customFormat="1" ht="35" customHeight="1" x14ac:dyDescent="0.3">
      <c r="A431" s="24" t="s">
        <v>23</v>
      </c>
      <c r="B431" s="24" t="s">
        <v>764</v>
      </c>
      <c r="C431" s="12" t="s">
        <v>765</v>
      </c>
      <c r="D431" s="59"/>
      <c r="E431" s="40" t="str">
        <f>HYPERLINK("https://www.google.ru/search?q=AQ2210-004&amp;newwindow=1&amp;tbm=isch","Еще фото")</f>
        <v>Еще фото</v>
      </c>
      <c r="F431" s="25"/>
      <c r="G431" s="24" t="s">
        <v>358</v>
      </c>
      <c r="H431" s="24" t="s">
        <v>349</v>
      </c>
      <c r="I431" s="24" t="s">
        <v>676</v>
      </c>
      <c r="J431" s="14" t="s">
        <v>99</v>
      </c>
      <c r="K431" s="15" t="s">
        <v>45</v>
      </c>
      <c r="L431" s="61"/>
      <c r="M431" s="14" t="s">
        <v>702</v>
      </c>
      <c r="N431" s="14" t="s">
        <v>114</v>
      </c>
      <c r="O431" s="14"/>
      <c r="P431" s="15" t="s">
        <v>767</v>
      </c>
      <c r="Q431" s="16">
        <v>9999</v>
      </c>
      <c r="R431" s="17">
        <v>40</v>
      </c>
      <c r="S431" s="18">
        <v>6899.3099999999995</v>
      </c>
      <c r="T431" s="19" t="s">
        <v>353</v>
      </c>
      <c r="U431" s="20" t="s">
        <v>362</v>
      </c>
      <c r="V431" s="22">
        <v>37</v>
      </c>
      <c r="W431" s="22">
        <v>1</v>
      </c>
      <c r="X431" s="23"/>
    </row>
    <row r="432" spans="1:24" s="1" customFormat="1" ht="37.049999999999997" customHeight="1" x14ac:dyDescent="0.3">
      <c r="A432" s="24" t="s">
        <v>23</v>
      </c>
      <c r="B432" s="24" t="s">
        <v>764</v>
      </c>
      <c r="C432" s="12" t="s">
        <v>765</v>
      </c>
      <c r="D432" s="60"/>
      <c r="E432" s="40" t="str">
        <f>HYPERLINK("https://www.google.ru/search?q=AQ2210-004&amp;newwindow=1&amp;tbm=isch","Еще фото")</f>
        <v>Еще фото</v>
      </c>
      <c r="F432" s="25"/>
      <c r="G432" s="24" t="s">
        <v>358</v>
      </c>
      <c r="H432" s="24" t="s">
        <v>349</v>
      </c>
      <c r="I432" s="24" t="s">
        <v>676</v>
      </c>
      <c r="J432" s="14" t="s">
        <v>99</v>
      </c>
      <c r="K432" s="15" t="s">
        <v>45</v>
      </c>
      <c r="L432" s="57"/>
      <c r="M432" s="14" t="s">
        <v>702</v>
      </c>
      <c r="N432" s="14" t="s">
        <v>114</v>
      </c>
      <c r="O432" s="14"/>
      <c r="P432" s="15" t="s">
        <v>767</v>
      </c>
      <c r="Q432" s="16">
        <v>9999</v>
      </c>
      <c r="R432" s="17">
        <v>40</v>
      </c>
      <c r="S432" s="18">
        <v>6899.3099999999995</v>
      </c>
      <c r="T432" s="19" t="s">
        <v>353</v>
      </c>
      <c r="U432" s="20" t="s">
        <v>695</v>
      </c>
      <c r="V432" s="29">
        <v>37.5</v>
      </c>
      <c r="W432" s="22">
        <v>3</v>
      </c>
      <c r="X432" s="23"/>
    </row>
    <row r="433" spans="1:24" s="1" customFormat="1" ht="35" customHeight="1" x14ac:dyDescent="0.3">
      <c r="A433" s="11" t="s">
        <v>23</v>
      </c>
      <c r="B433" s="11" t="s">
        <v>768</v>
      </c>
      <c r="C433" s="12" t="s">
        <v>769</v>
      </c>
      <c r="D433" s="58"/>
      <c r="E433" s="40" t="str">
        <f>HYPERLINK("https://www.google.ru/search?q=AQ8227-001&amp;newwindow=1&amp;tbm=isch","Еще фото")</f>
        <v>Еще фото</v>
      </c>
      <c r="F433" s="25"/>
      <c r="G433" s="11" t="s">
        <v>358</v>
      </c>
      <c r="H433" s="11" t="s">
        <v>349</v>
      </c>
      <c r="I433" s="14" t="s">
        <v>676</v>
      </c>
      <c r="J433" s="14" t="s">
        <v>99</v>
      </c>
      <c r="K433" s="15" t="s">
        <v>45</v>
      </c>
      <c r="L433" s="56" t="s">
        <v>770</v>
      </c>
      <c r="M433" s="14"/>
      <c r="N433" s="14" t="s">
        <v>114</v>
      </c>
      <c r="O433" s="14"/>
      <c r="P433" s="15" t="s">
        <v>771</v>
      </c>
      <c r="Q433" s="16">
        <v>6799</v>
      </c>
      <c r="R433" s="17">
        <v>40</v>
      </c>
      <c r="S433" s="18">
        <v>4691.3099999999995</v>
      </c>
      <c r="T433" s="19" t="s">
        <v>353</v>
      </c>
      <c r="U433" s="20" t="s">
        <v>712</v>
      </c>
      <c r="V433" s="29">
        <v>35.5</v>
      </c>
      <c r="W433" s="22">
        <v>2</v>
      </c>
      <c r="X433" s="23"/>
    </row>
    <row r="434" spans="1:24" s="1" customFormat="1" ht="35" customHeight="1" x14ac:dyDescent="0.3">
      <c r="A434" s="24" t="s">
        <v>23</v>
      </c>
      <c r="B434" s="24" t="s">
        <v>768</v>
      </c>
      <c r="C434" s="12" t="s">
        <v>769</v>
      </c>
      <c r="D434" s="59"/>
      <c r="E434" s="40" t="str">
        <f>HYPERLINK("https://www.google.ru/search?q=AQ8227-001&amp;newwindow=1&amp;tbm=isch","Еще фото")</f>
        <v>Еще фото</v>
      </c>
      <c r="F434" s="25"/>
      <c r="G434" s="24" t="s">
        <v>358</v>
      </c>
      <c r="H434" s="24" t="s">
        <v>349</v>
      </c>
      <c r="I434" s="24" t="s">
        <v>676</v>
      </c>
      <c r="J434" s="14" t="s">
        <v>99</v>
      </c>
      <c r="K434" s="15" t="s">
        <v>45</v>
      </c>
      <c r="L434" s="61"/>
      <c r="M434" s="14"/>
      <c r="N434" s="14" t="s">
        <v>114</v>
      </c>
      <c r="O434" s="14"/>
      <c r="P434" s="15" t="s">
        <v>771</v>
      </c>
      <c r="Q434" s="16">
        <v>6799</v>
      </c>
      <c r="R434" s="17">
        <v>40</v>
      </c>
      <c r="S434" s="18">
        <v>4691.3099999999995</v>
      </c>
      <c r="T434" s="19" t="s">
        <v>353</v>
      </c>
      <c r="U434" s="20" t="s">
        <v>355</v>
      </c>
      <c r="V434" s="29">
        <v>39.5</v>
      </c>
      <c r="W434" s="22">
        <v>1</v>
      </c>
      <c r="X434" s="23"/>
    </row>
    <row r="435" spans="1:24" s="1" customFormat="1" ht="37.049999999999997" customHeight="1" x14ac:dyDescent="0.3">
      <c r="A435" s="24" t="s">
        <v>23</v>
      </c>
      <c r="B435" s="24" t="s">
        <v>768</v>
      </c>
      <c r="C435" s="12" t="s">
        <v>769</v>
      </c>
      <c r="D435" s="60"/>
      <c r="E435" s="40" t="str">
        <f>HYPERLINK("https://www.google.ru/search?q=AQ8227-001&amp;newwindow=1&amp;tbm=isch","Еще фото")</f>
        <v>Еще фото</v>
      </c>
      <c r="F435" s="25"/>
      <c r="G435" s="24" t="s">
        <v>358</v>
      </c>
      <c r="H435" s="24" t="s">
        <v>349</v>
      </c>
      <c r="I435" s="24" t="s">
        <v>676</v>
      </c>
      <c r="J435" s="14" t="s">
        <v>99</v>
      </c>
      <c r="K435" s="15" t="s">
        <v>45</v>
      </c>
      <c r="L435" s="57"/>
      <c r="M435" s="14"/>
      <c r="N435" s="14" t="s">
        <v>114</v>
      </c>
      <c r="O435" s="14"/>
      <c r="P435" s="15" t="s">
        <v>771</v>
      </c>
      <c r="Q435" s="16">
        <v>6799</v>
      </c>
      <c r="R435" s="17">
        <v>40</v>
      </c>
      <c r="S435" s="18">
        <v>4691.3099999999995</v>
      </c>
      <c r="T435" s="19" t="s">
        <v>353</v>
      </c>
      <c r="U435" s="20" t="s">
        <v>708</v>
      </c>
      <c r="V435" s="22">
        <v>40</v>
      </c>
      <c r="W435" s="22">
        <v>1</v>
      </c>
      <c r="X435" s="23"/>
    </row>
    <row r="436" spans="1:24" s="1" customFormat="1" ht="52.05" customHeight="1" x14ac:dyDescent="0.3">
      <c r="A436" s="11" t="s">
        <v>23</v>
      </c>
      <c r="B436" s="11" t="s">
        <v>691</v>
      </c>
      <c r="C436" s="12" t="s">
        <v>772</v>
      </c>
      <c r="D436" s="54"/>
      <c r="E436" s="40" t="str">
        <f>HYPERLINK("https://www.google.ru/search?q=CD4373-004&amp;newwindow=1&amp;tbm=isch","Еще фото")</f>
        <v>Еще фото</v>
      </c>
      <c r="F436" s="25" t="s">
        <v>52</v>
      </c>
      <c r="G436" s="11" t="s">
        <v>358</v>
      </c>
      <c r="H436" s="11" t="s">
        <v>349</v>
      </c>
      <c r="I436" s="14" t="s">
        <v>676</v>
      </c>
      <c r="J436" s="14" t="s">
        <v>99</v>
      </c>
      <c r="K436" s="15" t="s">
        <v>30</v>
      </c>
      <c r="L436" s="56" t="s">
        <v>693</v>
      </c>
      <c r="M436" s="14"/>
      <c r="N436" s="14" t="s">
        <v>114</v>
      </c>
      <c r="O436" s="14"/>
      <c r="P436" s="15" t="s">
        <v>694</v>
      </c>
      <c r="Q436" s="16">
        <v>21399</v>
      </c>
      <c r="R436" s="17">
        <v>40</v>
      </c>
      <c r="S436" s="18">
        <v>14765.309999999998</v>
      </c>
      <c r="T436" s="19" t="s">
        <v>353</v>
      </c>
      <c r="U436" s="20" t="s">
        <v>686</v>
      </c>
      <c r="V436" s="22">
        <v>40</v>
      </c>
      <c r="W436" s="22">
        <v>4</v>
      </c>
      <c r="X436" s="23"/>
    </row>
    <row r="437" spans="1:24" s="1" customFormat="1" ht="61.05" customHeight="1" x14ac:dyDescent="0.3">
      <c r="A437" s="24" t="s">
        <v>23</v>
      </c>
      <c r="B437" s="24" t="s">
        <v>691</v>
      </c>
      <c r="C437" s="12" t="s">
        <v>772</v>
      </c>
      <c r="D437" s="55"/>
      <c r="E437" s="40" t="str">
        <f>HYPERLINK("https://www.google.ru/search?q=CD4373-004&amp;newwindow=1&amp;tbm=isch","Еще фото")</f>
        <v>Еще фото</v>
      </c>
      <c r="F437" s="25" t="s">
        <v>52</v>
      </c>
      <c r="G437" s="24" t="s">
        <v>358</v>
      </c>
      <c r="H437" s="24" t="s">
        <v>349</v>
      </c>
      <c r="I437" s="24" t="s">
        <v>676</v>
      </c>
      <c r="J437" s="14" t="s">
        <v>99</v>
      </c>
      <c r="K437" s="15" t="s">
        <v>30</v>
      </c>
      <c r="L437" s="57"/>
      <c r="M437" s="14"/>
      <c r="N437" s="14" t="s">
        <v>114</v>
      </c>
      <c r="O437" s="14"/>
      <c r="P437" s="15" t="s">
        <v>694</v>
      </c>
      <c r="Q437" s="16">
        <v>21399</v>
      </c>
      <c r="R437" s="17">
        <v>40</v>
      </c>
      <c r="S437" s="18">
        <v>14765.309999999998</v>
      </c>
      <c r="T437" s="19" t="s">
        <v>353</v>
      </c>
      <c r="U437" s="20" t="s">
        <v>697</v>
      </c>
      <c r="V437" s="29">
        <v>43.5</v>
      </c>
      <c r="W437" s="22">
        <v>1</v>
      </c>
      <c r="X437" s="23"/>
    </row>
    <row r="438" spans="1:24" s="1" customFormat="1" ht="17" customHeight="1" x14ac:dyDescent="0.3">
      <c r="A438" s="11" t="s">
        <v>23</v>
      </c>
      <c r="B438" s="11" t="s">
        <v>773</v>
      </c>
      <c r="C438" s="12" t="s">
        <v>774</v>
      </c>
      <c r="D438" s="58"/>
      <c r="E438" s="40" t="str">
        <f t="shared" ref="E438:E443" si="6">HYPERLINK("https://www.google.ru/search?q=CD5432-010&amp;newwindow=1&amp;tbm=isch","Еще фото")</f>
        <v>Еще фото</v>
      </c>
      <c r="F438" s="25"/>
      <c r="G438" s="11" t="s">
        <v>358</v>
      </c>
      <c r="H438" s="11" t="s">
        <v>349</v>
      </c>
      <c r="I438" s="14" t="s">
        <v>676</v>
      </c>
      <c r="J438" s="14" t="s">
        <v>99</v>
      </c>
      <c r="K438" s="15" t="s">
        <v>45</v>
      </c>
      <c r="L438" s="56" t="s">
        <v>775</v>
      </c>
      <c r="M438" s="14" t="s">
        <v>702</v>
      </c>
      <c r="N438" s="14" t="s">
        <v>397</v>
      </c>
      <c r="O438" s="14"/>
      <c r="P438" s="15" t="s">
        <v>776</v>
      </c>
      <c r="Q438" s="16">
        <v>25799</v>
      </c>
      <c r="R438" s="17">
        <v>40</v>
      </c>
      <c r="S438" s="18">
        <v>17801.309999999998</v>
      </c>
      <c r="T438" s="19" t="s">
        <v>353</v>
      </c>
      <c r="U438" s="20" t="s">
        <v>679</v>
      </c>
      <c r="V438" s="22">
        <v>35</v>
      </c>
      <c r="W438" s="22">
        <v>1</v>
      </c>
      <c r="X438" s="23"/>
    </row>
    <row r="439" spans="1:24" s="1" customFormat="1" ht="17" customHeight="1" x14ac:dyDescent="0.3">
      <c r="A439" s="24" t="s">
        <v>23</v>
      </c>
      <c r="B439" s="24" t="s">
        <v>773</v>
      </c>
      <c r="C439" s="12" t="s">
        <v>774</v>
      </c>
      <c r="D439" s="59"/>
      <c r="E439" s="40" t="str">
        <f t="shared" si="6"/>
        <v>Еще фото</v>
      </c>
      <c r="F439" s="25"/>
      <c r="G439" s="24" t="s">
        <v>358</v>
      </c>
      <c r="H439" s="24" t="s">
        <v>349</v>
      </c>
      <c r="I439" s="24" t="s">
        <v>676</v>
      </c>
      <c r="J439" s="14" t="s">
        <v>99</v>
      </c>
      <c r="K439" s="15" t="s">
        <v>45</v>
      </c>
      <c r="L439" s="61"/>
      <c r="M439" s="14" t="s">
        <v>702</v>
      </c>
      <c r="N439" s="14" t="s">
        <v>397</v>
      </c>
      <c r="O439" s="14"/>
      <c r="P439" s="15" t="s">
        <v>776</v>
      </c>
      <c r="Q439" s="16">
        <v>25799</v>
      </c>
      <c r="R439" s="17">
        <v>40</v>
      </c>
      <c r="S439" s="18">
        <v>17801.309999999998</v>
      </c>
      <c r="T439" s="19" t="s">
        <v>353</v>
      </c>
      <c r="U439" s="20" t="s">
        <v>361</v>
      </c>
      <c r="V439" s="29">
        <v>36.5</v>
      </c>
      <c r="W439" s="22">
        <v>1</v>
      </c>
      <c r="X439" s="23"/>
    </row>
    <row r="440" spans="1:24" s="1" customFormat="1" ht="17" customHeight="1" x14ac:dyDescent="0.3">
      <c r="A440" s="24" t="s">
        <v>23</v>
      </c>
      <c r="B440" s="24" t="s">
        <v>773</v>
      </c>
      <c r="C440" s="12" t="s">
        <v>774</v>
      </c>
      <c r="D440" s="59"/>
      <c r="E440" s="40" t="str">
        <f t="shared" si="6"/>
        <v>Еще фото</v>
      </c>
      <c r="F440" s="25"/>
      <c r="G440" s="24" t="s">
        <v>358</v>
      </c>
      <c r="H440" s="24" t="s">
        <v>349</v>
      </c>
      <c r="I440" s="24" t="s">
        <v>676</v>
      </c>
      <c r="J440" s="14" t="s">
        <v>99</v>
      </c>
      <c r="K440" s="15" t="s">
        <v>45</v>
      </c>
      <c r="L440" s="61"/>
      <c r="M440" s="14" t="s">
        <v>702</v>
      </c>
      <c r="N440" s="14" t="s">
        <v>397</v>
      </c>
      <c r="O440" s="14"/>
      <c r="P440" s="15" t="s">
        <v>776</v>
      </c>
      <c r="Q440" s="16">
        <v>25799</v>
      </c>
      <c r="R440" s="17">
        <v>40</v>
      </c>
      <c r="S440" s="18">
        <v>17801.309999999998</v>
      </c>
      <c r="T440" s="19" t="s">
        <v>353</v>
      </c>
      <c r="U440" s="20" t="s">
        <v>362</v>
      </c>
      <c r="V440" s="22">
        <v>37</v>
      </c>
      <c r="W440" s="22">
        <v>1</v>
      </c>
      <c r="X440" s="23"/>
    </row>
    <row r="441" spans="1:24" s="1" customFormat="1" ht="17" customHeight="1" x14ac:dyDescent="0.3">
      <c r="A441" s="24" t="s">
        <v>23</v>
      </c>
      <c r="B441" s="24" t="s">
        <v>773</v>
      </c>
      <c r="C441" s="12" t="s">
        <v>774</v>
      </c>
      <c r="D441" s="59"/>
      <c r="E441" s="40" t="str">
        <f t="shared" si="6"/>
        <v>Еще фото</v>
      </c>
      <c r="F441" s="25"/>
      <c r="G441" s="24" t="s">
        <v>358</v>
      </c>
      <c r="H441" s="24" t="s">
        <v>349</v>
      </c>
      <c r="I441" s="24" t="s">
        <v>676</v>
      </c>
      <c r="J441" s="14" t="s">
        <v>99</v>
      </c>
      <c r="K441" s="15" t="s">
        <v>45</v>
      </c>
      <c r="L441" s="61"/>
      <c r="M441" s="14" t="s">
        <v>702</v>
      </c>
      <c r="N441" s="14" t="s">
        <v>397</v>
      </c>
      <c r="O441" s="14"/>
      <c r="P441" s="15" t="s">
        <v>776</v>
      </c>
      <c r="Q441" s="16">
        <v>25799</v>
      </c>
      <c r="R441" s="17">
        <v>40</v>
      </c>
      <c r="S441" s="18">
        <v>17801.309999999998</v>
      </c>
      <c r="T441" s="19" t="s">
        <v>353</v>
      </c>
      <c r="U441" s="20" t="s">
        <v>695</v>
      </c>
      <c r="V441" s="29">
        <v>37.5</v>
      </c>
      <c r="W441" s="22">
        <v>2</v>
      </c>
      <c r="X441" s="23"/>
    </row>
    <row r="442" spans="1:24" s="1" customFormat="1" ht="17" customHeight="1" x14ac:dyDescent="0.3">
      <c r="A442" s="24" t="s">
        <v>23</v>
      </c>
      <c r="B442" s="24" t="s">
        <v>773</v>
      </c>
      <c r="C442" s="12" t="s">
        <v>774</v>
      </c>
      <c r="D442" s="59"/>
      <c r="E442" s="40" t="str">
        <f t="shared" si="6"/>
        <v>Еще фото</v>
      </c>
      <c r="F442" s="25"/>
      <c r="G442" s="24" t="s">
        <v>358</v>
      </c>
      <c r="H442" s="24" t="s">
        <v>349</v>
      </c>
      <c r="I442" s="24" t="s">
        <v>676</v>
      </c>
      <c r="J442" s="14" t="s">
        <v>99</v>
      </c>
      <c r="K442" s="15" t="s">
        <v>45</v>
      </c>
      <c r="L442" s="61"/>
      <c r="M442" s="14" t="s">
        <v>702</v>
      </c>
      <c r="N442" s="14" t="s">
        <v>397</v>
      </c>
      <c r="O442" s="14"/>
      <c r="P442" s="15" t="s">
        <v>776</v>
      </c>
      <c r="Q442" s="16">
        <v>25799</v>
      </c>
      <c r="R442" s="17">
        <v>40</v>
      </c>
      <c r="S442" s="18">
        <v>17801.309999999998</v>
      </c>
      <c r="T442" s="19" t="s">
        <v>353</v>
      </c>
      <c r="U442" s="20" t="s">
        <v>686</v>
      </c>
      <c r="V442" s="22">
        <v>38</v>
      </c>
      <c r="W442" s="22">
        <v>1</v>
      </c>
      <c r="X442" s="23"/>
    </row>
    <row r="443" spans="1:24" s="1" customFormat="1" ht="22.05" customHeight="1" x14ac:dyDescent="0.3">
      <c r="A443" s="24" t="s">
        <v>23</v>
      </c>
      <c r="B443" s="24" t="s">
        <v>773</v>
      </c>
      <c r="C443" s="12" t="s">
        <v>774</v>
      </c>
      <c r="D443" s="60"/>
      <c r="E443" s="40" t="str">
        <f t="shared" si="6"/>
        <v>Еще фото</v>
      </c>
      <c r="F443" s="25"/>
      <c r="G443" s="24" t="s">
        <v>358</v>
      </c>
      <c r="H443" s="24" t="s">
        <v>349</v>
      </c>
      <c r="I443" s="24" t="s">
        <v>676</v>
      </c>
      <c r="J443" s="14" t="s">
        <v>99</v>
      </c>
      <c r="K443" s="15" t="s">
        <v>45</v>
      </c>
      <c r="L443" s="57"/>
      <c r="M443" s="14" t="s">
        <v>702</v>
      </c>
      <c r="N443" s="14" t="s">
        <v>397</v>
      </c>
      <c r="O443" s="14"/>
      <c r="P443" s="15" t="s">
        <v>776</v>
      </c>
      <c r="Q443" s="16">
        <v>25799</v>
      </c>
      <c r="R443" s="17">
        <v>40</v>
      </c>
      <c r="S443" s="18">
        <v>17801.309999999998</v>
      </c>
      <c r="T443" s="19" t="s">
        <v>353</v>
      </c>
      <c r="U443" s="20" t="s">
        <v>698</v>
      </c>
      <c r="V443" s="22">
        <v>42</v>
      </c>
      <c r="W443" s="22">
        <v>1</v>
      </c>
      <c r="X443" s="23"/>
    </row>
    <row r="444" spans="1:24" s="1" customFormat="1" ht="108" customHeight="1" x14ac:dyDescent="0.3">
      <c r="A444" s="11" t="s">
        <v>23</v>
      </c>
      <c r="B444" s="11" t="s">
        <v>777</v>
      </c>
      <c r="C444" s="12" t="s">
        <v>778</v>
      </c>
      <c r="D444" s="28"/>
      <c r="E444" s="40" t="str">
        <f>HYPERLINK("https://www.google.ru/search?q=CI2964-010&amp;newwindow=1&amp;tbm=isch","Еще фото")</f>
        <v>Еще фото</v>
      </c>
      <c r="F444" s="25" t="s">
        <v>52</v>
      </c>
      <c r="G444" s="11" t="s">
        <v>358</v>
      </c>
      <c r="H444" s="11" t="s">
        <v>349</v>
      </c>
      <c r="I444" s="14" t="s">
        <v>676</v>
      </c>
      <c r="J444" s="14" t="s">
        <v>779</v>
      </c>
      <c r="K444" s="15" t="s">
        <v>337</v>
      </c>
      <c r="L444" s="14" t="s">
        <v>780</v>
      </c>
      <c r="M444" s="14"/>
      <c r="N444" s="14" t="s">
        <v>114</v>
      </c>
      <c r="O444" s="14"/>
      <c r="P444" s="15" t="s">
        <v>781</v>
      </c>
      <c r="Q444" s="16">
        <v>12399</v>
      </c>
      <c r="R444" s="17">
        <v>40</v>
      </c>
      <c r="S444" s="18">
        <v>8555.31</v>
      </c>
      <c r="T444" s="19" t="s">
        <v>353</v>
      </c>
      <c r="U444" s="20" t="s">
        <v>686</v>
      </c>
      <c r="V444" s="22">
        <v>40</v>
      </c>
      <c r="W444" s="22">
        <v>1</v>
      </c>
      <c r="X444" s="23"/>
    </row>
    <row r="445" spans="1:24" s="1" customFormat="1" ht="108" customHeight="1" x14ac:dyDescent="0.3">
      <c r="A445" s="11" t="s">
        <v>23</v>
      </c>
      <c r="B445" s="11" t="s">
        <v>782</v>
      </c>
      <c r="C445" s="12" t="s">
        <v>783</v>
      </c>
      <c r="D445" s="28"/>
      <c r="E445" s="40" t="str">
        <f>HYPERLINK("https://www.google.ru/search?q=CK2585-006&amp;newwindow=1&amp;tbm=isch","Еще фото")</f>
        <v>Еще фото</v>
      </c>
      <c r="F445" s="25"/>
      <c r="G445" s="11" t="s">
        <v>358</v>
      </c>
      <c r="H445" s="11" t="s">
        <v>349</v>
      </c>
      <c r="I445" s="14" t="s">
        <v>676</v>
      </c>
      <c r="J445" s="14" t="s">
        <v>99</v>
      </c>
      <c r="K445" s="15" t="s">
        <v>45</v>
      </c>
      <c r="L445" s="14" t="s">
        <v>784</v>
      </c>
      <c r="M445" s="14"/>
      <c r="N445" s="14" t="s">
        <v>114</v>
      </c>
      <c r="O445" s="14"/>
      <c r="P445" s="15" t="s">
        <v>785</v>
      </c>
      <c r="Q445" s="16">
        <v>14999</v>
      </c>
      <c r="R445" s="17">
        <v>40</v>
      </c>
      <c r="S445" s="18">
        <v>10349.31</v>
      </c>
      <c r="T445" s="19" t="s">
        <v>353</v>
      </c>
      <c r="U445" s="20" t="s">
        <v>695</v>
      </c>
      <c r="V445" s="29">
        <v>37.5</v>
      </c>
      <c r="W445" s="22">
        <v>2</v>
      </c>
      <c r="X445" s="23"/>
    </row>
    <row r="446" spans="1:24" s="1" customFormat="1" ht="108" customHeight="1" x14ac:dyDescent="0.3">
      <c r="A446" s="11" t="s">
        <v>23</v>
      </c>
      <c r="B446" s="11" t="s">
        <v>786</v>
      </c>
      <c r="C446" s="12" t="s">
        <v>787</v>
      </c>
      <c r="D446" s="28"/>
      <c r="E446" s="40" t="str">
        <f>HYPERLINK("https://www.google.ru/search?q=CQ9545-001&amp;newwindow=1&amp;tbm=isch","Еще фото")</f>
        <v>Еще фото</v>
      </c>
      <c r="F446" s="25"/>
      <c r="G446" s="11" t="s">
        <v>358</v>
      </c>
      <c r="H446" s="11" t="s">
        <v>349</v>
      </c>
      <c r="I446" s="14" t="s">
        <v>676</v>
      </c>
      <c r="J446" s="14" t="s">
        <v>99</v>
      </c>
      <c r="K446" s="15" t="s">
        <v>45</v>
      </c>
      <c r="L446" s="14" t="s">
        <v>788</v>
      </c>
      <c r="M446" s="14"/>
      <c r="N446" s="14" t="s">
        <v>114</v>
      </c>
      <c r="O446" s="14"/>
      <c r="P446" s="15" t="s">
        <v>789</v>
      </c>
      <c r="Q446" s="16">
        <v>9699</v>
      </c>
      <c r="R446" s="17">
        <v>40</v>
      </c>
      <c r="S446" s="18">
        <v>6692.3099999999995</v>
      </c>
      <c r="T446" s="19" t="s">
        <v>353</v>
      </c>
      <c r="U446" s="20" t="s">
        <v>679</v>
      </c>
      <c r="V446" s="22">
        <v>35</v>
      </c>
      <c r="W446" s="22">
        <v>1</v>
      </c>
      <c r="X446" s="23"/>
    </row>
    <row r="447" spans="1:24" s="1" customFormat="1" ht="108" customHeight="1" x14ac:dyDescent="0.3">
      <c r="A447" s="11" t="s">
        <v>23</v>
      </c>
      <c r="B447" s="11" t="s">
        <v>790</v>
      </c>
      <c r="C447" s="12" t="s">
        <v>791</v>
      </c>
      <c r="D447" s="28"/>
      <c r="E447" s="40" t="str">
        <f>HYPERLINK("https://www.google.ru/search?q=CT0550-700&amp;newwindow=1&amp;tbm=isch","Еще фото")</f>
        <v>Еще фото</v>
      </c>
      <c r="F447" s="25"/>
      <c r="G447" s="11" t="s">
        <v>682</v>
      </c>
      <c r="H447" s="11" t="s">
        <v>349</v>
      </c>
      <c r="I447" s="14" t="s">
        <v>676</v>
      </c>
      <c r="J447" s="14" t="s">
        <v>336</v>
      </c>
      <c r="K447" s="15" t="s">
        <v>337</v>
      </c>
      <c r="L447" s="14" t="s">
        <v>720</v>
      </c>
      <c r="M447" s="14"/>
      <c r="N447" s="14" t="s">
        <v>469</v>
      </c>
      <c r="O447" s="14"/>
      <c r="P447" s="15" t="s">
        <v>792</v>
      </c>
      <c r="Q447" s="16">
        <v>19999</v>
      </c>
      <c r="R447" s="17">
        <v>40</v>
      </c>
      <c r="S447" s="18">
        <v>13799.309999999998</v>
      </c>
      <c r="T447" s="19" t="s">
        <v>353</v>
      </c>
      <c r="U447" s="20" t="s">
        <v>362</v>
      </c>
      <c r="V447" s="22">
        <v>39</v>
      </c>
      <c r="W447" s="22">
        <v>1</v>
      </c>
      <c r="X447" s="23"/>
    </row>
    <row r="448" spans="1:24" s="1" customFormat="1" ht="52.05" customHeight="1" x14ac:dyDescent="0.3">
      <c r="A448" s="11" t="s">
        <v>23</v>
      </c>
      <c r="B448" s="11" t="s">
        <v>793</v>
      </c>
      <c r="C448" s="12" t="s">
        <v>794</v>
      </c>
      <c r="D448" s="54"/>
      <c r="E448" s="40" t="str">
        <f>HYPERLINK("https://www.google.ru/search?q=CU6620-001&amp;newwindow=1&amp;tbm=isch","Еще фото")</f>
        <v>Еще фото</v>
      </c>
      <c r="F448" s="25" t="s">
        <v>52</v>
      </c>
      <c r="G448" s="11" t="s">
        <v>358</v>
      </c>
      <c r="H448" s="11" t="s">
        <v>349</v>
      </c>
      <c r="I448" s="14" t="s">
        <v>676</v>
      </c>
      <c r="J448" s="14" t="s">
        <v>254</v>
      </c>
      <c r="K448" s="15" t="s">
        <v>30</v>
      </c>
      <c r="L448" s="56" t="s">
        <v>795</v>
      </c>
      <c r="M448" s="14"/>
      <c r="N448" s="14" t="s">
        <v>114</v>
      </c>
      <c r="O448" s="14"/>
      <c r="P448" s="15" t="s">
        <v>796</v>
      </c>
      <c r="Q448" s="16">
        <v>13099</v>
      </c>
      <c r="R448" s="17">
        <v>40</v>
      </c>
      <c r="S448" s="18">
        <v>9038.31</v>
      </c>
      <c r="T448" s="19" t="s">
        <v>353</v>
      </c>
      <c r="U448" s="20" t="s">
        <v>354</v>
      </c>
      <c r="V448" s="22">
        <v>41</v>
      </c>
      <c r="W448" s="22">
        <v>1</v>
      </c>
      <c r="X448" s="23"/>
    </row>
    <row r="449" spans="1:24" s="1" customFormat="1" ht="61.05" customHeight="1" x14ac:dyDescent="0.3">
      <c r="A449" s="24" t="s">
        <v>23</v>
      </c>
      <c r="B449" s="24" t="s">
        <v>793</v>
      </c>
      <c r="C449" s="12" t="s">
        <v>794</v>
      </c>
      <c r="D449" s="55"/>
      <c r="E449" s="40" t="str">
        <f>HYPERLINK("https://www.google.ru/search?q=CU6620-001&amp;newwindow=1&amp;tbm=isch","Еще фото")</f>
        <v>Еще фото</v>
      </c>
      <c r="F449" s="25" t="s">
        <v>52</v>
      </c>
      <c r="G449" s="24" t="s">
        <v>358</v>
      </c>
      <c r="H449" s="24" t="s">
        <v>349</v>
      </c>
      <c r="I449" s="24" t="s">
        <v>676</v>
      </c>
      <c r="J449" s="14" t="s">
        <v>254</v>
      </c>
      <c r="K449" s="15" t="s">
        <v>30</v>
      </c>
      <c r="L449" s="57"/>
      <c r="M449" s="14"/>
      <c r="N449" s="14" t="s">
        <v>114</v>
      </c>
      <c r="O449" s="14"/>
      <c r="P449" s="15" t="s">
        <v>796</v>
      </c>
      <c r="Q449" s="16">
        <v>13099</v>
      </c>
      <c r="R449" s="17">
        <v>40</v>
      </c>
      <c r="S449" s="18">
        <v>9038.31</v>
      </c>
      <c r="T449" s="19" t="s">
        <v>353</v>
      </c>
      <c r="U449" s="20" t="s">
        <v>717</v>
      </c>
      <c r="V449" s="22">
        <v>45</v>
      </c>
      <c r="W449" s="22">
        <v>1</v>
      </c>
      <c r="X449" s="23"/>
    </row>
    <row r="450" spans="1:24" s="1" customFormat="1" ht="17" customHeight="1" x14ac:dyDescent="0.3">
      <c r="A450" s="11" t="s">
        <v>23</v>
      </c>
      <c r="B450" s="11" t="s">
        <v>797</v>
      </c>
      <c r="C450" s="12" t="s">
        <v>798</v>
      </c>
      <c r="D450" s="58"/>
      <c r="E450" s="40" t="str">
        <f t="shared" ref="E450:E455" si="7">HYPERLINK("https://www.google.ru/search?q=CW4554-101&amp;newwindow=1&amp;tbm=isch","Еще фото")</f>
        <v>Еще фото</v>
      </c>
      <c r="F450" s="25" t="s">
        <v>52</v>
      </c>
      <c r="G450" s="11" t="s">
        <v>358</v>
      </c>
      <c r="H450" s="11" t="s">
        <v>349</v>
      </c>
      <c r="I450" s="14" t="s">
        <v>676</v>
      </c>
      <c r="J450" s="14" t="s">
        <v>99</v>
      </c>
      <c r="K450" s="15" t="s">
        <v>45</v>
      </c>
      <c r="L450" s="56" t="s">
        <v>799</v>
      </c>
      <c r="M450" s="14" t="s">
        <v>702</v>
      </c>
      <c r="N450" s="14" t="s">
        <v>67</v>
      </c>
      <c r="O450" s="14"/>
      <c r="P450" s="15" t="s">
        <v>800</v>
      </c>
      <c r="Q450" s="16">
        <v>13399</v>
      </c>
      <c r="R450" s="17">
        <v>40</v>
      </c>
      <c r="S450" s="18">
        <v>9245.31</v>
      </c>
      <c r="T450" s="19" t="s">
        <v>353</v>
      </c>
      <c r="U450" s="20" t="s">
        <v>361</v>
      </c>
      <c r="V450" s="29">
        <v>36.5</v>
      </c>
      <c r="W450" s="22">
        <v>1</v>
      </c>
      <c r="X450" s="23"/>
    </row>
    <row r="451" spans="1:24" s="1" customFormat="1" ht="17" customHeight="1" x14ac:dyDescent="0.3">
      <c r="A451" s="24" t="s">
        <v>23</v>
      </c>
      <c r="B451" s="24" t="s">
        <v>797</v>
      </c>
      <c r="C451" s="12" t="s">
        <v>798</v>
      </c>
      <c r="D451" s="59"/>
      <c r="E451" s="40" t="str">
        <f t="shared" si="7"/>
        <v>Еще фото</v>
      </c>
      <c r="F451" s="25" t="s">
        <v>52</v>
      </c>
      <c r="G451" s="24" t="s">
        <v>358</v>
      </c>
      <c r="H451" s="24" t="s">
        <v>349</v>
      </c>
      <c r="I451" s="24" t="s">
        <v>676</v>
      </c>
      <c r="J451" s="14" t="s">
        <v>99</v>
      </c>
      <c r="K451" s="15" t="s">
        <v>45</v>
      </c>
      <c r="L451" s="61"/>
      <c r="M451" s="14" t="s">
        <v>702</v>
      </c>
      <c r="N451" s="14" t="s">
        <v>67</v>
      </c>
      <c r="O451" s="14"/>
      <c r="P451" s="15" t="s">
        <v>800</v>
      </c>
      <c r="Q451" s="16">
        <v>13399</v>
      </c>
      <c r="R451" s="17">
        <v>40</v>
      </c>
      <c r="S451" s="18">
        <v>9245.31</v>
      </c>
      <c r="T451" s="19" t="s">
        <v>353</v>
      </c>
      <c r="U451" s="20" t="s">
        <v>695</v>
      </c>
      <c r="V451" s="29">
        <v>37.5</v>
      </c>
      <c r="W451" s="22">
        <v>8</v>
      </c>
      <c r="X451" s="23"/>
    </row>
    <row r="452" spans="1:24" s="1" customFormat="1" ht="17" customHeight="1" x14ac:dyDescent="0.3">
      <c r="A452" s="24" t="s">
        <v>23</v>
      </c>
      <c r="B452" s="24" t="s">
        <v>797</v>
      </c>
      <c r="C452" s="12" t="s">
        <v>798</v>
      </c>
      <c r="D452" s="59"/>
      <c r="E452" s="40" t="str">
        <f t="shared" si="7"/>
        <v>Еще фото</v>
      </c>
      <c r="F452" s="25" t="s">
        <v>52</v>
      </c>
      <c r="G452" s="24" t="s">
        <v>358</v>
      </c>
      <c r="H452" s="24" t="s">
        <v>349</v>
      </c>
      <c r="I452" s="24" t="s">
        <v>676</v>
      </c>
      <c r="J452" s="14" t="s">
        <v>99</v>
      </c>
      <c r="K452" s="15" t="s">
        <v>45</v>
      </c>
      <c r="L452" s="61"/>
      <c r="M452" s="14" t="s">
        <v>702</v>
      </c>
      <c r="N452" s="14" t="s">
        <v>67</v>
      </c>
      <c r="O452" s="14"/>
      <c r="P452" s="15" t="s">
        <v>800</v>
      </c>
      <c r="Q452" s="16">
        <v>13399</v>
      </c>
      <c r="R452" s="17">
        <v>40</v>
      </c>
      <c r="S452" s="18">
        <v>9245.31</v>
      </c>
      <c r="T452" s="19" t="s">
        <v>353</v>
      </c>
      <c r="U452" s="20" t="s">
        <v>686</v>
      </c>
      <c r="V452" s="22">
        <v>38</v>
      </c>
      <c r="W452" s="22">
        <v>5</v>
      </c>
      <c r="X452" s="23"/>
    </row>
    <row r="453" spans="1:24" s="1" customFormat="1" ht="17" customHeight="1" x14ac:dyDescent="0.3">
      <c r="A453" s="24" t="s">
        <v>23</v>
      </c>
      <c r="B453" s="24" t="s">
        <v>797</v>
      </c>
      <c r="C453" s="12" t="s">
        <v>798</v>
      </c>
      <c r="D453" s="59"/>
      <c r="E453" s="40" t="str">
        <f t="shared" si="7"/>
        <v>Еще фото</v>
      </c>
      <c r="F453" s="25" t="s">
        <v>52</v>
      </c>
      <c r="G453" s="24" t="s">
        <v>358</v>
      </c>
      <c r="H453" s="24" t="s">
        <v>349</v>
      </c>
      <c r="I453" s="24" t="s">
        <v>676</v>
      </c>
      <c r="J453" s="14" t="s">
        <v>99</v>
      </c>
      <c r="K453" s="15" t="s">
        <v>45</v>
      </c>
      <c r="L453" s="61"/>
      <c r="M453" s="14" t="s">
        <v>702</v>
      </c>
      <c r="N453" s="14" t="s">
        <v>67</v>
      </c>
      <c r="O453" s="14"/>
      <c r="P453" s="15" t="s">
        <v>800</v>
      </c>
      <c r="Q453" s="16">
        <v>13399</v>
      </c>
      <c r="R453" s="17">
        <v>40</v>
      </c>
      <c r="S453" s="18">
        <v>9245.31</v>
      </c>
      <c r="T453" s="19" t="s">
        <v>353</v>
      </c>
      <c r="U453" s="20" t="s">
        <v>354</v>
      </c>
      <c r="V453" s="22">
        <v>39</v>
      </c>
      <c r="W453" s="22">
        <v>1</v>
      </c>
      <c r="X453" s="23"/>
    </row>
    <row r="454" spans="1:24" s="1" customFormat="1" ht="17" customHeight="1" x14ac:dyDescent="0.3">
      <c r="A454" s="24" t="s">
        <v>23</v>
      </c>
      <c r="B454" s="24" t="s">
        <v>797</v>
      </c>
      <c r="C454" s="12" t="s">
        <v>798</v>
      </c>
      <c r="D454" s="59"/>
      <c r="E454" s="40" t="str">
        <f t="shared" si="7"/>
        <v>Еще фото</v>
      </c>
      <c r="F454" s="25" t="s">
        <v>52</v>
      </c>
      <c r="G454" s="24" t="s">
        <v>358</v>
      </c>
      <c r="H454" s="24" t="s">
        <v>349</v>
      </c>
      <c r="I454" s="24" t="s">
        <v>676</v>
      </c>
      <c r="J454" s="14" t="s">
        <v>99</v>
      </c>
      <c r="K454" s="15" t="s">
        <v>45</v>
      </c>
      <c r="L454" s="61"/>
      <c r="M454" s="14" t="s">
        <v>702</v>
      </c>
      <c r="N454" s="14" t="s">
        <v>67</v>
      </c>
      <c r="O454" s="14"/>
      <c r="P454" s="15" t="s">
        <v>800</v>
      </c>
      <c r="Q454" s="16">
        <v>13399</v>
      </c>
      <c r="R454" s="17">
        <v>40</v>
      </c>
      <c r="S454" s="18">
        <v>9245.31</v>
      </c>
      <c r="T454" s="19" t="s">
        <v>353</v>
      </c>
      <c r="U454" s="20" t="s">
        <v>355</v>
      </c>
      <c r="V454" s="29">
        <v>39.5</v>
      </c>
      <c r="W454" s="22">
        <v>1</v>
      </c>
      <c r="X454" s="23"/>
    </row>
    <row r="455" spans="1:24" s="1" customFormat="1" ht="22.05" customHeight="1" x14ac:dyDescent="0.3">
      <c r="A455" s="24" t="s">
        <v>23</v>
      </c>
      <c r="B455" s="24" t="s">
        <v>797</v>
      </c>
      <c r="C455" s="12" t="s">
        <v>798</v>
      </c>
      <c r="D455" s="60"/>
      <c r="E455" s="40" t="str">
        <f t="shared" si="7"/>
        <v>Еще фото</v>
      </c>
      <c r="F455" s="25" t="s">
        <v>52</v>
      </c>
      <c r="G455" s="24" t="s">
        <v>358</v>
      </c>
      <c r="H455" s="24" t="s">
        <v>349</v>
      </c>
      <c r="I455" s="24" t="s">
        <v>676</v>
      </c>
      <c r="J455" s="14" t="s">
        <v>99</v>
      </c>
      <c r="K455" s="15" t="s">
        <v>45</v>
      </c>
      <c r="L455" s="57"/>
      <c r="M455" s="14" t="s">
        <v>702</v>
      </c>
      <c r="N455" s="14" t="s">
        <v>67</v>
      </c>
      <c r="O455" s="14"/>
      <c r="P455" s="15" t="s">
        <v>800</v>
      </c>
      <c r="Q455" s="16">
        <v>13399</v>
      </c>
      <c r="R455" s="17">
        <v>40</v>
      </c>
      <c r="S455" s="18">
        <v>9245.31</v>
      </c>
      <c r="T455" s="19" t="s">
        <v>353</v>
      </c>
      <c r="U455" s="20" t="s">
        <v>708</v>
      </c>
      <c r="V455" s="22">
        <v>40</v>
      </c>
      <c r="W455" s="22">
        <v>1</v>
      </c>
      <c r="X455" s="23"/>
    </row>
    <row r="456" spans="1:24" s="1" customFormat="1" ht="108" customHeight="1" x14ac:dyDescent="0.3">
      <c r="A456" s="11" t="s">
        <v>23</v>
      </c>
      <c r="B456" s="11" t="s">
        <v>801</v>
      </c>
      <c r="C456" s="12" t="s">
        <v>802</v>
      </c>
      <c r="D456" s="28"/>
      <c r="E456" s="40" t="str">
        <f>HYPERLINK("https://www.google.ru/search?q=DC3728-003&amp;newwindow=1&amp;tbm=isch","Еще фото")</f>
        <v>Еще фото</v>
      </c>
      <c r="F456" s="25"/>
      <c r="G456" s="11" t="s">
        <v>358</v>
      </c>
      <c r="H456" s="11" t="s">
        <v>349</v>
      </c>
      <c r="I456" s="14" t="s">
        <v>676</v>
      </c>
      <c r="J456" s="14" t="s">
        <v>99</v>
      </c>
      <c r="K456" s="15" t="s">
        <v>30</v>
      </c>
      <c r="L456" s="14" t="s">
        <v>803</v>
      </c>
      <c r="M456" s="14" t="s">
        <v>106</v>
      </c>
      <c r="N456" s="14" t="s">
        <v>114</v>
      </c>
      <c r="O456" s="14" t="s">
        <v>79</v>
      </c>
      <c r="P456" s="15" t="s">
        <v>678</v>
      </c>
      <c r="Q456" s="16">
        <v>14999</v>
      </c>
      <c r="R456" s="17">
        <v>40</v>
      </c>
      <c r="S456" s="18">
        <v>10349.31</v>
      </c>
      <c r="T456" s="19" t="s">
        <v>353</v>
      </c>
      <c r="U456" s="20" t="s">
        <v>698</v>
      </c>
      <c r="V456" s="22">
        <v>44</v>
      </c>
      <c r="W456" s="22">
        <v>1</v>
      </c>
      <c r="X456" s="23"/>
    </row>
    <row r="457" spans="1:24" s="1" customFormat="1" ht="52.05" customHeight="1" x14ac:dyDescent="0.3">
      <c r="A457" s="11" t="s">
        <v>23</v>
      </c>
      <c r="B457" s="11" t="s">
        <v>804</v>
      </c>
      <c r="C457" s="12" t="s">
        <v>805</v>
      </c>
      <c r="D457" s="54"/>
      <c r="E457" s="40" t="str">
        <f>HYPERLINK("https://www.google.ru/search?q=DC3728-011&amp;newwindow=1&amp;tbm=isch","Еще фото")</f>
        <v>Еще фото</v>
      </c>
      <c r="F457" s="25"/>
      <c r="G457" s="11" t="s">
        <v>358</v>
      </c>
      <c r="H457" s="11" t="s">
        <v>349</v>
      </c>
      <c r="I457" s="14" t="s">
        <v>676</v>
      </c>
      <c r="J457" s="14" t="s">
        <v>99</v>
      </c>
      <c r="K457" s="15" t="s">
        <v>30</v>
      </c>
      <c r="L457" s="56" t="s">
        <v>806</v>
      </c>
      <c r="M457" s="14"/>
      <c r="N457" s="14" t="s">
        <v>114</v>
      </c>
      <c r="O457" s="14"/>
      <c r="P457" s="15" t="s">
        <v>678</v>
      </c>
      <c r="Q457" s="16">
        <v>9199</v>
      </c>
      <c r="R457" s="17">
        <v>40</v>
      </c>
      <c r="S457" s="18">
        <v>6347.3099999999995</v>
      </c>
      <c r="T457" s="19" t="s">
        <v>353</v>
      </c>
      <c r="U457" s="20" t="s">
        <v>686</v>
      </c>
      <c r="V457" s="22">
        <v>40</v>
      </c>
      <c r="W457" s="22">
        <v>1</v>
      </c>
      <c r="X457" s="23"/>
    </row>
    <row r="458" spans="1:24" s="1" customFormat="1" ht="61.05" customHeight="1" x14ac:dyDescent="0.3">
      <c r="A458" s="24" t="s">
        <v>23</v>
      </c>
      <c r="B458" s="24" t="s">
        <v>804</v>
      </c>
      <c r="C458" s="12" t="s">
        <v>805</v>
      </c>
      <c r="D458" s="55"/>
      <c r="E458" s="40" t="str">
        <f>HYPERLINK("https://www.google.ru/search?q=DC3728-011&amp;newwindow=1&amp;tbm=isch","Еще фото")</f>
        <v>Еще фото</v>
      </c>
      <c r="F458" s="25"/>
      <c r="G458" s="24" t="s">
        <v>358</v>
      </c>
      <c r="H458" s="24" t="s">
        <v>349</v>
      </c>
      <c r="I458" s="24" t="s">
        <v>676</v>
      </c>
      <c r="J458" s="14" t="s">
        <v>99</v>
      </c>
      <c r="K458" s="15" t="s">
        <v>30</v>
      </c>
      <c r="L458" s="57"/>
      <c r="M458" s="14"/>
      <c r="N458" s="14" t="s">
        <v>114</v>
      </c>
      <c r="O458" s="14"/>
      <c r="P458" s="15" t="s">
        <v>678</v>
      </c>
      <c r="Q458" s="16">
        <v>9199</v>
      </c>
      <c r="R458" s="17">
        <v>40</v>
      </c>
      <c r="S458" s="18">
        <v>6347.3099999999995</v>
      </c>
      <c r="T458" s="19" t="s">
        <v>353</v>
      </c>
      <c r="U458" s="20" t="s">
        <v>354</v>
      </c>
      <c r="V458" s="22">
        <v>41</v>
      </c>
      <c r="W458" s="22">
        <v>1</v>
      </c>
      <c r="X458" s="23"/>
    </row>
    <row r="459" spans="1:24" s="1" customFormat="1" ht="108" customHeight="1" x14ac:dyDescent="0.3">
      <c r="A459" s="11" t="s">
        <v>23</v>
      </c>
      <c r="B459" s="11" t="s">
        <v>801</v>
      </c>
      <c r="C459" s="12" t="s">
        <v>807</v>
      </c>
      <c r="D459" s="28"/>
      <c r="E459" s="40" t="str">
        <f>HYPERLINK("https://www.google.ru/search?q=DC3728-401&amp;newwindow=1&amp;tbm=isch","Еще фото")</f>
        <v>Еще фото</v>
      </c>
      <c r="F459" s="25"/>
      <c r="G459" s="11" t="s">
        <v>358</v>
      </c>
      <c r="H459" s="11" t="s">
        <v>349</v>
      </c>
      <c r="I459" s="14" t="s">
        <v>676</v>
      </c>
      <c r="J459" s="14" t="s">
        <v>99</v>
      </c>
      <c r="K459" s="15" t="s">
        <v>30</v>
      </c>
      <c r="L459" s="14" t="s">
        <v>806</v>
      </c>
      <c r="M459" s="14"/>
      <c r="N459" s="14" t="s">
        <v>107</v>
      </c>
      <c r="O459" s="14" t="s">
        <v>79</v>
      </c>
      <c r="P459" s="15" t="s">
        <v>678</v>
      </c>
      <c r="Q459" s="16">
        <v>15899</v>
      </c>
      <c r="R459" s="17">
        <v>40</v>
      </c>
      <c r="S459" s="18">
        <v>10970.31</v>
      </c>
      <c r="T459" s="19" t="s">
        <v>353</v>
      </c>
      <c r="U459" s="20" t="s">
        <v>354</v>
      </c>
      <c r="V459" s="22">
        <v>41</v>
      </c>
      <c r="W459" s="22">
        <v>1</v>
      </c>
      <c r="X459" s="23"/>
    </row>
    <row r="460" spans="1:24" s="1" customFormat="1" ht="52.05" customHeight="1" x14ac:dyDescent="0.3">
      <c r="A460" s="11" t="s">
        <v>23</v>
      </c>
      <c r="B460" s="11" t="s">
        <v>801</v>
      </c>
      <c r="C460" s="12" t="s">
        <v>808</v>
      </c>
      <c r="D460" s="54"/>
      <c r="E460" s="40" t="str">
        <f>HYPERLINK("https://www.google.ru/search?q=DC3729-003&amp;newwindow=1&amp;tbm=isch","Еще фото")</f>
        <v>Еще фото</v>
      </c>
      <c r="F460" s="25"/>
      <c r="G460" s="11" t="s">
        <v>358</v>
      </c>
      <c r="H460" s="11" t="s">
        <v>349</v>
      </c>
      <c r="I460" s="14" t="s">
        <v>676</v>
      </c>
      <c r="J460" s="14" t="s">
        <v>99</v>
      </c>
      <c r="K460" s="15" t="s">
        <v>45</v>
      </c>
      <c r="L460" s="56" t="s">
        <v>809</v>
      </c>
      <c r="M460" s="14"/>
      <c r="N460" s="14" t="s">
        <v>114</v>
      </c>
      <c r="O460" s="14" t="s">
        <v>79</v>
      </c>
      <c r="P460" s="15" t="s">
        <v>810</v>
      </c>
      <c r="Q460" s="16">
        <v>8099</v>
      </c>
      <c r="R460" s="17">
        <v>40</v>
      </c>
      <c r="S460" s="18">
        <v>5588.3099999999995</v>
      </c>
      <c r="T460" s="19" t="s">
        <v>353</v>
      </c>
      <c r="U460" s="20" t="s">
        <v>679</v>
      </c>
      <c r="V460" s="22">
        <v>35</v>
      </c>
      <c r="W460" s="22">
        <v>7</v>
      </c>
      <c r="X460" s="23"/>
    </row>
    <row r="461" spans="1:24" s="1" customFormat="1" ht="61.05" customHeight="1" x14ac:dyDescent="0.3">
      <c r="A461" s="24" t="s">
        <v>23</v>
      </c>
      <c r="B461" s="24" t="s">
        <v>801</v>
      </c>
      <c r="C461" s="12" t="s">
        <v>808</v>
      </c>
      <c r="D461" s="55"/>
      <c r="E461" s="40" t="str">
        <f>HYPERLINK("https://www.google.ru/search?q=DC3729-003&amp;newwindow=1&amp;tbm=isch","Еще фото")</f>
        <v>Еще фото</v>
      </c>
      <c r="F461" s="25"/>
      <c r="G461" s="24" t="s">
        <v>358</v>
      </c>
      <c r="H461" s="24" t="s">
        <v>349</v>
      </c>
      <c r="I461" s="24" t="s">
        <v>676</v>
      </c>
      <c r="J461" s="14" t="s">
        <v>99</v>
      </c>
      <c r="K461" s="15" t="s">
        <v>45</v>
      </c>
      <c r="L461" s="57"/>
      <c r="M461" s="14"/>
      <c r="N461" s="14" t="s">
        <v>114</v>
      </c>
      <c r="O461" s="14" t="s">
        <v>79</v>
      </c>
      <c r="P461" s="15" t="s">
        <v>810</v>
      </c>
      <c r="Q461" s="16">
        <v>8099</v>
      </c>
      <c r="R461" s="17">
        <v>40</v>
      </c>
      <c r="S461" s="18">
        <v>5588.3099999999995</v>
      </c>
      <c r="T461" s="19" t="s">
        <v>353</v>
      </c>
      <c r="U461" s="20" t="s">
        <v>712</v>
      </c>
      <c r="V461" s="29">
        <v>35.5</v>
      </c>
      <c r="W461" s="22">
        <v>1</v>
      </c>
      <c r="X461" s="23"/>
    </row>
    <row r="462" spans="1:24" s="1" customFormat="1" ht="52.05" customHeight="1" x14ac:dyDescent="0.3">
      <c r="A462" s="11" t="s">
        <v>23</v>
      </c>
      <c r="B462" s="11" t="s">
        <v>801</v>
      </c>
      <c r="C462" s="12" t="s">
        <v>811</v>
      </c>
      <c r="D462" s="54"/>
      <c r="E462" s="40" t="str">
        <f>HYPERLINK("https://www.google.ru/search?q=DC3729-101&amp;newwindow=1&amp;tbm=isch","Еще фото")</f>
        <v>Еще фото</v>
      </c>
      <c r="F462" s="25"/>
      <c r="G462" s="11" t="s">
        <v>358</v>
      </c>
      <c r="H462" s="11" t="s">
        <v>349</v>
      </c>
      <c r="I462" s="14" t="s">
        <v>676</v>
      </c>
      <c r="J462" s="14" t="s">
        <v>99</v>
      </c>
      <c r="K462" s="15" t="s">
        <v>45</v>
      </c>
      <c r="L462" s="56" t="s">
        <v>809</v>
      </c>
      <c r="M462" s="14"/>
      <c r="N462" s="14" t="s">
        <v>67</v>
      </c>
      <c r="O462" s="14" t="s">
        <v>79</v>
      </c>
      <c r="P462" s="15" t="s">
        <v>810</v>
      </c>
      <c r="Q462" s="16">
        <v>8899</v>
      </c>
      <c r="R462" s="17">
        <v>40</v>
      </c>
      <c r="S462" s="18">
        <v>6140.3099999999995</v>
      </c>
      <c r="T462" s="19" t="s">
        <v>353</v>
      </c>
      <c r="U462" s="20" t="s">
        <v>679</v>
      </c>
      <c r="V462" s="22">
        <v>35</v>
      </c>
      <c r="W462" s="22">
        <v>1</v>
      </c>
      <c r="X462" s="23"/>
    </row>
    <row r="463" spans="1:24" s="1" customFormat="1" ht="61.05" customHeight="1" x14ac:dyDescent="0.3">
      <c r="A463" s="24" t="s">
        <v>23</v>
      </c>
      <c r="B463" s="24" t="s">
        <v>801</v>
      </c>
      <c r="C463" s="12" t="s">
        <v>811</v>
      </c>
      <c r="D463" s="55"/>
      <c r="E463" s="40" t="str">
        <f>HYPERLINK("https://www.google.ru/search?q=DC3729-101&amp;newwindow=1&amp;tbm=isch","Еще фото")</f>
        <v>Еще фото</v>
      </c>
      <c r="F463" s="25"/>
      <c r="G463" s="24" t="s">
        <v>358</v>
      </c>
      <c r="H463" s="24" t="s">
        <v>349</v>
      </c>
      <c r="I463" s="24" t="s">
        <v>676</v>
      </c>
      <c r="J463" s="14" t="s">
        <v>99</v>
      </c>
      <c r="K463" s="15" t="s">
        <v>45</v>
      </c>
      <c r="L463" s="57"/>
      <c r="M463" s="14"/>
      <c r="N463" s="14" t="s">
        <v>67</v>
      </c>
      <c r="O463" s="14" t="s">
        <v>79</v>
      </c>
      <c r="P463" s="15" t="s">
        <v>810</v>
      </c>
      <c r="Q463" s="16">
        <v>8899</v>
      </c>
      <c r="R463" s="17">
        <v>40</v>
      </c>
      <c r="S463" s="18">
        <v>6140.3099999999995</v>
      </c>
      <c r="T463" s="19" t="s">
        <v>353</v>
      </c>
      <c r="U463" s="20" t="s">
        <v>712</v>
      </c>
      <c r="V463" s="29">
        <v>35.5</v>
      </c>
      <c r="W463" s="22">
        <v>1</v>
      </c>
      <c r="X463" s="23"/>
    </row>
    <row r="464" spans="1:24" s="1" customFormat="1" ht="35" customHeight="1" x14ac:dyDescent="0.3">
      <c r="A464" s="11" t="s">
        <v>23</v>
      </c>
      <c r="B464" s="11" t="s">
        <v>801</v>
      </c>
      <c r="C464" s="12" t="s">
        <v>812</v>
      </c>
      <c r="D464" s="58"/>
      <c r="E464" s="40" t="str">
        <f>HYPERLINK("https://www.google.ru/search?q=DC3729-500&amp;newwindow=1&amp;tbm=isch","Еще фото")</f>
        <v>Еще фото</v>
      </c>
      <c r="F464" s="25"/>
      <c r="G464" s="11" t="s">
        <v>358</v>
      </c>
      <c r="H464" s="11" t="s">
        <v>349</v>
      </c>
      <c r="I464" s="14" t="s">
        <v>676</v>
      </c>
      <c r="J464" s="14" t="s">
        <v>99</v>
      </c>
      <c r="K464" s="15" t="s">
        <v>45</v>
      </c>
      <c r="L464" s="56" t="s">
        <v>809</v>
      </c>
      <c r="M464" s="14"/>
      <c r="N464" s="14" t="s">
        <v>143</v>
      </c>
      <c r="O464" s="14" t="s">
        <v>79</v>
      </c>
      <c r="P464" s="15" t="s">
        <v>810</v>
      </c>
      <c r="Q464" s="16">
        <v>14999</v>
      </c>
      <c r="R464" s="17">
        <v>40</v>
      </c>
      <c r="S464" s="18">
        <v>10349.31</v>
      </c>
      <c r="T464" s="19" t="s">
        <v>353</v>
      </c>
      <c r="U464" s="20" t="s">
        <v>679</v>
      </c>
      <c r="V464" s="22">
        <v>35</v>
      </c>
      <c r="W464" s="22">
        <v>7</v>
      </c>
      <c r="X464" s="23"/>
    </row>
    <row r="465" spans="1:24" s="1" customFormat="1" ht="35" customHeight="1" x14ac:dyDescent="0.3">
      <c r="A465" s="24" t="s">
        <v>23</v>
      </c>
      <c r="B465" s="24" t="s">
        <v>801</v>
      </c>
      <c r="C465" s="12" t="s">
        <v>812</v>
      </c>
      <c r="D465" s="59"/>
      <c r="E465" s="40" t="str">
        <f>HYPERLINK("https://www.google.ru/search?q=DC3729-500&amp;newwindow=1&amp;tbm=isch","Еще фото")</f>
        <v>Еще фото</v>
      </c>
      <c r="F465" s="25"/>
      <c r="G465" s="24" t="s">
        <v>358</v>
      </c>
      <c r="H465" s="24" t="s">
        <v>349</v>
      </c>
      <c r="I465" s="24" t="s">
        <v>676</v>
      </c>
      <c r="J465" s="14" t="s">
        <v>99</v>
      </c>
      <c r="K465" s="15" t="s">
        <v>45</v>
      </c>
      <c r="L465" s="61"/>
      <c r="M465" s="14"/>
      <c r="N465" s="14" t="s">
        <v>143</v>
      </c>
      <c r="O465" s="14" t="s">
        <v>79</v>
      </c>
      <c r="P465" s="15" t="s">
        <v>810</v>
      </c>
      <c r="Q465" s="16">
        <v>14999</v>
      </c>
      <c r="R465" s="17">
        <v>40</v>
      </c>
      <c r="S465" s="18">
        <v>10349.31</v>
      </c>
      <c r="T465" s="19" t="s">
        <v>353</v>
      </c>
      <c r="U465" s="20" t="s">
        <v>361</v>
      </c>
      <c r="V465" s="29">
        <v>36.5</v>
      </c>
      <c r="W465" s="22">
        <v>3</v>
      </c>
      <c r="X465" s="23"/>
    </row>
    <row r="466" spans="1:24" s="1" customFormat="1" ht="37.049999999999997" customHeight="1" x14ac:dyDescent="0.3">
      <c r="A466" s="24" t="s">
        <v>23</v>
      </c>
      <c r="B466" s="24" t="s">
        <v>801</v>
      </c>
      <c r="C466" s="12" t="s">
        <v>812</v>
      </c>
      <c r="D466" s="60"/>
      <c r="E466" s="40" t="str">
        <f>HYPERLINK("https://www.google.ru/search?q=DC3729-500&amp;newwindow=1&amp;tbm=isch","Еще фото")</f>
        <v>Еще фото</v>
      </c>
      <c r="F466" s="25"/>
      <c r="G466" s="24" t="s">
        <v>358</v>
      </c>
      <c r="H466" s="24" t="s">
        <v>349</v>
      </c>
      <c r="I466" s="24" t="s">
        <v>676</v>
      </c>
      <c r="J466" s="14" t="s">
        <v>99</v>
      </c>
      <c r="K466" s="15" t="s">
        <v>45</v>
      </c>
      <c r="L466" s="57"/>
      <c r="M466" s="14"/>
      <c r="N466" s="14" t="s">
        <v>143</v>
      </c>
      <c r="O466" s="14" t="s">
        <v>79</v>
      </c>
      <c r="P466" s="15" t="s">
        <v>810</v>
      </c>
      <c r="Q466" s="16">
        <v>14999</v>
      </c>
      <c r="R466" s="17">
        <v>40</v>
      </c>
      <c r="S466" s="18">
        <v>10349.31</v>
      </c>
      <c r="T466" s="19" t="s">
        <v>353</v>
      </c>
      <c r="U466" s="20" t="s">
        <v>695</v>
      </c>
      <c r="V466" s="29">
        <v>37.5</v>
      </c>
      <c r="W466" s="22">
        <v>1</v>
      </c>
      <c r="X466" s="23"/>
    </row>
    <row r="467" spans="1:24" s="1" customFormat="1" ht="108" customHeight="1" x14ac:dyDescent="0.3">
      <c r="A467" s="11" t="s">
        <v>23</v>
      </c>
      <c r="B467" s="11" t="s">
        <v>813</v>
      </c>
      <c r="C467" s="12" t="s">
        <v>814</v>
      </c>
      <c r="D467" s="28"/>
      <c r="E467" s="40" t="str">
        <f>HYPERLINK("https://www.google.ru/search?q=DD0204-001&amp;newwindow=1&amp;tbm=isch","Еще фото")</f>
        <v>Еще фото</v>
      </c>
      <c r="F467" s="25"/>
      <c r="G467" s="11" t="s">
        <v>358</v>
      </c>
      <c r="H467" s="11" t="s">
        <v>349</v>
      </c>
      <c r="I467" s="14" t="s">
        <v>676</v>
      </c>
      <c r="J467" s="14" t="s">
        <v>99</v>
      </c>
      <c r="K467" s="15" t="s">
        <v>30</v>
      </c>
      <c r="L467" s="14" t="s">
        <v>815</v>
      </c>
      <c r="M467" s="14"/>
      <c r="N467" s="14" t="s">
        <v>114</v>
      </c>
      <c r="O467" s="14"/>
      <c r="P467" s="15" t="s">
        <v>816</v>
      </c>
      <c r="Q467" s="16">
        <v>13299</v>
      </c>
      <c r="R467" s="17">
        <v>40</v>
      </c>
      <c r="S467" s="18">
        <v>9176.31</v>
      </c>
      <c r="T467" s="19" t="s">
        <v>353</v>
      </c>
      <c r="U467" s="20" t="s">
        <v>708</v>
      </c>
      <c r="V467" s="22">
        <v>42</v>
      </c>
      <c r="W467" s="22">
        <v>1</v>
      </c>
      <c r="X467" s="23"/>
    </row>
    <row r="468" spans="1:24" s="1" customFormat="1" ht="35" customHeight="1" x14ac:dyDescent="0.3">
      <c r="A468" s="11" t="s">
        <v>23</v>
      </c>
      <c r="B468" s="11" t="s">
        <v>813</v>
      </c>
      <c r="C468" s="12" t="s">
        <v>817</v>
      </c>
      <c r="D468" s="58"/>
      <c r="E468" s="40" t="str">
        <f>HYPERLINK("https://www.google.ru/search?q=DD0204-004&amp;newwindow=1&amp;tbm=isch","Еще фото")</f>
        <v>Еще фото</v>
      </c>
      <c r="F468" s="25"/>
      <c r="G468" s="11" t="s">
        <v>358</v>
      </c>
      <c r="H468" s="11" t="s">
        <v>349</v>
      </c>
      <c r="I468" s="14" t="s">
        <v>676</v>
      </c>
      <c r="J468" s="14" t="s">
        <v>99</v>
      </c>
      <c r="K468" s="15" t="s">
        <v>30</v>
      </c>
      <c r="L468" s="56" t="s">
        <v>815</v>
      </c>
      <c r="M468" s="14"/>
      <c r="N468" s="14" t="s">
        <v>280</v>
      </c>
      <c r="O468" s="14"/>
      <c r="P468" s="15" t="s">
        <v>721</v>
      </c>
      <c r="Q468" s="16">
        <v>13099</v>
      </c>
      <c r="R468" s="17">
        <v>40</v>
      </c>
      <c r="S468" s="18">
        <v>9038.31</v>
      </c>
      <c r="T468" s="19" t="s">
        <v>353</v>
      </c>
      <c r="U468" s="20" t="s">
        <v>354</v>
      </c>
      <c r="V468" s="22">
        <v>41</v>
      </c>
      <c r="W468" s="22">
        <v>6</v>
      </c>
      <c r="X468" s="23"/>
    </row>
    <row r="469" spans="1:24" s="1" customFormat="1" ht="35" customHeight="1" x14ac:dyDescent="0.3">
      <c r="A469" s="24" t="s">
        <v>23</v>
      </c>
      <c r="B469" s="24" t="s">
        <v>813</v>
      </c>
      <c r="C469" s="12" t="s">
        <v>817</v>
      </c>
      <c r="D469" s="59"/>
      <c r="E469" s="40" t="str">
        <f>HYPERLINK("https://www.google.ru/search?q=DD0204-004&amp;newwindow=1&amp;tbm=isch","Еще фото")</f>
        <v>Еще фото</v>
      </c>
      <c r="F469" s="25"/>
      <c r="G469" s="24" t="s">
        <v>358</v>
      </c>
      <c r="H469" s="24" t="s">
        <v>349</v>
      </c>
      <c r="I469" s="24" t="s">
        <v>676</v>
      </c>
      <c r="J469" s="14" t="s">
        <v>99</v>
      </c>
      <c r="K469" s="15" t="s">
        <v>30</v>
      </c>
      <c r="L469" s="61"/>
      <c r="M469" s="14"/>
      <c r="N469" s="14" t="s">
        <v>280</v>
      </c>
      <c r="O469" s="14"/>
      <c r="P469" s="15" t="s">
        <v>721</v>
      </c>
      <c r="Q469" s="16">
        <v>13099</v>
      </c>
      <c r="R469" s="17">
        <v>40</v>
      </c>
      <c r="S469" s="18">
        <v>9038.31</v>
      </c>
      <c r="T469" s="19" t="s">
        <v>353</v>
      </c>
      <c r="U469" s="20" t="s">
        <v>355</v>
      </c>
      <c r="V469" s="29">
        <v>41.5</v>
      </c>
      <c r="W469" s="22">
        <v>7</v>
      </c>
      <c r="X469" s="23"/>
    </row>
    <row r="470" spans="1:24" s="1" customFormat="1" ht="37.049999999999997" customHeight="1" x14ac:dyDescent="0.3">
      <c r="A470" s="24" t="s">
        <v>23</v>
      </c>
      <c r="B470" s="24" t="s">
        <v>813</v>
      </c>
      <c r="C470" s="12" t="s">
        <v>817</v>
      </c>
      <c r="D470" s="60"/>
      <c r="E470" s="40" t="str">
        <f>HYPERLINK("https://www.google.ru/search?q=DD0204-004&amp;newwindow=1&amp;tbm=isch","Еще фото")</f>
        <v>Еще фото</v>
      </c>
      <c r="F470" s="25"/>
      <c r="G470" s="24" t="s">
        <v>358</v>
      </c>
      <c r="H470" s="24" t="s">
        <v>349</v>
      </c>
      <c r="I470" s="24" t="s">
        <v>676</v>
      </c>
      <c r="J470" s="14" t="s">
        <v>99</v>
      </c>
      <c r="K470" s="15" t="s">
        <v>30</v>
      </c>
      <c r="L470" s="57"/>
      <c r="M470" s="14"/>
      <c r="N470" s="14" t="s">
        <v>280</v>
      </c>
      <c r="O470" s="14"/>
      <c r="P470" s="15" t="s">
        <v>721</v>
      </c>
      <c r="Q470" s="16">
        <v>13099</v>
      </c>
      <c r="R470" s="17">
        <v>40</v>
      </c>
      <c r="S470" s="18">
        <v>9038.31</v>
      </c>
      <c r="T470" s="19" t="s">
        <v>353</v>
      </c>
      <c r="U470" s="20" t="s">
        <v>697</v>
      </c>
      <c r="V470" s="29">
        <v>43.5</v>
      </c>
      <c r="W470" s="22">
        <v>1</v>
      </c>
      <c r="X470" s="23"/>
    </row>
    <row r="471" spans="1:24" s="1" customFormat="1" ht="108" customHeight="1" x14ac:dyDescent="0.3">
      <c r="A471" s="11" t="s">
        <v>23</v>
      </c>
      <c r="B471" s="11" t="s">
        <v>818</v>
      </c>
      <c r="C471" s="12" t="s">
        <v>819</v>
      </c>
      <c r="D471" s="28"/>
      <c r="E471" s="40" t="str">
        <f>HYPERLINK("https://www.google.ru/search?q=DD9284-001&amp;newwindow=1&amp;tbm=isch","Еще фото")</f>
        <v>Еще фото</v>
      </c>
      <c r="F471" s="25"/>
      <c r="G471" s="11" t="s">
        <v>358</v>
      </c>
      <c r="H471" s="11" t="s">
        <v>349</v>
      </c>
      <c r="I471" s="14" t="s">
        <v>676</v>
      </c>
      <c r="J471" s="14" t="s">
        <v>99</v>
      </c>
      <c r="K471" s="15" t="s">
        <v>30</v>
      </c>
      <c r="L471" s="14" t="s">
        <v>820</v>
      </c>
      <c r="M471" s="14"/>
      <c r="N471" s="14" t="s">
        <v>114</v>
      </c>
      <c r="O471" s="14"/>
      <c r="P471" s="15" t="s">
        <v>678</v>
      </c>
      <c r="Q471" s="16">
        <v>9999</v>
      </c>
      <c r="R471" s="17">
        <v>40</v>
      </c>
      <c r="S471" s="18">
        <v>6899.3099999999995</v>
      </c>
      <c r="T471" s="19" t="s">
        <v>353</v>
      </c>
      <c r="U471" s="20" t="s">
        <v>354</v>
      </c>
      <c r="V471" s="22">
        <v>41</v>
      </c>
      <c r="W471" s="22">
        <v>2</v>
      </c>
      <c r="X471" s="23"/>
    </row>
    <row r="472" spans="1:24" s="1" customFormat="1" ht="108" customHeight="1" x14ac:dyDescent="0.3">
      <c r="A472" s="11" t="s">
        <v>23</v>
      </c>
      <c r="B472" s="11" t="s">
        <v>818</v>
      </c>
      <c r="C472" s="12" t="s">
        <v>821</v>
      </c>
      <c r="D472" s="28"/>
      <c r="E472" s="40" t="str">
        <f>HYPERLINK("https://www.google.ru/search?q=DD9284-002&amp;newwindow=1&amp;tbm=isch","Еще фото")</f>
        <v>Еще фото</v>
      </c>
      <c r="F472" s="25"/>
      <c r="G472" s="11" t="s">
        <v>358</v>
      </c>
      <c r="H472" s="11" t="s">
        <v>349</v>
      </c>
      <c r="I472" s="14" t="s">
        <v>676</v>
      </c>
      <c r="J472" s="14" t="s">
        <v>99</v>
      </c>
      <c r="K472" s="15" t="s">
        <v>30</v>
      </c>
      <c r="L472" s="14" t="s">
        <v>822</v>
      </c>
      <c r="M472" s="14"/>
      <c r="N472" s="14" t="s">
        <v>114</v>
      </c>
      <c r="O472" s="14"/>
      <c r="P472" s="15" t="s">
        <v>678</v>
      </c>
      <c r="Q472" s="16">
        <v>8399</v>
      </c>
      <c r="R472" s="17">
        <v>40</v>
      </c>
      <c r="S472" s="18">
        <v>5795.3099999999995</v>
      </c>
      <c r="T472" s="19" t="s">
        <v>353</v>
      </c>
      <c r="U472" s="20" t="s">
        <v>695</v>
      </c>
      <c r="V472" s="29">
        <v>39.5</v>
      </c>
      <c r="W472" s="22">
        <v>1</v>
      </c>
      <c r="X472" s="23"/>
    </row>
    <row r="473" spans="1:24" s="1" customFormat="1" ht="108" customHeight="1" x14ac:dyDescent="0.3">
      <c r="A473" s="11" t="s">
        <v>23</v>
      </c>
      <c r="B473" s="11" t="s">
        <v>823</v>
      </c>
      <c r="C473" s="12" t="s">
        <v>824</v>
      </c>
      <c r="D473" s="28"/>
      <c r="E473" s="40" t="str">
        <f>HYPERLINK("https://www.google.ru/search?q=DD9291-010&amp;newwindow=1&amp;tbm=isch","Еще фото")</f>
        <v>Еще фото</v>
      </c>
      <c r="F473" s="25"/>
      <c r="G473" s="11" t="s">
        <v>358</v>
      </c>
      <c r="H473" s="11" t="s">
        <v>349</v>
      </c>
      <c r="I473" s="14" t="s">
        <v>676</v>
      </c>
      <c r="J473" s="14" t="s">
        <v>99</v>
      </c>
      <c r="K473" s="15" t="s">
        <v>45</v>
      </c>
      <c r="L473" s="14" t="s">
        <v>825</v>
      </c>
      <c r="M473" s="14"/>
      <c r="N473" s="14" t="s">
        <v>397</v>
      </c>
      <c r="O473" s="14"/>
      <c r="P473" s="15" t="s">
        <v>816</v>
      </c>
      <c r="Q473" s="16">
        <v>17299</v>
      </c>
      <c r="R473" s="17">
        <v>40</v>
      </c>
      <c r="S473" s="18">
        <v>11936.31</v>
      </c>
      <c r="T473" s="19" t="s">
        <v>353</v>
      </c>
      <c r="U473" s="20" t="s">
        <v>712</v>
      </c>
      <c r="V473" s="29">
        <v>35.5</v>
      </c>
      <c r="W473" s="22">
        <v>1</v>
      </c>
      <c r="X473" s="23"/>
    </row>
    <row r="474" spans="1:24" s="1" customFormat="1" ht="52.05" customHeight="1" x14ac:dyDescent="0.3">
      <c r="A474" s="11" t="s">
        <v>23</v>
      </c>
      <c r="B474" s="11" t="s">
        <v>826</v>
      </c>
      <c r="C474" s="12" t="s">
        <v>827</v>
      </c>
      <c r="D474" s="54"/>
      <c r="E474" s="40" t="str">
        <f>HYPERLINK("https://www.google.ru/search?q=DD9293-001&amp;newwindow=1&amp;tbm=isch","Еще фото")</f>
        <v>Еще фото</v>
      </c>
      <c r="F474" s="25" t="s">
        <v>76</v>
      </c>
      <c r="G474" s="11" t="s">
        <v>358</v>
      </c>
      <c r="H474" s="11" t="s">
        <v>349</v>
      </c>
      <c r="I474" s="14" t="s">
        <v>676</v>
      </c>
      <c r="J474" s="14" t="s">
        <v>99</v>
      </c>
      <c r="K474" s="15" t="s">
        <v>30</v>
      </c>
      <c r="L474" s="56" t="s">
        <v>711</v>
      </c>
      <c r="M474" s="14"/>
      <c r="N474" s="14" t="s">
        <v>391</v>
      </c>
      <c r="O474" s="14"/>
      <c r="P474" s="15" t="s">
        <v>828</v>
      </c>
      <c r="Q474" s="16">
        <v>10299</v>
      </c>
      <c r="R474" s="17">
        <v>40</v>
      </c>
      <c r="S474" s="18">
        <v>7106.3099999999986</v>
      </c>
      <c r="T474" s="19" t="s">
        <v>353</v>
      </c>
      <c r="U474" s="20" t="s">
        <v>354</v>
      </c>
      <c r="V474" s="22">
        <v>41</v>
      </c>
      <c r="W474" s="22">
        <v>1</v>
      </c>
      <c r="X474" s="23"/>
    </row>
    <row r="475" spans="1:24" s="1" customFormat="1" ht="61.05" customHeight="1" x14ac:dyDescent="0.3">
      <c r="A475" s="24" t="s">
        <v>23</v>
      </c>
      <c r="B475" s="24" t="s">
        <v>826</v>
      </c>
      <c r="C475" s="12" t="s">
        <v>827</v>
      </c>
      <c r="D475" s="55"/>
      <c r="E475" s="40" t="str">
        <f>HYPERLINK("https://www.google.ru/search?q=DD9293-001&amp;newwindow=1&amp;tbm=isch","Еще фото")</f>
        <v>Еще фото</v>
      </c>
      <c r="F475" s="25" t="s">
        <v>76</v>
      </c>
      <c r="G475" s="24" t="s">
        <v>358</v>
      </c>
      <c r="H475" s="24" t="s">
        <v>349</v>
      </c>
      <c r="I475" s="24" t="s">
        <v>676</v>
      </c>
      <c r="J475" s="14" t="s">
        <v>99</v>
      </c>
      <c r="K475" s="15" t="s">
        <v>30</v>
      </c>
      <c r="L475" s="57"/>
      <c r="M475" s="14"/>
      <c r="N475" s="14" t="s">
        <v>391</v>
      </c>
      <c r="O475" s="14"/>
      <c r="P475" s="15" t="s">
        <v>828</v>
      </c>
      <c r="Q475" s="16">
        <v>10299</v>
      </c>
      <c r="R475" s="17">
        <v>40</v>
      </c>
      <c r="S475" s="18">
        <v>7106.3099999999986</v>
      </c>
      <c r="T475" s="19" t="s">
        <v>353</v>
      </c>
      <c r="U475" s="20" t="s">
        <v>355</v>
      </c>
      <c r="V475" s="29">
        <v>41.5</v>
      </c>
      <c r="W475" s="22">
        <v>5</v>
      </c>
      <c r="X475" s="23"/>
    </row>
    <row r="476" spans="1:24" s="1" customFormat="1" ht="52.05" customHeight="1" x14ac:dyDescent="0.3">
      <c r="A476" s="11" t="s">
        <v>23</v>
      </c>
      <c r="B476" s="11" t="s">
        <v>709</v>
      </c>
      <c r="C476" s="12" t="s">
        <v>829</v>
      </c>
      <c r="D476" s="54"/>
      <c r="E476" s="40" t="str">
        <f>HYPERLINK("https://www.google.ru/search?q=DD9293-005&amp;newwindow=1&amp;tbm=isch","Еще фото")</f>
        <v>Еще фото</v>
      </c>
      <c r="F476" s="25"/>
      <c r="G476" s="11" t="s">
        <v>358</v>
      </c>
      <c r="H476" s="11" t="s">
        <v>349</v>
      </c>
      <c r="I476" s="14" t="s">
        <v>676</v>
      </c>
      <c r="J476" s="14" t="s">
        <v>99</v>
      </c>
      <c r="K476" s="15" t="s">
        <v>30</v>
      </c>
      <c r="L476" s="56" t="s">
        <v>711</v>
      </c>
      <c r="M476" s="14"/>
      <c r="N476" s="14" t="s">
        <v>114</v>
      </c>
      <c r="O476" s="14"/>
      <c r="P476" s="15" t="s">
        <v>828</v>
      </c>
      <c r="Q476" s="16">
        <v>9399</v>
      </c>
      <c r="R476" s="17">
        <v>40</v>
      </c>
      <c r="S476" s="18">
        <v>6485.3099999999995</v>
      </c>
      <c r="T476" s="19" t="s">
        <v>353</v>
      </c>
      <c r="U476" s="20" t="s">
        <v>686</v>
      </c>
      <c r="V476" s="22">
        <v>40</v>
      </c>
      <c r="W476" s="22">
        <v>1</v>
      </c>
      <c r="X476" s="23"/>
    </row>
    <row r="477" spans="1:24" s="1" customFormat="1" ht="61.05" customHeight="1" x14ac:dyDescent="0.3">
      <c r="A477" s="24" t="s">
        <v>23</v>
      </c>
      <c r="B477" s="24" t="s">
        <v>709</v>
      </c>
      <c r="C477" s="12" t="s">
        <v>829</v>
      </c>
      <c r="D477" s="55"/>
      <c r="E477" s="40" t="str">
        <f>HYPERLINK("https://www.google.ru/search?q=DD9293-005&amp;newwindow=1&amp;tbm=isch","Еще фото")</f>
        <v>Еще фото</v>
      </c>
      <c r="F477" s="25"/>
      <c r="G477" s="24" t="s">
        <v>358</v>
      </c>
      <c r="H477" s="24" t="s">
        <v>349</v>
      </c>
      <c r="I477" s="24" t="s">
        <v>676</v>
      </c>
      <c r="J477" s="14" t="s">
        <v>99</v>
      </c>
      <c r="K477" s="15" t="s">
        <v>30</v>
      </c>
      <c r="L477" s="57"/>
      <c r="M477" s="14"/>
      <c r="N477" s="14" t="s">
        <v>114</v>
      </c>
      <c r="O477" s="14"/>
      <c r="P477" s="15" t="s">
        <v>828</v>
      </c>
      <c r="Q477" s="16">
        <v>9399</v>
      </c>
      <c r="R477" s="17">
        <v>40</v>
      </c>
      <c r="S477" s="18">
        <v>6485.3099999999995</v>
      </c>
      <c r="T477" s="19" t="s">
        <v>353</v>
      </c>
      <c r="U477" s="20" t="s">
        <v>354</v>
      </c>
      <c r="V477" s="22">
        <v>41</v>
      </c>
      <c r="W477" s="22">
        <v>2</v>
      </c>
      <c r="X477" s="23"/>
    </row>
    <row r="478" spans="1:24" s="1" customFormat="1" ht="108" customHeight="1" x14ac:dyDescent="0.3">
      <c r="A478" s="11" t="s">
        <v>23</v>
      </c>
      <c r="B478" s="11" t="s">
        <v>709</v>
      </c>
      <c r="C478" s="12" t="s">
        <v>830</v>
      </c>
      <c r="D478" s="28"/>
      <c r="E478" s="40" t="str">
        <f>HYPERLINK("https://www.google.ru/search?q=DD9294-001&amp;newwindow=1&amp;tbm=isch","Еще фото")</f>
        <v>Еще фото</v>
      </c>
      <c r="F478" s="25"/>
      <c r="G478" s="11" t="s">
        <v>358</v>
      </c>
      <c r="H478" s="11" t="s">
        <v>349</v>
      </c>
      <c r="I478" s="14" t="s">
        <v>676</v>
      </c>
      <c r="J478" s="14" t="s">
        <v>99</v>
      </c>
      <c r="K478" s="15" t="s">
        <v>45</v>
      </c>
      <c r="L478" s="14" t="s">
        <v>711</v>
      </c>
      <c r="M478" s="14"/>
      <c r="N478" s="14" t="s">
        <v>114</v>
      </c>
      <c r="O478" s="14" t="s">
        <v>79</v>
      </c>
      <c r="P478" s="15" t="s">
        <v>831</v>
      </c>
      <c r="Q478" s="16">
        <v>9399</v>
      </c>
      <c r="R478" s="17">
        <v>40</v>
      </c>
      <c r="S478" s="18">
        <v>6485.3099999999995</v>
      </c>
      <c r="T478" s="19" t="s">
        <v>353</v>
      </c>
      <c r="U478" s="20" t="s">
        <v>712</v>
      </c>
      <c r="V478" s="29">
        <v>35.5</v>
      </c>
      <c r="W478" s="22">
        <v>5</v>
      </c>
      <c r="X478" s="23"/>
    </row>
    <row r="479" spans="1:24" s="1" customFormat="1" ht="52.05" customHeight="1" x14ac:dyDescent="0.3">
      <c r="A479" s="11" t="s">
        <v>23</v>
      </c>
      <c r="B479" s="11" t="s">
        <v>832</v>
      </c>
      <c r="C479" s="12" t="s">
        <v>833</v>
      </c>
      <c r="D479" s="54"/>
      <c r="E479" s="40" t="str">
        <f>HYPERLINK("https://www.google.ru/search?q=DD9301-003&amp;newwindow=1&amp;tbm=isch","Еще фото")</f>
        <v>Еще фото</v>
      </c>
      <c r="F479" s="25"/>
      <c r="G479" s="11" t="s">
        <v>358</v>
      </c>
      <c r="H479" s="11" t="s">
        <v>349</v>
      </c>
      <c r="I479" s="14" t="s">
        <v>676</v>
      </c>
      <c r="J479" s="14" t="s">
        <v>99</v>
      </c>
      <c r="K479" s="15" t="s">
        <v>45</v>
      </c>
      <c r="L479" s="56" t="s">
        <v>834</v>
      </c>
      <c r="M479" s="14"/>
      <c r="N479" s="14" t="s">
        <v>114</v>
      </c>
      <c r="O479" s="14"/>
      <c r="P479" s="15" t="s">
        <v>678</v>
      </c>
      <c r="Q479" s="16">
        <v>9699</v>
      </c>
      <c r="R479" s="17">
        <v>40</v>
      </c>
      <c r="S479" s="18">
        <v>6692.3099999999995</v>
      </c>
      <c r="T479" s="19" t="s">
        <v>353</v>
      </c>
      <c r="U479" s="20" t="s">
        <v>472</v>
      </c>
      <c r="V479" s="29">
        <v>34.5</v>
      </c>
      <c r="W479" s="22">
        <v>1</v>
      </c>
      <c r="X479" s="23"/>
    </row>
    <row r="480" spans="1:24" s="1" customFormat="1" ht="61.05" customHeight="1" x14ac:dyDescent="0.3">
      <c r="A480" s="24" t="s">
        <v>23</v>
      </c>
      <c r="B480" s="24" t="s">
        <v>832</v>
      </c>
      <c r="C480" s="12" t="s">
        <v>833</v>
      </c>
      <c r="D480" s="55"/>
      <c r="E480" s="40" t="str">
        <f>HYPERLINK("https://www.google.ru/search?q=DD9301-003&amp;newwindow=1&amp;tbm=isch","Еще фото")</f>
        <v>Еще фото</v>
      </c>
      <c r="F480" s="25"/>
      <c r="G480" s="24" t="s">
        <v>358</v>
      </c>
      <c r="H480" s="24" t="s">
        <v>349</v>
      </c>
      <c r="I480" s="24" t="s">
        <v>676</v>
      </c>
      <c r="J480" s="14" t="s">
        <v>99</v>
      </c>
      <c r="K480" s="15" t="s">
        <v>45</v>
      </c>
      <c r="L480" s="57"/>
      <c r="M480" s="14"/>
      <c r="N480" s="14" t="s">
        <v>114</v>
      </c>
      <c r="O480" s="14"/>
      <c r="P480" s="15" t="s">
        <v>678</v>
      </c>
      <c r="Q480" s="16">
        <v>9699</v>
      </c>
      <c r="R480" s="17">
        <v>40</v>
      </c>
      <c r="S480" s="18">
        <v>6692.3099999999995</v>
      </c>
      <c r="T480" s="19" t="s">
        <v>353</v>
      </c>
      <c r="U480" s="20" t="s">
        <v>679</v>
      </c>
      <c r="V480" s="22">
        <v>35</v>
      </c>
      <c r="W480" s="22">
        <v>1</v>
      </c>
      <c r="X480" s="23"/>
    </row>
    <row r="481" spans="1:24" s="1" customFormat="1" ht="108" customHeight="1" x14ac:dyDescent="0.3">
      <c r="A481" s="11" t="s">
        <v>23</v>
      </c>
      <c r="B481" s="11" t="s">
        <v>835</v>
      </c>
      <c r="C481" s="12" t="s">
        <v>836</v>
      </c>
      <c r="D481" s="28"/>
      <c r="E481" s="40" t="str">
        <f>HYPERLINK("https://www.google.ru/search?q=DD9535-103&amp;newwindow=1&amp;tbm=isch","Еще фото")</f>
        <v>Еще фото</v>
      </c>
      <c r="F481" s="25"/>
      <c r="G481" s="11" t="s">
        <v>358</v>
      </c>
      <c r="H481" s="11" t="s">
        <v>349</v>
      </c>
      <c r="I481" s="14" t="s">
        <v>676</v>
      </c>
      <c r="J481" s="14" t="s">
        <v>254</v>
      </c>
      <c r="K481" s="15" t="s">
        <v>337</v>
      </c>
      <c r="L481" s="14" t="s">
        <v>837</v>
      </c>
      <c r="M481" s="14"/>
      <c r="N481" s="14" t="s">
        <v>838</v>
      </c>
      <c r="O481" s="14"/>
      <c r="P481" s="15" t="s">
        <v>839</v>
      </c>
      <c r="Q481" s="16">
        <v>11999</v>
      </c>
      <c r="R481" s="17">
        <v>40</v>
      </c>
      <c r="S481" s="18">
        <v>8279.31</v>
      </c>
      <c r="T481" s="19" t="s">
        <v>353</v>
      </c>
      <c r="U481" s="20" t="s">
        <v>472</v>
      </c>
      <c r="V481" s="29">
        <v>36.5</v>
      </c>
      <c r="W481" s="22">
        <v>1</v>
      </c>
      <c r="X481" s="23"/>
    </row>
    <row r="482" spans="1:24" s="1" customFormat="1" ht="52.05" customHeight="1" x14ac:dyDescent="0.3">
      <c r="A482" s="11" t="s">
        <v>23</v>
      </c>
      <c r="B482" s="11" t="s">
        <v>840</v>
      </c>
      <c r="C482" s="12" t="s">
        <v>841</v>
      </c>
      <c r="D482" s="54"/>
      <c r="E482" s="40" t="str">
        <f>HYPERLINK("https://www.google.ru/search?q=DH0649-003&amp;newwindow=1&amp;tbm=isch","Еще фото")</f>
        <v>Еще фото</v>
      </c>
      <c r="F482" s="25"/>
      <c r="G482" s="11" t="s">
        <v>358</v>
      </c>
      <c r="H482" s="11" t="s">
        <v>349</v>
      </c>
      <c r="I482" s="14" t="s">
        <v>676</v>
      </c>
      <c r="J482" s="14" t="s">
        <v>99</v>
      </c>
      <c r="K482" s="15" t="s">
        <v>30</v>
      </c>
      <c r="L482" s="56" t="s">
        <v>842</v>
      </c>
      <c r="M482" s="14"/>
      <c r="N482" s="14" t="s">
        <v>114</v>
      </c>
      <c r="O482" s="14"/>
      <c r="P482" s="15" t="s">
        <v>843</v>
      </c>
      <c r="Q482" s="16">
        <v>18299</v>
      </c>
      <c r="R482" s="17">
        <v>40</v>
      </c>
      <c r="S482" s="18">
        <v>12626.31</v>
      </c>
      <c r="T482" s="19" t="s">
        <v>353</v>
      </c>
      <c r="U482" s="20" t="s">
        <v>698</v>
      </c>
      <c r="V482" s="22">
        <v>44</v>
      </c>
      <c r="W482" s="22">
        <v>2</v>
      </c>
      <c r="X482" s="23"/>
    </row>
    <row r="483" spans="1:24" s="1" customFormat="1" ht="61.05" customHeight="1" x14ac:dyDescent="0.3">
      <c r="A483" s="24" t="s">
        <v>23</v>
      </c>
      <c r="B483" s="24" t="s">
        <v>840</v>
      </c>
      <c r="C483" s="12" t="s">
        <v>841</v>
      </c>
      <c r="D483" s="55"/>
      <c r="E483" s="40" t="str">
        <f>HYPERLINK("https://www.google.ru/search?q=DH0649-003&amp;newwindow=1&amp;tbm=isch","Еще фото")</f>
        <v>Еще фото</v>
      </c>
      <c r="F483" s="25"/>
      <c r="G483" s="24" t="s">
        <v>358</v>
      </c>
      <c r="H483" s="24" t="s">
        <v>349</v>
      </c>
      <c r="I483" s="24" t="s">
        <v>676</v>
      </c>
      <c r="J483" s="14" t="s">
        <v>99</v>
      </c>
      <c r="K483" s="15" t="s">
        <v>30</v>
      </c>
      <c r="L483" s="57"/>
      <c r="M483" s="14"/>
      <c r="N483" s="14" t="s">
        <v>114</v>
      </c>
      <c r="O483" s="14"/>
      <c r="P483" s="15" t="s">
        <v>843</v>
      </c>
      <c r="Q483" s="16">
        <v>18299</v>
      </c>
      <c r="R483" s="17">
        <v>40</v>
      </c>
      <c r="S483" s="18">
        <v>12626.31</v>
      </c>
      <c r="T483" s="19" t="s">
        <v>353</v>
      </c>
      <c r="U483" s="20" t="s">
        <v>717</v>
      </c>
      <c r="V483" s="22">
        <v>45</v>
      </c>
      <c r="W483" s="22">
        <v>2</v>
      </c>
      <c r="X483" s="23"/>
    </row>
    <row r="484" spans="1:24" s="1" customFormat="1" ht="108" customHeight="1" x14ac:dyDescent="0.3">
      <c r="A484" s="11" t="s">
        <v>23</v>
      </c>
      <c r="B484" s="11" t="s">
        <v>840</v>
      </c>
      <c r="C484" s="12" t="s">
        <v>844</v>
      </c>
      <c r="D484" s="28"/>
      <c r="E484" s="40" t="str">
        <f>HYPERLINK("https://www.google.ru/search?q=DH0654-001&amp;newwindow=1&amp;tbm=isch","Еще фото")</f>
        <v>Еще фото</v>
      </c>
      <c r="F484" s="25"/>
      <c r="G484" s="11" t="s">
        <v>358</v>
      </c>
      <c r="H484" s="11" t="s">
        <v>349</v>
      </c>
      <c r="I484" s="14" t="s">
        <v>676</v>
      </c>
      <c r="J484" s="14" t="s">
        <v>99</v>
      </c>
      <c r="K484" s="15" t="s">
        <v>45</v>
      </c>
      <c r="L484" s="14" t="s">
        <v>845</v>
      </c>
      <c r="M484" s="14" t="s">
        <v>702</v>
      </c>
      <c r="N484" s="14" t="s">
        <v>114</v>
      </c>
      <c r="O484" s="14"/>
      <c r="P484" s="15" t="s">
        <v>843</v>
      </c>
      <c r="Q484" s="16">
        <v>19599</v>
      </c>
      <c r="R484" s="17">
        <v>40</v>
      </c>
      <c r="S484" s="18">
        <v>13523.309999999998</v>
      </c>
      <c r="T484" s="19" t="s">
        <v>353</v>
      </c>
      <c r="U484" s="20" t="s">
        <v>695</v>
      </c>
      <c r="V484" s="29">
        <v>37.5</v>
      </c>
      <c r="W484" s="22">
        <v>1</v>
      </c>
      <c r="X484" s="23"/>
    </row>
    <row r="485" spans="1:24" s="1" customFormat="1" ht="11" customHeight="1" x14ac:dyDescent="0.3">
      <c r="A485" s="11" t="s">
        <v>23</v>
      </c>
      <c r="B485" s="11" t="s">
        <v>846</v>
      </c>
      <c r="C485" s="12" t="s">
        <v>847</v>
      </c>
      <c r="D485" s="58"/>
      <c r="E485" s="40" t="str">
        <f t="shared" ref="E485:E495" si="8">HYPERLINK("https://www.google.ru/search?q=DJ1196-001&amp;newwindow=1&amp;tbm=isch","Еще фото")</f>
        <v>Еще фото</v>
      </c>
      <c r="F485" s="13" t="s">
        <v>26</v>
      </c>
      <c r="G485" s="11" t="s">
        <v>358</v>
      </c>
      <c r="H485" s="11" t="s">
        <v>349</v>
      </c>
      <c r="I485" s="14" t="s">
        <v>676</v>
      </c>
      <c r="J485" s="14" t="s">
        <v>99</v>
      </c>
      <c r="K485" s="15" t="s">
        <v>30</v>
      </c>
      <c r="L485" s="56" t="s">
        <v>848</v>
      </c>
      <c r="M485" s="14"/>
      <c r="N485" s="14" t="s">
        <v>114</v>
      </c>
      <c r="O485" s="14"/>
      <c r="P485" s="15" t="s">
        <v>748</v>
      </c>
      <c r="Q485" s="16">
        <v>9799</v>
      </c>
      <c r="R485" s="17">
        <v>40</v>
      </c>
      <c r="S485" s="18">
        <v>6761.3099999999995</v>
      </c>
      <c r="T485" s="19" t="s">
        <v>353</v>
      </c>
      <c r="U485" s="20" t="s">
        <v>849</v>
      </c>
      <c r="V485" s="29">
        <v>35.5</v>
      </c>
      <c r="W485" s="22">
        <v>3</v>
      </c>
      <c r="X485" s="23"/>
    </row>
    <row r="486" spans="1:24" s="1" customFormat="1" ht="11" customHeight="1" x14ac:dyDescent="0.3">
      <c r="A486" s="24" t="s">
        <v>23</v>
      </c>
      <c r="B486" s="24" t="s">
        <v>846</v>
      </c>
      <c r="C486" s="12" t="s">
        <v>847</v>
      </c>
      <c r="D486" s="59"/>
      <c r="E486" s="40" t="str">
        <f t="shared" si="8"/>
        <v>Еще фото</v>
      </c>
      <c r="F486" s="13" t="s">
        <v>26</v>
      </c>
      <c r="G486" s="24" t="s">
        <v>358</v>
      </c>
      <c r="H486" s="24" t="s">
        <v>349</v>
      </c>
      <c r="I486" s="24" t="s">
        <v>676</v>
      </c>
      <c r="J486" s="14" t="s">
        <v>99</v>
      </c>
      <c r="K486" s="15" t="s">
        <v>30</v>
      </c>
      <c r="L486" s="61"/>
      <c r="M486" s="14"/>
      <c r="N486" s="14" t="s">
        <v>114</v>
      </c>
      <c r="O486" s="14"/>
      <c r="P486" s="15" t="s">
        <v>748</v>
      </c>
      <c r="Q486" s="16">
        <v>9799</v>
      </c>
      <c r="R486" s="17">
        <v>40</v>
      </c>
      <c r="S486" s="18">
        <v>6761.3099999999995</v>
      </c>
      <c r="T486" s="19" t="s">
        <v>353</v>
      </c>
      <c r="U486" s="20" t="s">
        <v>472</v>
      </c>
      <c r="V486" s="29">
        <v>36.5</v>
      </c>
      <c r="W486" s="22">
        <v>4</v>
      </c>
      <c r="X486" s="23"/>
    </row>
    <row r="487" spans="1:24" s="1" customFormat="1" ht="11" customHeight="1" x14ac:dyDescent="0.3">
      <c r="A487" s="24" t="s">
        <v>23</v>
      </c>
      <c r="B487" s="24" t="s">
        <v>846</v>
      </c>
      <c r="C487" s="12" t="s">
        <v>847</v>
      </c>
      <c r="D487" s="59"/>
      <c r="E487" s="40" t="str">
        <f t="shared" si="8"/>
        <v>Еще фото</v>
      </c>
      <c r="F487" s="13" t="s">
        <v>26</v>
      </c>
      <c r="G487" s="24" t="s">
        <v>358</v>
      </c>
      <c r="H487" s="24" t="s">
        <v>349</v>
      </c>
      <c r="I487" s="24" t="s">
        <v>676</v>
      </c>
      <c r="J487" s="14" t="s">
        <v>99</v>
      </c>
      <c r="K487" s="15" t="s">
        <v>30</v>
      </c>
      <c r="L487" s="61"/>
      <c r="M487" s="14"/>
      <c r="N487" s="14" t="s">
        <v>114</v>
      </c>
      <c r="O487" s="14"/>
      <c r="P487" s="15" t="s">
        <v>748</v>
      </c>
      <c r="Q487" s="16">
        <v>9799</v>
      </c>
      <c r="R487" s="17">
        <v>40</v>
      </c>
      <c r="S487" s="18">
        <v>6761.3099999999995</v>
      </c>
      <c r="T487" s="19" t="s">
        <v>353</v>
      </c>
      <c r="U487" s="20" t="s">
        <v>679</v>
      </c>
      <c r="V487" s="22">
        <v>37</v>
      </c>
      <c r="W487" s="22">
        <v>3</v>
      </c>
      <c r="X487" s="23"/>
    </row>
    <row r="488" spans="1:24" s="1" customFormat="1" ht="11" customHeight="1" x14ac:dyDescent="0.3">
      <c r="A488" s="24" t="s">
        <v>23</v>
      </c>
      <c r="B488" s="24" t="s">
        <v>846</v>
      </c>
      <c r="C488" s="12" t="s">
        <v>847</v>
      </c>
      <c r="D488" s="59"/>
      <c r="E488" s="40" t="str">
        <f t="shared" si="8"/>
        <v>Еще фото</v>
      </c>
      <c r="F488" s="13" t="s">
        <v>26</v>
      </c>
      <c r="G488" s="24" t="s">
        <v>358</v>
      </c>
      <c r="H488" s="24" t="s">
        <v>349</v>
      </c>
      <c r="I488" s="24" t="s">
        <v>676</v>
      </c>
      <c r="J488" s="14" t="s">
        <v>99</v>
      </c>
      <c r="K488" s="15" t="s">
        <v>30</v>
      </c>
      <c r="L488" s="61"/>
      <c r="M488" s="14"/>
      <c r="N488" s="14" t="s">
        <v>114</v>
      </c>
      <c r="O488" s="14"/>
      <c r="P488" s="15" t="s">
        <v>748</v>
      </c>
      <c r="Q488" s="16">
        <v>9799</v>
      </c>
      <c r="R488" s="17">
        <v>40</v>
      </c>
      <c r="S488" s="18">
        <v>6761.3099999999995</v>
      </c>
      <c r="T488" s="19" t="s">
        <v>353</v>
      </c>
      <c r="U488" s="20" t="s">
        <v>712</v>
      </c>
      <c r="V488" s="29">
        <v>37.5</v>
      </c>
      <c r="W488" s="22">
        <v>9</v>
      </c>
      <c r="X488" s="23"/>
    </row>
    <row r="489" spans="1:24" s="1" customFormat="1" ht="11" customHeight="1" x14ac:dyDescent="0.3">
      <c r="A489" s="24" t="s">
        <v>23</v>
      </c>
      <c r="B489" s="24" t="s">
        <v>846</v>
      </c>
      <c r="C489" s="12" t="s">
        <v>847</v>
      </c>
      <c r="D489" s="59"/>
      <c r="E489" s="40" t="str">
        <f t="shared" si="8"/>
        <v>Еще фото</v>
      </c>
      <c r="F489" s="13" t="s">
        <v>26</v>
      </c>
      <c r="G489" s="24" t="s">
        <v>358</v>
      </c>
      <c r="H489" s="24" t="s">
        <v>349</v>
      </c>
      <c r="I489" s="24" t="s">
        <v>676</v>
      </c>
      <c r="J489" s="14" t="s">
        <v>99</v>
      </c>
      <c r="K489" s="15" t="s">
        <v>30</v>
      </c>
      <c r="L489" s="61"/>
      <c r="M489" s="14"/>
      <c r="N489" s="14" t="s">
        <v>114</v>
      </c>
      <c r="O489" s="14"/>
      <c r="P489" s="15" t="s">
        <v>748</v>
      </c>
      <c r="Q489" s="16">
        <v>9799</v>
      </c>
      <c r="R489" s="17">
        <v>40</v>
      </c>
      <c r="S489" s="18">
        <v>6761.3099999999995</v>
      </c>
      <c r="T489" s="19" t="s">
        <v>353</v>
      </c>
      <c r="U489" s="20" t="s">
        <v>361</v>
      </c>
      <c r="V489" s="22">
        <v>38</v>
      </c>
      <c r="W489" s="22">
        <v>7</v>
      </c>
      <c r="X489" s="23"/>
    </row>
    <row r="490" spans="1:24" s="1" customFormat="1" ht="11" customHeight="1" x14ac:dyDescent="0.3">
      <c r="A490" s="24" t="s">
        <v>23</v>
      </c>
      <c r="B490" s="24" t="s">
        <v>846</v>
      </c>
      <c r="C490" s="12" t="s">
        <v>847</v>
      </c>
      <c r="D490" s="59"/>
      <c r="E490" s="40" t="str">
        <f t="shared" si="8"/>
        <v>Еще фото</v>
      </c>
      <c r="F490" s="13" t="s">
        <v>26</v>
      </c>
      <c r="G490" s="24" t="s">
        <v>358</v>
      </c>
      <c r="H490" s="24" t="s">
        <v>349</v>
      </c>
      <c r="I490" s="24" t="s">
        <v>676</v>
      </c>
      <c r="J490" s="14" t="s">
        <v>99</v>
      </c>
      <c r="K490" s="15" t="s">
        <v>30</v>
      </c>
      <c r="L490" s="61"/>
      <c r="M490" s="14"/>
      <c r="N490" s="14" t="s">
        <v>114</v>
      </c>
      <c r="O490" s="14"/>
      <c r="P490" s="15" t="s">
        <v>748</v>
      </c>
      <c r="Q490" s="16">
        <v>9799</v>
      </c>
      <c r="R490" s="17">
        <v>40</v>
      </c>
      <c r="S490" s="18">
        <v>6761.3099999999995</v>
      </c>
      <c r="T490" s="19" t="s">
        <v>353</v>
      </c>
      <c r="U490" s="20" t="s">
        <v>362</v>
      </c>
      <c r="V490" s="22">
        <v>39</v>
      </c>
      <c r="W490" s="22">
        <v>4</v>
      </c>
      <c r="X490" s="23"/>
    </row>
    <row r="491" spans="1:24" s="1" customFormat="1" ht="11" customHeight="1" x14ac:dyDescent="0.3">
      <c r="A491" s="24" t="s">
        <v>23</v>
      </c>
      <c r="B491" s="24" t="s">
        <v>846</v>
      </c>
      <c r="C491" s="12" t="s">
        <v>847</v>
      </c>
      <c r="D491" s="59"/>
      <c r="E491" s="40" t="str">
        <f t="shared" si="8"/>
        <v>Еще фото</v>
      </c>
      <c r="F491" s="13" t="s">
        <v>26</v>
      </c>
      <c r="G491" s="24" t="s">
        <v>358</v>
      </c>
      <c r="H491" s="24" t="s">
        <v>349</v>
      </c>
      <c r="I491" s="24" t="s">
        <v>676</v>
      </c>
      <c r="J491" s="14" t="s">
        <v>99</v>
      </c>
      <c r="K491" s="15" t="s">
        <v>30</v>
      </c>
      <c r="L491" s="61"/>
      <c r="M491" s="14"/>
      <c r="N491" s="14" t="s">
        <v>114</v>
      </c>
      <c r="O491" s="14"/>
      <c r="P491" s="15" t="s">
        <v>748</v>
      </c>
      <c r="Q491" s="16">
        <v>9799</v>
      </c>
      <c r="R491" s="17">
        <v>40</v>
      </c>
      <c r="S491" s="18">
        <v>6761.3099999999995</v>
      </c>
      <c r="T491" s="19" t="s">
        <v>353</v>
      </c>
      <c r="U491" s="20" t="s">
        <v>695</v>
      </c>
      <c r="V491" s="29">
        <v>39.5</v>
      </c>
      <c r="W491" s="22">
        <v>21</v>
      </c>
      <c r="X491" s="23"/>
    </row>
    <row r="492" spans="1:24" s="1" customFormat="1" ht="11" customHeight="1" x14ac:dyDescent="0.3">
      <c r="A492" s="24" t="s">
        <v>23</v>
      </c>
      <c r="B492" s="24" t="s">
        <v>846</v>
      </c>
      <c r="C492" s="12" t="s">
        <v>847</v>
      </c>
      <c r="D492" s="59"/>
      <c r="E492" s="40" t="str">
        <f t="shared" si="8"/>
        <v>Еще фото</v>
      </c>
      <c r="F492" s="13" t="s">
        <v>26</v>
      </c>
      <c r="G492" s="24" t="s">
        <v>358</v>
      </c>
      <c r="H492" s="24" t="s">
        <v>349</v>
      </c>
      <c r="I492" s="24" t="s">
        <v>676</v>
      </c>
      <c r="J492" s="14" t="s">
        <v>99</v>
      </c>
      <c r="K492" s="15" t="s">
        <v>30</v>
      </c>
      <c r="L492" s="61"/>
      <c r="M492" s="14"/>
      <c r="N492" s="14" t="s">
        <v>114</v>
      </c>
      <c r="O492" s="14"/>
      <c r="P492" s="15" t="s">
        <v>748</v>
      </c>
      <c r="Q492" s="16">
        <v>9799</v>
      </c>
      <c r="R492" s="17">
        <v>40</v>
      </c>
      <c r="S492" s="18">
        <v>6761.3099999999995</v>
      </c>
      <c r="T492" s="19" t="s">
        <v>353</v>
      </c>
      <c r="U492" s="20" t="s">
        <v>686</v>
      </c>
      <c r="V492" s="22">
        <v>40</v>
      </c>
      <c r="W492" s="22">
        <v>17</v>
      </c>
      <c r="X492" s="23"/>
    </row>
    <row r="493" spans="1:24" s="1" customFormat="1" ht="11" customHeight="1" x14ac:dyDescent="0.3">
      <c r="A493" s="24" t="s">
        <v>23</v>
      </c>
      <c r="B493" s="24" t="s">
        <v>846</v>
      </c>
      <c r="C493" s="12" t="s">
        <v>847</v>
      </c>
      <c r="D493" s="59"/>
      <c r="E493" s="40" t="str">
        <f t="shared" si="8"/>
        <v>Еще фото</v>
      </c>
      <c r="F493" s="13" t="s">
        <v>26</v>
      </c>
      <c r="G493" s="24" t="s">
        <v>358</v>
      </c>
      <c r="H493" s="24" t="s">
        <v>349</v>
      </c>
      <c r="I493" s="24" t="s">
        <v>676</v>
      </c>
      <c r="J493" s="14" t="s">
        <v>99</v>
      </c>
      <c r="K493" s="15" t="s">
        <v>30</v>
      </c>
      <c r="L493" s="61"/>
      <c r="M493" s="14"/>
      <c r="N493" s="14" t="s">
        <v>114</v>
      </c>
      <c r="O493" s="14"/>
      <c r="P493" s="15" t="s">
        <v>748</v>
      </c>
      <c r="Q493" s="16">
        <v>9799</v>
      </c>
      <c r="R493" s="17">
        <v>40</v>
      </c>
      <c r="S493" s="18">
        <v>6761.3099999999995</v>
      </c>
      <c r="T493" s="19" t="s">
        <v>353</v>
      </c>
      <c r="U493" s="20" t="s">
        <v>354</v>
      </c>
      <c r="V493" s="22">
        <v>41</v>
      </c>
      <c r="W493" s="22">
        <v>18</v>
      </c>
      <c r="X493" s="23"/>
    </row>
    <row r="494" spans="1:24" s="1" customFormat="1" ht="11" customHeight="1" x14ac:dyDescent="0.3">
      <c r="A494" s="14" t="s">
        <v>23</v>
      </c>
      <c r="B494" s="14" t="s">
        <v>846</v>
      </c>
      <c r="C494" s="12" t="s">
        <v>847</v>
      </c>
      <c r="D494" s="59"/>
      <c r="E494" s="40" t="str">
        <f t="shared" si="8"/>
        <v>Еще фото</v>
      </c>
      <c r="F494" s="31" t="s">
        <v>26</v>
      </c>
      <c r="G494" s="14" t="s">
        <v>358</v>
      </c>
      <c r="H494" s="14" t="s">
        <v>349</v>
      </c>
      <c r="I494" s="14" t="s">
        <v>676</v>
      </c>
      <c r="J494" s="14" t="s">
        <v>99</v>
      </c>
      <c r="K494" s="14" t="s">
        <v>30</v>
      </c>
      <c r="L494" s="61"/>
      <c r="M494" s="14"/>
      <c r="N494" s="14" t="s">
        <v>114</v>
      </c>
      <c r="O494" s="14"/>
      <c r="P494" s="14" t="s">
        <v>748</v>
      </c>
      <c r="Q494" s="32">
        <v>9799</v>
      </c>
      <c r="R494" s="33">
        <v>40</v>
      </c>
      <c r="S494" s="34">
        <v>6761.3099999999995</v>
      </c>
      <c r="T494" s="19" t="s">
        <v>353</v>
      </c>
      <c r="U494" s="20" t="s">
        <v>355</v>
      </c>
      <c r="V494" s="29">
        <v>41.5</v>
      </c>
      <c r="W494" s="22">
        <v>63</v>
      </c>
      <c r="X494" s="23"/>
    </row>
    <row r="495" spans="1:24" s="1" customFormat="1" ht="11" customHeight="1" x14ac:dyDescent="0.3">
      <c r="A495" s="14" t="s">
        <v>23</v>
      </c>
      <c r="B495" s="14" t="s">
        <v>846</v>
      </c>
      <c r="C495" s="12" t="s">
        <v>847</v>
      </c>
      <c r="D495" s="60"/>
      <c r="E495" s="40" t="str">
        <f t="shared" si="8"/>
        <v>Еще фото</v>
      </c>
      <c r="F495" s="31" t="s">
        <v>26</v>
      </c>
      <c r="G495" s="14" t="s">
        <v>358</v>
      </c>
      <c r="H495" s="14" t="s">
        <v>349</v>
      </c>
      <c r="I495" s="14" t="s">
        <v>676</v>
      </c>
      <c r="J495" s="14" t="s">
        <v>99</v>
      </c>
      <c r="K495" s="14" t="s">
        <v>30</v>
      </c>
      <c r="L495" s="57"/>
      <c r="M495" s="14"/>
      <c r="N495" s="14" t="s">
        <v>114</v>
      </c>
      <c r="O495" s="14"/>
      <c r="P495" s="14" t="s">
        <v>748</v>
      </c>
      <c r="Q495" s="32">
        <v>9799</v>
      </c>
      <c r="R495" s="33">
        <v>40</v>
      </c>
      <c r="S495" s="34">
        <v>6761.3099999999995</v>
      </c>
      <c r="T495" s="19" t="s">
        <v>353</v>
      </c>
      <c r="U495" s="20" t="s">
        <v>697</v>
      </c>
      <c r="V495" s="29">
        <v>43.5</v>
      </c>
      <c r="W495" s="22">
        <v>2</v>
      </c>
      <c r="X495" s="23"/>
    </row>
    <row r="496" spans="1:24" s="1" customFormat="1" ht="52.05" customHeight="1" x14ac:dyDescent="0.3">
      <c r="A496" s="11" t="s">
        <v>23</v>
      </c>
      <c r="B496" s="11" t="s">
        <v>850</v>
      </c>
      <c r="C496" s="12" t="s">
        <v>851</v>
      </c>
      <c r="D496" s="54"/>
      <c r="E496" s="40" t="str">
        <f>HYPERLINK("https://www.google.ru/search?q=DJ1196-002&amp;newwindow=1&amp;tbm=isch","Еще фото")</f>
        <v>Еще фото</v>
      </c>
      <c r="F496" s="25"/>
      <c r="G496" s="11" t="s">
        <v>358</v>
      </c>
      <c r="H496" s="11" t="s">
        <v>349</v>
      </c>
      <c r="I496" s="14" t="s">
        <v>676</v>
      </c>
      <c r="J496" s="14" t="s">
        <v>99</v>
      </c>
      <c r="K496" s="15" t="s">
        <v>30</v>
      </c>
      <c r="L496" s="56" t="s">
        <v>852</v>
      </c>
      <c r="M496" s="14"/>
      <c r="N496" s="14" t="s">
        <v>114</v>
      </c>
      <c r="O496" s="14" t="s">
        <v>79</v>
      </c>
      <c r="P496" s="15" t="s">
        <v>748</v>
      </c>
      <c r="Q496" s="16">
        <v>9799</v>
      </c>
      <c r="R496" s="17">
        <v>40</v>
      </c>
      <c r="S496" s="18">
        <v>6761.3099999999995</v>
      </c>
      <c r="T496" s="19" t="s">
        <v>353</v>
      </c>
      <c r="U496" s="20" t="s">
        <v>686</v>
      </c>
      <c r="V496" s="22">
        <v>40</v>
      </c>
      <c r="W496" s="22">
        <v>1</v>
      </c>
      <c r="X496" s="23"/>
    </row>
    <row r="497" spans="1:24" s="1" customFormat="1" ht="61.05" customHeight="1" x14ac:dyDescent="0.3">
      <c r="A497" s="24" t="s">
        <v>23</v>
      </c>
      <c r="B497" s="24" t="s">
        <v>850</v>
      </c>
      <c r="C497" s="12" t="s">
        <v>851</v>
      </c>
      <c r="D497" s="55"/>
      <c r="E497" s="40" t="str">
        <f>HYPERLINK("https://www.google.ru/search?q=DJ1196-002&amp;newwindow=1&amp;tbm=isch","Еще фото")</f>
        <v>Еще фото</v>
      </c>
      <c r="F497" s="25"/>
      <c r="G497" s="24" t="s">
        <v>358</v>
      </c>
      <c r="H497" s="24" t="s">
        <v>349</v>
      </c>
      <c r="I497" s="24" t="s">
        <v>676</v>
      </c>
      <c r="J497" s="14" t="s">
        <v>99</v>
      </c>
      <c r="K497" s="15" t="s">
        <v>30</v>
      </c>
      <c r="L497" s="57"/>
      <c r="M497" s="14"/>
      <c r="N497" s="14" t="s">
        <v>114</v>
      </c>
      <c r="O497" s="14" t="s">
        <v>79</v>
      </c>
      <c r="P497" s="15" t="s">
        <v>748</v>
      </c>
      <c r="Q497" s="16">
        <v>9799</v>
      </c>
      <c r="R497" s="17">
        <v>40</v>
      </c>
      <c r="S497" s="18">
        <v>6761.3099999999995</v>
      </c>
      <c r="T497" s="19" t="s">
        <v>353</v>
      </c>
      <c r="U497" s="20" t="s">
        <v>853</v>
      </c>
      <c r="V497" s="29">
        <v>44.5</v>
      </c>
      <c r="W497" s="22">
        <v>1</v>
      </c>
      <c r="X497" s="23"/>
    </row>
    <row r="498" spans="1:24" s="1" customFormat="1" ht="52.05" customHeight="1" x14ac:dyDescent="0.3">
      <c r="A498" s="11" t="s">
        <v>23</v>
      </c>
      <c r="B498" s="11" t="s">
        <v>850</v>
      </c>
      <c r="C498" s="12" t="s">
        <v>854</v>
      </c>
      <c r="D498" s="54"/>
      <c r="E498" s="40" t="str">
        <f>HYPERLINK("https://www.google.ru/search?q=DJ1196-100&amp;newwindow=1&amp;tbm=isch","Еще фото")</f>
        <v>Еще фото</v>
      </c>
      <c r="F498" s="25"/>
      <c r="G498" s="11" t="s">
        <v>358</v>
      </c>
      <c r="H498" s="11" t="s">
        <v>349</v>
      </c>
      <c r="I498" s="14" t="s">
        <v>676</v>
      </c>
      <c r="J498" s="14" t="s">
        <v>99</v>
      </c>
      <c r="K498" s="15" t="s">
        <v>30</v>
      </c>
      <c r="L498" s="56" t="s">
        <v>852</v>
      </c>
      <c r="M498" s="14"/>
      <c r="N498" s="14" t="s">
        <v>67</v>
      </c>
      <c r="O498" s="14"/>
      <c r="P498" s="15" t="s">
        <v>748</v>
      </c>
      <c r="Q498" s="16">
        <v>9799</v>
      </c>
      <c r="R498" s="17">
        <v>40</v>
      </c>
      <c r="S498" s="18">
        <v>6761.3099999999995</v>
      </c>
      <c r="T498" s="19" t="s">
        <v>353</v>
      </c>
      <c r="U498" s="20" t="s">
        <v>362</v>
      </c>
      <c r="V498" s="22">
        <v>39</v>
      </c>
      <c r="W498" s="22">
        <v>1</v>
      </c>
      <c r="X498" s="23"/>
    </row>
    <row r="499" spans="1:24" s="1" customFormat="1" ht="61.05" customHeight="1" x14ac:dyDescent="0.3">
      <c r="A499" s="24" t="s">
        <v>23</v>
      </c>
      <c r="B499" s="24" t="s">
        <v>850</v>
      </c>
      <c r="C499" s="12" t="s">
        <v>854</v>
      </c>
      <c r="D499" s="55"/>
      <c r="E499" s="40" t="str">
        <f>HYPERLINK("https://www.google.ru/search?q=DJ1196-100&amp;newwindow=1&amp;tbm=isch","Еще фото")</f>
        <v>Еще фото</v>
      </c>
      <c r="F499" s="25"/>
      <c r="G499" s="24" t="s">
        <v>358</v>
      </c>
      <c r="H499" s="24" t="s">
        <v>349</v>
      </c>
      <c r="I499" s="24" t="s">
        <v>676</v>
      </c>
      <c r="J499" s="14" t="s">
        <v>99</v>
      </c>
      <c r="K499" s="15" t="s">
        <v>30</v>
      </c>
      <c r="L499" s="57"/>
      <c r="M499" s="14"/>
      <c r="N499" s="14" t="s">
        <v>67</v>
      </c>
      <c r="O499" s="14"/>
      <c r="P499" s="15" t="s">
        <v>748</v>
      </c>
      <c r="Q499" s="16">
        <v>9799</v>
      </c>
      <c r="R499" s="17">
        <v>40</v>
      </c>
      <c r="S499" s="18">
        <v>6761.3099999999995</v>
      </c>
      <c r="T499" s="19" t="s">
        <v>353</v>
      </c>
      <c r="U499" s="20" t="s">
        <v>354</v>
      </c>
      <c r="V499" s="22">
        <v>41</v>
      </c>
      <c r="W499" s="22">
        <v>2</v>
      </c>
      <c r="X499" s="23"/>
    </row>
    <row r="500" spans="1:24" s="1" customFormat="1" ht="108" customHeight="1" x14ac:dyDescent="0.3">
      <c r="A500" s="11" t="s">
        <v>23</v>
      </c>
      <c r="B500" s="11" t="s">
        <v>846</v>
      </c>
      <c r="C500" s="12" t="s">
        <v>855</v>
      </c>
      <c r="D500" s="28"/>
      <c r="E500" s="40" t="str">
        <f>HYPERLINK("https://www.google.ru/search?q=DJ1196-101&amp;newwindow=1&amp;tbm=isch","Еще фото")</f>
        <v>Еще фото</v>
      </c>
      <c r="F500" s="25"/>
      <c r="G500" s="11" t="s">
        <v>358</v>
      </c>
      <c r="H500" s="11" t="s">
        <v>349</v>
      </c>
      <c r="I500" s="14" t="s">
        <v>676</v>
      </c>
      <c r="J500" s="14" t="s">
        <v>99</v>
      </c>
      <c r="K500" s="15" t="s">
        <v>30</v>
      </c>
      <c r="L500" s="14" t="s">
        <v>852</v>
      </c>
      <c r="M500" s="14"/>
      <c r="N500" s="14" t="s">
        <v>67</v>
      </c>
      <c r="O500" s="14"/>
      <c r="P500" s="15" t="s">
        <v>748</v>
      </c>
      <c r="Q500" s="16">
        <v>10099</v>
      </c>
      <c r="R500" s="17">
        <v>40</v>
      </c>
      <c r="S500" s="18">
        <v>6968.3099999999995</v>
      </c>
      <c r="T500" s="19" t="s">
        <v>353</v>
      </c>
      <c r="U500" s="20" t="s">
        <v>362</v>
      </c>
      <c r="V500" s="22">
        <v>39</v>
      </c>
      <c r="W500" s="22">
        <v>2</v>
      </c>
      <c r="X500" s="23"/>
    </row>
    <row r="501" spans="1:24" s="1" customFormat="1" ht="52.05" customHeight="1" x14ac:dyDescent="0.3">
      <c r="A501" s="11" t="s">
        <v>23</v>
      </c>
      <c r="B501" s="11" t="s">
        <v>856</v>
      </c>
      <c r="C501" s="12" t="s">
        <v>857</v>
      </c>
      <c r="D501" s="54"/>
      <c r="E501" s="40" t="str">
        <f>HYPERLINK("https://www.google.ru/search?q=DJ6566-102&amp;newwindow=1&amp;tbm=isch","Еще фото")</f>
        <v>Еще фото</v>
      </c>
      <c r="F501" s="25"/>
      <c r="G501" s="11" t="s">
        <v>358</v>
      </c>
      <c r="H501" s="11" t="s">
        <v>349</v>
      </c>
      <c r="I501" s="14" t="s">
        <v>676</v>
      </c>
      <c r="J501" s="14" t="s">
        <v>99</v>
      </c>
      <c r="K501" s="15" t="s">
        <v>337</v>
      </c>
      <c r="L501" s="56" t="s">
        <v>858</v>
      </c>
      <c r="M501" s="14"/>
      <c r="N501" s="14" t="s">
        <v>859</v>
      </c>
      <c r="O501" s="14"/>
      <c r="P501" s="15" t="s">
        <v>860</v>
      </c>
      <c r="Q501" s="16">
        <v>22899</v>
      </c>
      <c r="R501" s="17">
        <v>40</v>
      </c>
      <c r="S501" s="18">
        <v>15800.309999999998</v>
      </c>
      <c r="T501" s="19" t="s">
        <v>353</v>
      </c>
      <c r="U501" s="20" t="s">
        <v>355</v>
      </c>
      <c r="V501" s="29">
        <v>41.5</v>
      </c>
      <c r="W501" s="22">
        <v>2</v>
      </c>
      <c r="X501" s="23"/>
    </row>
    <row r="502" spans="1:24" s="1" customFormat="1" ht="61.05" customHeight="1" x14ac:dyDescent="0.3">
      <c r="A502" s="24" t="s">
        <v>23</v>
      </c>
      <c r="B502" s="24" t="s">
        <v>856</v>
      </c>
      <c r="C502" s="12" t="s">
        <v>857</v>
      </c>
      <c r="D502" s="55"/>
      <c r="E502" s="40" t="str">
        <f>HYPERLINK("https://www.google.ru/search?q=DJ6566-102&amp;newwindow=1&amp;tbm=isch","Еще фото")</f>
        <v>Еще фото</v>
      </c>
      <c r="F502" s="25"/>
      <c r="G502" s="24" t="s">
        <v>358</v>
      </c>
      <c r="H502" s="24" t="s">
        <v>349</v>
      </c>
      <c r="I502" s="24" t="s">
        <v>676</v>
      </c>
      <c r="J502" s="14" t="s">
        <v>99</v>
      </c>
      <c r="K502" s="15" t="s">
        <v>337</v>
      </c>
      <c r="L502" s="57"/>
      <c r="M502" s="14"/>
      <c r="N502" s="14" t="s">
        <v>859</v>
      </c>
      <c r="O502" s="14"/>
      <c r="P502" s="15" t="s">
        <v>860</v>
      </c>
      <c r="Q502" s="16">
        <v>22899</v>
      </c>
      <c r="R502" s="17">
        <v>40</v>
      </c>
      <c r="S502" s="18">
        <v>15800.309999999998</v>
      </c>
      <c r="T502" s="19" t="s">
        <v>353</v>
      </c>
      <c r="U502" s="20" t="s">
        <v>708</v>
      </c>
      <c r="V502" s="22">
        <v>42</v>
      </c>
      <c r="W502" s="22">
        <v>1</v>
      </c>
      <c r="X502" s="23"/>
    </row>
    <row r="503" spans="1:24" s="1" customFormat="1" ht="108" customHeight="1" x14ac:dyDescent="0.3">
      <c r="A503" s="11" t="s">
        <v>23</v>
      </c>
      <c r="B503" s="11" t="s">
        <v>861</v>
      </c>
      <c r="C503" s="12" t="s">
        <v>862</v>
      </c>
      <c r="D503" s="28"/>
      <c r="E503" s="40" t="str">
        <f>HYPERLINK("https://www.google.ru/search?q=DJ7883-012&amp;newwindow=1&amp;tbm=isch","Еще фото")</f>
        <v>Еще фото</v>
      </c>
      <c r="F503" s="25"/>
      <c r="G503" s="11" t="s">
        <v>358</v>
      </c>
      <c r="H503" s="11" t="s">
        <v>349</v>
      </c>
      <c r="I503" s="14" t="s">
        <v>676</v>
      </c>
      <c r="J503" s="14" t="s">
        <v>99</v>
      </c>
      <c r="K503" s="15" t="s">
        <v>30</v>
      </c>
      <c r="L503" s="14" t="s">
        <v>863</v>
      </c>
      <c r="M503" s="14" t="s">
        <v>702</v>
      </c>
      <c r="N503" s="14" t="s">
        <v>114</v>
      </c>
      <c r="O503" s="14"/>
      <c r="P503" s="15" t="s">
        <v>864</v>
      </c>
      <c r="Q503" s="16">
        <v>22099</v>
      </c>
      <c r="R503" s="17">
        <v>40</v>
      </c>
      <c r="S503" s="18">
        <v>15248.309999999998</v>
      </c>
      <c r="T503" s="19" t="s">
        <v>353</v>
      </c>
      <c r="U503" s="20" t="s">
        <v>686</v>
      </c>
      <c r="V503" s="22">
        <v>40</v>
      </c>
      <c r="W503" s="22">
        <v>1</v>
      </c>
      <c r="X503" s="23"/>
    </row>
    <row r="504" spans="1:24" s="1" customFormat="1" ht="108" customHeight="1" x14ac:dyDescent="0.3">
      <c r="A504" s="11" t="s">
        <v>23</v>
      </c>
      <c r="B504" s="11" t="s">
        <v>865</v>
      </c>
      <c r="C504" s="12" t="s">
        <v>866</v>
      </c>
      <c r="D504" s="28"/>
      <c r="E504" s="40" t="str">
        <f>HYPERLINK("https://www.google.ru/search?q=DM0824-003&amp;newwindow=1&amp;tbm=isch","Еще фото")</f>
        <v>Еще фото</v>
      </c>
      <c r="F504" s="25"/>
      <c r="G504" s="11" t="s">
        <v>358</v>
      </c>
      <c r="H504" s="11" t="s">
        <v>349</v>
      </c>
      <c r="I504" s="14" t="s">
        <v>676</v>
      </c>
      <c r="J504" s="14" t="s">
        <v>99</v>
      </c>
      <c r="K504" s="15" t="s">
        <v>45</v>
      </c>
      <c r="L504" s="14" t="s">
        <v>867</v>
      </c>
      <c r="M504" s="14"/>
      <c r="N504" s="14" t="s">
        <v>391</v>
      </c>
      <c r="O504" s="14"/>
      <c r="P504" s="15" t="s">
        <v>721</v>
      </c>
      <c r="Q504" s="16">
        <v>11099</v>
      </c>
      <c r="R504" s="17">
        <v>40</v>
      </c>
      <c r="S504" s="18">
        <v>7658.3099999999986</v>
      </c>
      <c r="T504" s="19" t="s">
        <v>353</v>
      </c>
      <c r="U504" s="20" t="s">
        <v>362</v>
      </c>
      <c r="V504" s="22">
        <v>37</v>
      </c>
      <c r="W504" s="22">
        <v>4</v>
      </c>
      <c r="X504" s="23"/>
    </row>
    <row r="505" spans="1:24" s="1" customFormat="1" ht="52.05" customHeight="1" x14ac:dyDescent="0.3">
      <c r="A505" s="11" t="s">
        <v>23</v>
      </c>
      <c r="B505" s="11" t="s">
        <v>868</v>
      </c>
      <c r="C505" s="12" t="s">
        <v>869</v>
      </c>
      <c r="D505" s="54"/>
      <c r="E505" s="40" t="str">
        <f>HYPERLINK("https://www.google.ru/search?q=DM0829-001&amp;newwindow=1&amp;tbm=isch","Еще фото")</f>
        <v>Еще фото</v>
      </c>
      <c r="F505" s="25"/>
      <c r="G505" s="11" t="s">
        <v>358</v>
      </c>
      <c r="H505" s="11" t="s">
        <v>349</v>
      </c>
      <c r="I505" s="14" t="s">
        <v>676</v>
      </c>
      <c r="J505" s="14" t="s">
        <v>99</v>
      </c>
      <c r="K505" s="15" t="s">
        <v>30</v>
      </c>
      <c r="L505" s="56" t="s">
        <v>870</v>
      </c>
      <c r="M505" s="14" t="s">
        <v>702</v>
      </c>
      <c r="N505" s="14" t="s">
        <v>114</v>
      </c>
      <c r="O505" s="14"/>
      <c r="P505" s="15" t="s">
        <v>721</v>
      </c>
      <c r="Q505" s="16">
        <v>19499</v>
      </c>
      <c r="R505" s="17">
        <v>40</v>
      </c>
      <c r="S505" s="18">
        <v>13454.309999999998</v>
      </c>
      <c r="T505" s="19" t="s">
        <v>353</v>
      </c>
      <c r="U505" s="20" t="s">
        <v>712</v>
      </c>
      <c r="V505" s="29">
        <v>37.5</v>
      </c>
      <c r="W505" s="22">
        <v>1</v>
      </c>
      <c r="X505" s="23"/>
    </row>
    <row r="506" spans="1:24" s="1" customFormat="1" ht="61.05" customHeight="1" x14ac:dyDescent="0.3">
      <c r="A506" s="24" t="s">
        <v>23</v>
      </c>
      <c r="B506" s="24" t="s">
        <v>868</v>
      </c>
      <c r="C506" s="12" t="s">
        <v>869</v>
      </c>
      <c r="D506" s="55"/>
      <c r="E506" s="40" t="str">
        <f>HYPERLINK("https://www.google.ru/search?q=DM0829-001&amp;newwindow=1&amp;tbm=isch","Еще фото")</f>
        <v>Еще фото</v>
      </c>
      <c r="F506" s="25"/>
      <c r="G506" s="24" t="s">
        <v>358</v>
      </c>
      <c r="H506" s="24" t="s">
        <v>349</v>
      </c>
      <c r="I506" s="24" t="s">
        <v>676</v>
      </c>
      <c r="J506" s="14" t="s">
        <v>99</v>
      </c>
      <c r="K506" s="15" t="s">
        <v>30</v>
      </c>
      <c r="L506" s="57"/>
      <c r="M506" s="14" t="s">
        <v>702</v>
      </c>
      <c r="N506" s="14" t="s">
        <v>114</v>
      </c>
      <c r="O506" s="14"/>
      <c r="P506" s="15" t="s">
        <v>721</v>
      </c>
      <c r="Q506" s="16">
        <v>19499</v>
      </c>
      <c r="R506" s="17">
        <v>40</v>
      </c>
      <c r="S506" s="18">
        <v>13454.309999999998</v>
      </c>
      <c r="T506" s="19" t="s">
        <v>353</v>
      </c>
      <c r="U506" s="20" t="s">
        <v>695</v>
      </c>
      <c r="V506" s="29">
        <v>39.5</v>
      </c>
      <c r="W506" s="22">
        <v>1</v>
      </c>
      <c r="X506" s="23"/>
    </row>
    <row r="507" spans="1:24" s="1" customFormat="1" ht="108" customHeight="1" x14ac:dyDescent="0.3">
      <c r="A507" s="11" t="s">
        <v>23</v>
      </c>
      <c r="B507" s="11" t="s">
        <v>868</v>
      </c>
      <c r="C507" s="12" t="s">
        <v>871</v>
      </c>
      <c r="D507" s="28"/>
      <c r="E507" s="40" t="str">
        <f>HYPERLINK("https://www.google.ru/search?q=DM0829-010&amp;newwindow=1&amp;tbm=isch","Еще фото")</f>
        <v>Еще фото</v>
      </c>
      <c r="F507" s="25"/>
      <c r="G507" s="11" t="s">
        <v>358</v>
      </c>
      <c r="H507" s="11" t="s">
        <v>349</v>
      </c>
      <c r="I507" s="14" t="s">
        <v>676</v>
      </c>
      <c r="J507" s="14" t="s">
        <v>99</v>
      </c>
      <c r="K507" s="15" t="s">
        <v>30</v>
      </c>
      <c r="L507" s="14" t="s">
        <v>870</v>
      </c>
      <c r="M507" s="14" t="s">
        <v>702</v>
      </c>
      <c r="N507" s="14" t="s">
        <v>256</v>
      </c>
      <c r="O507" s="14"/>
      <c r="P507" s="15" t="s">
        <v>721</v>
      </c>
      <c r="Q507" s="16">
        <v>13399</v>
      </c>
      <c r="R507" s="17">
        <v>40</v>
      </c>
      <c r="S507" s="18">
        <v>9245.31</v>
      </c>
      <c r="T507" s="19" t="s">
        <v>353</v>
      </c>
      <c r="U507" s="20" t="s">
        <v>698</v>
      </c>
      <c r="V507" s="22">
        <v>44</v>
      </c>
      <c r="W507" s="22">
        <v>1</v>
      </c>
      <c r="X507" s="23"/>
    </row>
    <row r="508" spans="1:24" s="1" customFormat="1" ht="21" customHeight="1" x14ac:dyDescent="0.3">
      <c r="A508" s="11" t="s">
        <v>23</v>
      </c>
      <c r="B508" s="11" t="s">
        <v>872</v>
      </c>
      <c r="C508" s="26" t="s">
        <v>873</v>
      </c>
      <c r="D508" s="58"/>
      <c r="E508" s="40" t="str">
        <f>HYPERLINK("https://www.google.ru/search?q=DM1119-001&amp;newwindow=1&amp;tbm=isch","Еще фото")</f>
        <v>Еще фото</v>
      </c>
      <c r="F508" s="25"/>
      <c r="G508" s="11" t="s">
        <v>358</v>
      </c>
      <c r="H508" s="11" t="s">
        <v>349</v>
      </c>
      <c r="I508" s="14" t="s">
        <v>676</v>
      </c>
      <c r="J508" s="14" t="s">
        <v>99</v>
      </c>
      <c r="K508" s="15" t="s">
        <v>45</v>
      </c>
      <c r="L508" s="56" t="s">
        <v>874</v>
      </c>
      <c r="M508" s="14"/>
      <c r="N508" s="14" t="s">
        <v>114</v>
      </c>
      <c r="O508" s="14"/>
      <c r="P508" s="15" t="s">
        <v>875</v>
      </c>
      <c r="Q508" s="16">
        <v>8799</v>
      </c>
      <c r="R508" s="17">
        <v>40</v>
      </c>
      <c r="S508" s="18">
        <v>6071.3099999999995</v>
      </c>
      <c r="T508" s="19" t="s">
        <v>353</v>
      </c>
      <c r="U508" s="20" t="s">
        <v>679</v>
      </c>
      <c r="V508" s="22">
        <v>35</v>
      </c>
      <c r="W508" s="22">
        <v>1</v>
      </c>
      <c r="X508" s="23"/>
    </row>
    <row r="509" spans="1:24" s="1" customFormat="1" ht="21" customHeight="1" x14ac:dyDescent="0.3">
      <c r="A509" s="24" t="s">
        <v>23</v>
      </c>
      <c r="B509" s="24" t="s">
        <v>872</v>
      </c>
      <c r="C509" s="27" t="s">
        <v>873</v>
      </c>
      <c r="D509" s="59"/>
      <c r="E509" s="40" t="str">
        <f>HYPERLINK("https://www.google.ru/search?q=DM1119-001&amp;newwindow=1&amp;tbm=isch","Еще фото")</f>
        <v>Еще фото</v>
      </c>
      <c r="F509" s="25"/>
      <c r="G509" s="24" t="s">
        <v>358</v>
      </c>
      <c r="H509" s="24" t="s">
        <v>349</v>
      </c>
      <c r="I509" s="24" t="s">
        <v>676</v>
      </c>
      <c r="J509" s="14" t="s">
        <v>99</v>
      </c>
      <c r="K509" s="15" t="s">
        <v>45</v>
      </c>
      <c r="L509" s="61"/>
      <c r="M509" s="14"/>
      <c r="N509" s="14" t="s">
        <v>114</v>
      </c>
      <c r="O509" s="14"/>
      <c r="P509" s="15" t="s">
        <v>875</v>
      </c>
      <c r="Q509" s="16">
        <v>8799</v>
      </c>
      <c r="R509" s="17">
        <v>40</v>
      </c>
      <c r="S509" s="18">
        <v>6071.3099999999995</v>
      </c>
      <c r="T509" s="19" t="s">
        <v>353</v>
      </c>
      <c r="U509" s="20" t="s">
        <v>712</v>
      </c>
      <c r="V509" s="29">
        <v>35.5</v>
      </c>
      <c r="W509" s="22">
        <v>9</v>
      </c>
      <c r="X509" s="23"/>
    </row>
    <row r="510" spans="1:24" s="1" customFormat="1" ht="21" customHeight="1" x14ac:dyDescent="0.3">
      <c r="A510" s="24" t="s">
        <v>23</v>
      </c>
      <c r="B510" s="24" t="s">
        <v>872</v>
      </c>
      <c r="C510" s="27" t="s">
        <v>873</v>
      </c>
      <c r="D510" s="59"/>
      <c r="E510" s="40" t="str">
        <f>HYPERLINK("https://www.google.ru/search?q=DM1119-001&amp;newwindow=1&amp;tbm=isch","Еще фото")</f>
        <v>Еще фото</v>
      </c>
      <c r="F510" s="25"/>
      <c r="G510" s="24" t="s">
        <v>358</v>
      </c>
      <c r="H510" s="24" t="s">
        <v>349</v>
      </c>
      <c r="I510" s="24" t="s">
        <v>676</v>
      </c>
      <c r="J510" s="14" t="s">
        <v>99</v>
      </c>
      <c r="K510" s="15" t="s">
        <v>45</v>
      </c>
      <c r="L510" s="61"/>
      <c r="M510" s="14"/>
      <c r="N510" s="14" t="s">
        <v>114</v>
      </c>
      <c r="O510" s="14"/>
      <c r="P510" s="15" t="s">
        <v>875</v>
      </c>
      <c r="Q510" s="16">
        <v>8799</v>
      </c>
      <c r="R510" s="17">
        <v>40</v>
      </c>
      <c r="S510" s="18">
        <v>6071.3099999999995</v>
      </c>
      <c r="T510" s="19" t="s">
        <v>353</v>
      </c>
      <c r="U510" s="20" t="s">
        <v>361</v>
      </c>
      <c r="V510" s="29">
        <v>36.5</v>
      </c>
      <c r="W510" s="22">
        <v>1</v>
      </c>
      <c r="X510" s="23"/>
    </row>
    <row r="511" spans="1:24" s="1" customFormat="1" ht="21" customHeight="1" x14ac:dyDescent="0.3">
      <c r="A511" s="24" t="s">
        <v>23</v>
      </c>
      <c r="B511" s="24" t="s">
        <v>872</v>
      </c>
      <c r="C511" s="27" t="s">
        <v>873</v>
      </c>
      <c r="D511" s="59"/>
      <c r="E511" s="40" t="str">
        <f>HYPERLINK("https://www.google.ru/search?q=DM1119-001&amp;newwindow=1&amp;tbm=isch","Еще фото")</f>
        <v>Еще фото</v>
      </c>
      <c r="F511" s="25"/>
      <c r="G511" s="24" t="s">
        <v>358</v>
      </c>
      <c r="H511" s="24" t="s">
        <v>349</v>
      </c>
      <c r="I511" s="24" t="s">
        <v>676</v>
      </c>
      <c r="J511" s="14" t="s">
        <v>99</v>
      </c>
      <c r="K511" s="15" t="s">
        <v>45</v>
      </c>
      <c r="L511" s="61"/>
      <c r="M511" s="14"/>
      <c r="N511" s="14" t="s">
        <v>114</v>
      </c>
      <c r="O511" s="14"/>
      <c r="P511" s="15" t="s">
        <v>875</v>
      </c>
      <c r="Q511" s="16">
        <v>8799</v>
      </c>
      <c r="R511" s="17">
        <v>40</v>
      </c>
      <c r="S511" s="18">
        <v>6071.3099999999995</v>
      </c>
      <c r="T511" s="19" t="s">
        <v>353</v>
      </c>
      <c r="U511" s="20" t="s">
        <v>695</v>
      </c>
      <c r="V511" s="29">
        <v>37.5</v>
      </c>
      <c r="W511" s="22">
        <v>1</v>
      </c>
      <c r="X511" s="23"/>
    </row>
    <row r="512" spans="1:24" s="1" customFormat="1" ht="32" customHeight="1" x14ac:dyDescent="0.3">
      <c r="A512" s="24" t="s">
        <v>23</v>
      </c>
      <c r="B512" s="24" t="s">
        <v>872</v>
      </c>
      <c r="C512" s="27" t="s">
        <v>873</v>
      </c>
      <c r="D512" s="60"/>
      <c r="E512" s="40" t="str">
        <f>HYPERLINK("https://www.google.ru/search?q=DM1119-001&amp;newwindow=1&amp;tbm=isch","Еще фото")</f>
        <v>Еще фото</v>
      </c>
      <c r="F512" s="25"/>
      <c r="G512" s="24" t="s">
        <v>358</v>
      </c>
      <c r="H512" s="24" t="s">
        <v>349</v>
      </c>
      <c r="I512" s="24" t="s">
        <v>676</v>
      </c>
      <c r="J512" s="14" t="s">
        <v>99</v>
      </c>
      <c r="K512" s="15" t="s">
        <v>45</v>
      </c>
      <c r="L512" s="57"/>
      <c r="M512" s="14"/>
      <c r="N512" s="14" t="s">
        <v>114</v>
      </c>
      <c r="O512" s="14"/>
      <c r="P512" s="15" t="s">
        <v>875</v>
      </c>
      <c r="Q512" s="16">
        <v>8799</v>
      </c>
      <c r="R512" s="17">
        <v>40</v>
      </c>
      <c r="S512" s="18">
        <v>6071.3099999999995</v>
      </c>
      <c r="T512" s="19" t="s">
        <v>353</v>
      </c>
      <c r="U512" s="20" t="s">
        <v>355</v>
      </c>
      <c r="V512" s="29">
        <v>39.5</v>
      </c>
      <c r="W512" s="22">
        <v>1</v>
      </c>
      <c r="X512" s="23"/>
    </row>
    <row r="513" spans="1:24" s="1" customFormat="1" ht="108" customHeight="1" x14ac:dyDescent="0.3">
      <c r="A513" s="11" t="s">
        <v>23</v>
      </c>
      <c r="B513" s="11" t="s">
        <v>872</v>
      </c>
      <c r="C513" s="12" t="s">
        <v>876</v>
      </c>
      <c r="D513" s="28"/>
      <c r="E513" s="40" t="str">
        <f>HYPERLINK("https://www.google.ru/search?q=DM1119-600&amp;newwindow=1&amp;tbm=isch","Еще фото")</f>
        <v>Еще фото</v>
      </c>
      <c r="F513" s="25"/>
      <c r="G513" s="11" t="s">
        <v>358</v>
      </c>
      <c r="H513" s="11" t="s">
        <v>349</v>
      </c>
      <c r="I513" s="14" t="s">
        <v>676</v>
      </c>
      <c r="J513" s="14" t="s">
        <v>99</v>
      </c>
      <c r="K513" s="15" t="s">
        <v>45</v>
      </c>
      <c r="L513" s="14" t="s">
        <v>877</v>
      </c>
      <c r="M513" s="14"/>
      <c r="N513" s="14" t="s">
        <v>397</v>
      </c>
      <c r="O513" s="14"/>
      <c r="P513" s="15" t="s">
        <v>878</v>
      </c>
      <c r="Q513" s="16">
        <v>7799</v>
      </c>
      <c r="R513" s="17">
        <v>40</v>
      </c>
      <c r="S513" s="18">
        <v>5381.3099999999995</v>
      </c>
      <c r="T513" s="19" t="s">
        <v>353</v>
      </c>
      <c r="U513" s="20" t="s">
        <v>712</v>
      </c>
      <c r="V513" s="29">
        <v>35.5</v>
      </c>
      <c r="W513" s="22">
        <v>1</v>
      </c>
      <c r="X513" s="23"/>
    </row>
    <row r="514" spans="1:24" s="1" customFormat="1" ht="35" customHeight="1" x14ac:dyDescent="0.3">
      <c r="A514" s="11" t="s">
        <v>23</v>
      </c>
      <c r="B514" s="11" t="s">
        <v>879</v>
      </c>
      <c r="C514" s="12" t="s">
        <v>880</v>
      </c>
      <c r="D514" s="58"/>
      <c r="E514" s="40" t="str">
        <f>HYPERLINK("https://www.google.ru/search?q=DM1119-701&amp;newwindow=1&amp;tbm=isch","Еще фото")</f>
        <v>Еще фото</v>
      </c>
      <c r="F514" s="25"/>
      <c r="G514" s="11" t="s">
        <v>358</v>
      </c>
      <c r="H514" s="11" t="s">
        <v>349</v>
      </c>
      <c r="I514" s="14" t="s">
        <v>676</v>
      </c>
      <c r="J514" s="14" t="s">
        <v>99</v>
      </c>
      <c r="K514" s="15" t="s">
        <v>45</v>
      </c>
      <c r="L514" s="56" t="s">
        <v>874</v>
      </c>
      <c r="M514" s="14"/>
      <c r="N514" s="14" t="s">
        <v>469</v>
      </c>
      <c r="O514" s="14"/>
      <c r="P514" s="15" t="s">
        <v>881</v>
      </c>
      <c r="Q514" s="16">
        <v>11999</v>
      </c>
      <c r="R514" s="17">
        <v>40</v>
      </c>
      <c r="S514" s="18">
        <v>8279.31</v>
      </c>
      <c r="T514" s="19" t="s">
        <v>353</v>
      </c>
      <c r="U514" s="20" t="s">
        <v>712</v>
      </c>
      <c r="V514" s="29">
        <v>35.5</v>
      </c>
      <c r="W514" s="22">
        <v>1</v>
      </c>
      <c r="X514" s="23"/>
    </row>
    <row r="515" spans="1:24" s="1" customFormat="1" ht="35" customHeight="1" x14ac:dyDescent="0.3">
      <c r="A515" s="24" t="s">
        <v>23</v>
      </c>
      <c r="B515" s="24" t="s">
        <v>879</v>
      </c>
      <c r="C515" s="12" t="s">
        <v>880</v>
      </c>
      <c r="D515" s="59"/>
      <c r="E515" s="40" t="str">
        <f>HYPERLINK("https://www.google.ru/search?q=DM1119-701&amp;newwindow=1&amp;tbm=isch","Еще фото")</f>
        <v>Еще фото</v>
      </c>
      <c r="F515" s="25"/>
      <c r="G515" s="24" t="s">
        <v>358</v>
      </c>
      <c r="H515" s="24" t="s">
        <v>349</v>
      </c>
      <c r="I515" s="24" t="s">
        <v>676</v>
      </c>
      <c r="J515" s="14" t="s">
        <v>99</v>
      </c>
      <c r="K515" s="15" t="s">
        <v>45</v>
      </c>
      <c r="L515" s="61"/>
      <c r="M515" s="14"/>
      <c r="N515" s="14" t="s">
        <v>469</v>
      </c>
      <c r="O515" s="14"/>
      <c r="P515" s="15" t="s">
        <v>881</v>
      </c>
      <c r="Q515" s="16">
        <v>11999</v>
      </c>
      <c r="R515" s="17">
        <v>40</v>
      </c>
      <c r="S515" s="18">
        <v>8279.31</v>
      </c>
      <c r="T515" s="19" t="s">
        <v>353</v>
      </c>
      <c r="U515" s="20" t="s">
        <v>361</v>
      </c>
      <c r="V515" s="29">
        <v>36.5</v>
      </c>
      <c r="W515" s="22">
        <v>2</v>
      </c>
      <c r="X515" s="23"/>
    </row>
    <row r="516" spans="1:24" s="1" customFormat="1" ht="37.049999999999997" customHeight="1" x14ac:dyDescent="0.3">
      <c r="A516" s="24" t="s">
        <v>23</v>
      </c>
      <c r="B516" s="24" t="s">
        <v>879</v>
      </c>
      <c r="C516" s="12" t="s">
        <v>880</v>
      </c>
      <c r="D516" s="60"/>
      <c r="E516" s="40" t="str">
        <f>HYPERLINK("https://www.google.ru/search?q=DM1119-701&amp;newwindow=1&amp;tbm=isch","Еще фото")</f>
        <v>Еще фото</v>
      </c>
      <c r="F516" s="25"/>
      <c r="G516" s="24" t="s">
        <v>358</v>
      </c>
      <c r="H516" s="24" t="s">
        <v>349</v>
      </c>
      <c r="I516" s="24" t="s">
        <v>676</v>
      </c>
      <c r="J516" s="14" t="s">
        <v>99</v>
      </c>
      <c r="K516" s="15" t="s">
        <v>45</v>
      </c>
      <c r="L516" s="57"/>
      <c r="M516" s="14"/>
      <c r="N516" s="14" t="s">
        <v>469</v>
      </c>
      <c r="O516" s="14"/>
      <c r="P516" s="15" t="s">
        <v>881</v>
      </c>
      <c r="Q516" s="16">
        <v>11999</v>
      </c>
      <c r="R516" s="17">
        <v>40</v>
      </c>
      <c r="S516" s="18">
        <v>8279.31</v>
      </c>
      <c r="T516" s="19" t="s">
        <v>353</v>
      </c>
      <c r="U516" s="20" t="s">
        <v>362</v>
      </c>
      <c r="V516" s="22">
        <v>37</v>
      </c>
      <c r="W516" s="22">
        <v>1</v>
      </c>
      <c r="X516" s="23"/>
    </row>
    <row r="517" spans="1:24" s="1" customFormat="1" ht="21" customHeight="1" x14ac:dyDescent="0.3">
      <c r="A517" s="11" t="s">
        <v>23</v>
      </c>
      <c r="B517" s="11" t="s">
        <v>872</v>
      </c>
      <c r="C517" s="26" t="s">
        <v>882</v>
      </c>
      <c r="D517" s="58"/>
      <c r="E517" s="40" t="str">
        <f>HYPERLINK("https://www.google.ru/search?q=DM1120-001&amp;newwindow=1&amp;tbm=isch","Еще фото")</f>
        <v>Еще фото</v>
      </c>
      <c r="F517" s="25"/>
      <c r="G517" s="11" t="s">
        <v>358</v>
      </c>
      <c r="H517" s="11" t="s">
        <v>349</v>
      </c>
      <c r="I517" s="14" t="s">
        <v>676</v>
      </c>
      <c r="J517" s="14" t="s">
        <v>99</v>
      </c>
      <c r="K517" s="15" t="s">
        <v>30</v>
      </c>
      <c r="L517" s="56" t="s">
        <v>877</v>
      </c>
      <c r="M517" s="14"/>
      <c r="N517" s="14" t="s">
        <v>114</v>
      </c>
      <c r="O517" s="14"/>
      <c r="P517" s="15" t="s">
        <v>878</v>
      </c>
      <c r="Q517" s="16">
        <v>16599</v>
      </c>
      <c r="R517" s="17">
        <v>40</v>
      </c>
      <c r="S517" s="18">
        <v>11453.31</v>
      </c>
      <c r="T517" s="19" t="s">
        <v>353</v>
      </c>
      <c r="U517" s="20" t="s">
        <v>361</v>
      </c>
      <c r="V517" s="22">
        <v>38</v>
      </c>
      <c r="W517" s="22">
        <v>1</v>
      </c>
      <c r="X517" s="23"/>
    </row>
    <row r="518" spans="1:24" s="1" customFormat="1" ht="21" customHeight="1" x14ac:dyDescent="0.3">
      <c r="A518" s="24" t="s">
        <v>23</v>
      </c>
      <c r="B518" s="24" t="s">
        <v>872</v>
      </c>
      <c r="C518" s="27" t="s">
        <v>882</v>
      </c>
      <c r="D518" s="59"/>
      <c r="E518" s="40" t="str">
        <f>HYPERLINK("https://www.google.ru/search?q=DM1120-001&amp;newwindow=1&amp;tbm=isch","Еще фото")</f>
        <v>Еще фото</v>
      </c>
      <c r="F518" s="25"/>
      <c r="G518" s="24" t="s">
        <v>358</v>
      </c>
      <c r="H518" s="24" t="s">
        <v>349</v>
      </c>
      <c r="I518" s="24" t="s">
        <v>676</v>
      </c>
      <c r="J518" s="14" t="s">
        <v>99</v>
      </c>
      <c r="K518" s="15" t="s">
        <v>30</v>
      </c>
      <c r="L518" s="61"/>
      <c r="M518" s="14"/>
      <c r="N518" s="14" t="s">
        <v>114</v>
      </c>
      <c r="O518" s="14"/>
      <c r="P518" s="15" t="s">
        <v>878</v>
      </c>
      <c r="Q518" s="16">
        <v>16599</v>
      </c>
      <c r="R518" s="17">
        <v>40</v>
      </c>
      <c r="S518" s="18">
        <v>11453.31</v>
      </c>
      <c r="T518" s="19" t="s">
        <v>353</v>
      </c>
      <c r="U518" s="20" t="s">
        <v>362</v>
      </c>
      <c r="V518" s="22">
        <v>39</v>
      </c>
      <c r="W518" s="22">
        <v>2</v>
      </c>
      <c r="X518" s="23"/>
    </row>
    <row r="519" spans="1:24" s="1" customFormat="1" ht="21" customHeight="1" x14ac:dyDescent="0.3">
      <c r="A519" s="24" t="s">
        <v>23</v>
      </c>
      <c r="B519" s="24" t="s">
        <v>872</v>
      </c>
      <c r="C519" s="27" t="s">
        <v>882</v>
      </c>
      <c r="D519" s="59"/>
      <c r="E519" s="40" t="str">
        <f>HYPERLINK("https://www.google.ru/search?q=DM1120-001&amp;newwindow=1&amp;tbm=isch","Еще фото")</f>
        <v>Еще фото</v>
      </c>
      <c r="F519" s="25"/>
      <c r="G519" s="24" t="s">
        <v>358</v>
      </c>
      <c r="H519" s="24" t="s">
        <v>349</v>
      </c>
      <c r="I519" s="24" t="s">
        <v>676</v>
      </c>
      <c r="J519" s="14" t="s">
        <v>99</v>
      </c>
      <c r="K519" s="15" t="s">
        <v>30</v>
      </c>
      <c r="L519" s="61"/>
      <c r="M519" s="14"/>
      <c r="N519" s="14" t="s">
        <v>114</v>
      </c>
      <c r="O519" s="14"/>
      <c r="P519" s="15" t="s">
        <v>878</v>
      </c>
      <c r="Q519" s="16">
        <v>16599</v>
      </c>
      <c r="R519" s="17">
        <v>40</v>
      </c>
      <c r="S519" s="18">
        <v>11453.31</v>
      </c>
      <c r="T519" s="19" t="s">
        <v>353</v>
      </c>
      <c r="U519" s="20" t="s">
        <v>695</v>
      </c>
      <c r="V519" s="29">
        <v>39.5</v>
      </c>
      <c r="W519" s="22">
        <v>18</v>
      </c>
      <c r="X519" s="23"/>
    </row>
    <row r="520" spans="1:24" s="1" customFormat="1" ht="21" customHeight="1" x14ac:dyDescent="0.3">
      <c r="A520" s="24" t="s">
        <v>23</v>
      </c>
      <c r="B520" s="24" t="s">
        <v>872</v>
      </c>
      <c r="C520" s="27" t="s">
        <v>882</v>
      </c>
      <c r="D520" s="59"/>
      <c r="E520" s="40" t="str">
        <f>HYPERLINK("https://www.google.ru/search?q=DM1120-001&amp;newwindow=1&amp;tbm=isch","Еще фото")</f>
        <v>Еще фото</v>
      </c>
      <c r="F520" s="25"/>
      <c r="G520" s="24" t="s">
        <v>358</v>
      </c>
      <c r="H520" s="24" t="s">
        <v>349</v>
      </c>
      <c r="I520" s="24" t="s">
        <v>676</v>
      </c>
      <c r="J520" s="14" t="s">
        <v>99</v>
      </c>
      <c r="K520" s="15" t="s">
        <v>30</v>
      </c>
      <c r="L520" s="61"/>
      <c r="M520" s="14"/>
      <c r="N520" s="14" t="s">
        <v>114</v>
      </c>
      <c r="O520" s="14"/>
      <c r="P520" s="15" t="s">
        <v>878</v>
      </c>
      <c r="Q520" s="16">
        <v>16599</v>
      </c>
      <c r="R520" s="17">
        <v>40</v>
      </c>
      <c r="S520" s="18">
        <v>11453.31</v>
      </c>
      <c r="T520" s="19" t="s">
        <v>353</v>
      </c>
      <c r="U520" s="20" t="s">
        <v>686</v>
      </c>
      <c r="V520" s="22">
        <v>40</v>
      </c>
      <c r="W520" s="22">
        <v>14</v>
      </c>
      <c r="X520" s="23"/>
    </row>
    <row r="521" spans="1:24" s="1" customFormat="1" ht="32" customHeight="1" x14ac:dyDescent="0.3">
      <c r="A521" s="24" t="s">
        <v>23</v>
      </c>
      <c r="B521" s="24" t="s">
        <v>872</v>
      </c>
      <c r="C521" s="27" t="s">
        <v>882</v>
      </c>
      <c r="D521" s="60"/>
      <c r="E521" s="40" t="str">
        <f>HYPERLINK("https://www.google.ru/search?q=DM1120-001&amp;newwindow=1&amp;tbm=isch","Еще фото")</f>
        <v>Еще фото</v>
      </c>
      <c r="F521" s="25"/>
      <c r="G521" s="24" t="s">
        <v>358</v>
      </c>
      <c r="H521" s="24" t="s">
        <v>349</v>
      </c>
      <c r="I521" s="24" t="s">
        <v>676</v>
      </c>
      <c r="J521" s="14" t="s">
        <v>99</v>
      </c>
      <c r="K521" s="15" t="s">
        <v>30</v>
      </c>
      <c r="L521" s="57"/>
      <c r="M521" s="14"/>
      <c r="N521" s="14" t="s">
        <v>114</v>
      </c>
      <c r="O521" s="14"/>
      <c r="P521" s="15" t="s">
        <v>878</v>
      </c>
      <c r="Q521" s="16">
        <v>16599</v>
      </c>
      <c r="R521" s="17">
        <v>40</v>
      </c>
      <c r="S521" s="18">
        <v>11453.31</v>
      </c>
      <c r="T521" s="19" t="s">
        <v>353</v>
      </c>
      <c r="U521" s="20" t="s">
        <v>355</v>
      </c>
      <c r="V521" s="29">
        <v>41.5</v>
      </c>
      <c r="W521" s="22">
        <v>12</v>
      </c>
      <c r="X521" s="23"/>
    </row>
    <row r="522" spans="1:24" s="1" customFormat="1" ht="26" customHeight="1" x14ac:dyDescent="0.3">
      <c r="A522" s="11" t="s">
        <v>23</v>
      </c>
      <c r="B522" s="11" t="s">
        <v>872</v>
      </c>
      <c r="C522" s="12" t="s">
        <v>883</v>
      </c>
      <c r="D522" s="58"/>
      <c r="E522" s="40" t="str">
        <f>HYPERLINK("https://www.google.ru/search?q=DM1120-002&amp;newwindow=1&amp;tbm=isch","Еще фото")</f>
        <v>Еще фото</v>
      </c>
      <c r="F522" s="25"/>
      <c r="G522" s="11" t="s">
        <v>358</v>
      </c>
      <c r="H522" s="11" t="s">
        <v>349</v>
      </c>
      <c r="I522" s="14" t="s">
        <v>676</v>
      </c>
      <c r="J522" s="14" t="s">
        <v>99</v>
      </c>
      <c r="K522" s="15" t="s">
        <v>30</v>
      </c>
      <c r="L522" s="56" t="s">
        <v>877</v>
      </c>
      <c r="M522" s="14"/>
      <c r="N522" s="14" t="s">
        <v>32</v>
      </c>
      <c r="O522" s="14"/>
      <c r="P522" s="15" t="s">
        <v>881</v>
      </c>
      <c r="Q522" s="16">
        <v>10599</v>
      </c>
      <c r="R522" s="17">
        <v>40</v>
      </c>
      <c r="S522" s="18">
        <v>7313.3099999999986</v>
      </c>
      <c r="T522" s="19" t="s">
        <v>353</v>
      </c>
      <c r="U522" s="20" t="s">
        <v>362</v>
      </c>
      <c r="V522" s="22">
        <v>39</v>
      </c>
      <c r="W522" s="22">
        <v>6</v>
      </c>
      <c r="X522" s="23"/>
    </row>
    <row r="523" spans="1:24" s="1" customFormat="1" ht="26" customHeight="1" x14ac:dyDescent="0.3">
      <c r="A523" s="24" t="s">
        <v>23</v>
      </c>
      <c r="B523" s="24" t="s">
        <v>872</v>
      </c>
      <c r="C523" s="12" t="s">
        <v>883</v>
      </c>
      <c r="D523" s="59"/>
      <c r="E523" s="40" t="str">
        <f>HYPERLINK("https://www.google.ru/search?q=DM1120-002&amp;newwindow=1&amp;tbm=isch","Еще фото")</f>
        <v>Еще фото</v>
      </c>
      <c r="F523" s="25"/>
      <c r="G523" s="24" t="s">
        <v>358</v>
      </c>
      <c r="H523" s="24" t="s">
        <v>349</v>
      </c>
      <c r="I523" s="24" t="s">
        <v>676</v>
      </c>
      <c r="J523" s="14" t="s">
        <v>99</v>
      </c>
      <c r="K523" s="15" t="s">
        <v>30</v>
      </c>
      <c r="L523" s="61"/>
      <c r="M523" s="14"/>
      <c r="N523" s="14" t="s">
        <v>32</v>
      </c>
      <c r="O523" s="14"/>
      <c r="P523" s="15" t="s">
        <v>881</v>
      </c>
      <c r="Q523" s="16">
        <v>10599</v>
      </c>
      <c r="R523" s="17">
        <v>40</v>
      </c>
      <c r="S523" s="18">
        <v>7313.3099999999986</v>
      </c>
      <c r="T523" s="19" t="s">
        <v>353</v>
      </c>
      <c r="U523" s="20" t="s">
        <v>686</v>
      </c>
      <c r="V523" s="22">
        <v>40</v>
      </c>
      <c r="W523" s="22">
        <v>4</v>
      </c>
      <c r="X523" s="23"/>
    </row>
    <row r="524" spans="1:24" s="1" customFormat="1" ht="26" customHeight="1" x14ac:dyDescent="0.3">
      <c r="A524" s="24" t="s">
        <v>23</v>
      </c>
      <c r="B524" s="24" t="s">
        <v>872</v>
      </c>
      <c r="C524" s="12" t="s">
        <v>883</v>
      </c>
      <c r="D524" s="59"/>
      <c r="E524" s="40" t="str">
        <f>HYPERLINK("https://www.google.ru/search?q=DM1120-002&amp;newwindow=1&amp;tbm=isch","Еще фото")</f>
        <v>Еще фото</v>
      </c>
      <c r="F524" s="25"/>
      <c r="G524" s="24" t="s">
        <v>358</v>
      </c>
      <c r="H524" s="24" t="s">
        <v>349</v>
      </c>
      <c r="I524" s="24" t="s">
        <v>676</v>
      </c>
      <c r="J524" s="14" t="s">
        <v>99</v>
      </c>
      <c r="K524" s="15" t="s">
        <v>30</v>
      </c>
      <c r="L524" s="61"/>
      <c r="M524" s="14"/>
      <c r="N524" s="14" t="s">
        <v>32</v>
      </c>
      <c r="O524" s="14"/>
      <c r="P524" s="15" t="s">
        <v>881</v>
      </c>
      <c r="Q524" s="16">
        <v>10599</v>
      </c>
      <c r="R524" s="17">
        <v>40</v>
      </c>
      <c r="S524" s="18">
        <v>7313.3099999999986</v>
      </c>
      <c r="T524" s="19" t="s">
        <v>353</v>
      </c>
      <c r="U524" s="20" t="s">
        <v>354</v>
      </c>
      <c r="V524" s="22">
        <v>41</v>
      </c>
      <c r="W524" s="22">
        <v>2</v>
      </c>
      <c r="X524" s="23"/>
    </row>
    <row r="525" spans="1:24" s="1" customFormat="1" ht="26" customHeight="1" x14ac:dyDescent="0.3">
      <c r="A525" s="24" t="s">
        <v>23</v>
      </c>
      <c r="B525" s="24" t="s">
        <v>872</v>
      </c>
      <c r="C525" s="12" t="s">
        <v>883</v>
      </c>
      <c r="D525" s="60"/>
      <c r="E525" s="40" t="str">
        <f>HYPERLINK("https://www.google.ru/search?q=DM1120-002&amp;newwindow=1&amp;tbm=isch","Еще фото")</f>
        <v>Еще фото</v>
      </c>
      <c r="F525" s="25"/>
      <c r="G525" s="24" t="s">
        <v>358</v>
      </c>
      <c r="H525" s="24" t="s">
        <v>349</v>
      </c>
      <c r="I525" s="24" t="s">
        <v>676</v>
      </c>
      <c r="J525" s="14" t="s">
        <v>99</v>
      </c>
      <c r="K525" s="15" t="s">
        <v>30</v>
      </c>
      <c r="L525" s="57"/>
      <c r="M525" s="14"/>
      <c r="N525" s="14" t="s">
        <v>32</v>
      </c>
      <c r="O525" s="14"/>
      <c r="P525" s="15" t="s">
        <v>881</v>
      </c>
      <c r="Q525" s="16">
        <v>10599</v>
      </c>
      <c r="R525" s="17">
        <v>40</v>
      </c>
      <c r="S525" s="18">
        <v>7313.3099999999986</v>
      </c>
      <c r="T525" s="19" t="s">
        <v>353</v>
      </c>
      <c r="U525" s="20" t="s">
        <v>355</v>
      </c>
      <c r="V525" s="29">
        <v>41.5</v>
      </c>
      <c r="W525" s="22">
        <v>4</v>
      </c>
      <c r="X525" s="23"/>
    </row>
    <row r="526" spans="1:24" s="1" customFormat="1" ht="26" customHeight="1" x14ac:dyDescent="0.3">
      <c r="A526" s="11" t="s">
        <v>23</v>
      </c>
      <c r="B526" s="11" t="s">
        <v>872</v>
      </c>
      <c r="C526" s="12" t="s">
        <v>884</v>
      </c>
      <c r="D526" s="58"/>
      <c r="E526" s="40" t="str">
        <f>HYPERLINK("https://www.google.ru/search?q=DM1120-601&amp;newwindow=1&amp;tbm=isch","Еще фото")</f>
        <v>Еще фото</v>
      </c>
      <c r="F526" s="25"/>
      <c r="G526" s="11" t="s">
        <v>358</v>
      </c>
      <c r="H526" s="11" t="s">
        <v>349</v>
      </c>
      <c r="I526" s="14" t="s">
        <v>676</v>
      </c>
      <c r="J526" s="14" t="s">
        <v>99</v>
      </c>
      <c r="K526" s="15" t="s">
        <v>30</v>
      </c>
      <c r="L526" s="56" t="s">
        <v>877</v>
      </c>
      <c r="M526" s="14"/>
      <c r="N526" s="14" t="s">
        <v>397</v>
      </c>
      <c r="O526" s="14"/>
      <c r="P526" s="15" t="s">
        <v>878</v>
      </c>
      <c r="Q526" s="16">
        <v>8599</v>
      </c>
      <c r="R526" s="17">
        <v>40</v>
      </c>
      <c r="S526" s="18">
        <v>5933.3099999999995</v>
      </c>
      <c r="T526" s="19" t="s">
        <v>353</v>
      </c>
      <c r="U526" s="20" t="s">
        <v>695</v>
      </c>
      <c r="V526" s="29">
        <v>39.5</v>
      </c>
      <c r="W526" s="22">
        <v>4</v>
      </c>
      <c r="X526" s="23"/>
    </row>
    <row r="527" spans="1:24" s="1" customFormat="1" ht="26" customHeight="1" x14ac:dyDescent="0.3">
      <c r="A527" s="24" t="s">
        <v>23</v>
      </c>
      <c r="B527" s="24" t="s">
        <v>872</v>
      </c>
      <c r="C527" s="12" t="s">
        <v>884</v>
      </c>
      <c r="D527" s="59"/>
      <c r="E527" s="40" t="str">
        <f>HYPERLINK("https://www.google.ru/search?q=DM1120-601&amp;newwindow=1&amp;tbm=isch","Еще фото")</f>
        <v>Еще фото</v>
      </c>
      <c r="F527" s="25"/>
      <c r="G527" s="24" t="s">
        <v>358</v>
      </c>
      <c r="H527" s="24" t="s">
        <v>349</v>
      </c>
      <c r="I527" s="24" t="s">
        <v>676</v>
      </c>
      <c r="J527" s="14" t="s">
        <v>99</v>
      </c>
      <c r="K527" s="15" t="s">
        <v>30</v>
      </c>
      <c r="L527" s="61"/>
      <c r="M527" s="14"/>
      <c r="N527" s="14" t="s">
        <v>397</v>
      </c>
      <c r="O527" s="14"/>
      <c r="P527" s="15" t="s">
        <v>878</v>
      </c>
      <c r="Q527" s="16">
        <v>8599</v>
      </c>
      <c r="R527" s="17">
        <v>40</v>
      </c>
      <c r="S527" s="18">
        <v>5933.3099999999995</v>
      </c>
      <c r="T527" s="19" t="s">
        <v>353</v>
      </c>
      <c r="U527" s="20" t="s">
        <v>686</v>
      </c>
      <c r="V527" s="22">
        <v>40</v>
      </c>
      <c r="W527" s="22">
        <v>1</v>
      </c>
      <c r="X527" s="23"/>
    </row>
    <row r="528" spans="1:24" s="1" customFormat="1" ht="26" customHeight="1" x14ac:dyDescent="0.3">
      <c r="A528" s="24" t="s">
        <v>23</v>
      </c>
      <c r="B528" s="24" t="s">
        <v>872</v>
      </c>
      <c r="C528" s="12" t="s">
        <v>884</v>
      </c>
      <c r="D528" s="59"/>
      <c r="E528" s="40" t="str">
        <f>HYPERLINK("https://www.google.ru/search?q=DM1120-601&amp;newwindow=1&amp;tbm=isch","Еще фото")</f>
        <v>Еще фото</v>
      </c>
      <c r="F528" s="25"/>
      <c r="G528" s="24" t="s">
        <v>358</v>
      </c>
      <c r="H528" s="24" t="s">
        <v>349</v>
      </c>
      <c r="I528" s="24" t="s">
        <v>676</v>
      </c>
      <c r="J528" s="14" t="s">
        <v>99</v>
      </c>
      <c r="K528" s="15" t="s">
        <v>30</v>
      </c>
      <c r="L528" s="61"/>
      <c r="M528" s="14"/>
      <c r="N528" s="14" t="s">
        <v>397</v>
      </c>
      <c r="O528" s="14"/>
      <c r="P528" s="15" t="s">
        <v>878</v>
      </c>
      <c r="Q528" s="16">
        <v>8599</v>
      </c>
      <c r="R528" s="17">
        <v>40</v>
      </c>
      <c r="S528" s="18">
        <v>5933.3099999999995</v>
      </c>
      <c r="T528" s="19" t="s">
        <v>353</v>
      </c>
      <c r="U528" s="20" t="s">
        <v>354</v>
      </c>
      <c r="V528" s="22">
        <v>41</v>
      </c>
      <c r="W528" s="22">
        <v>3</v>
      </c>
      <c r="X528" s="23"/>
    </row>
    <row r="529" spans="1:24" s="1" customFormat="1" ht="26" customHeight="1" x14ac:dyDescent="0.3">
      <c r="A529" s="24" t="s">
        <v>23</v>
      </c>
      <c r="B529" s="24" t="s">
        <v>872</v>
      </c>
      <c r="C529" s="12" t="s">
        <v>884</v>
      </c>
      <c r="D529" s="60"/>
      <c r="E529" s="40" t="str">
        <f>HYPERLINK("https://www.google.ru/search?q=DM1120-601&amp;newwindow=1&amp;tbm=isch","Еще фото")</f>
        <v>Еще фото</v>
      </c>
      <c r="F529" s="25"/>
      <c r="G529" s="24" t="s">
        <v>358</v>
      </c>
      <c r="H529" s="24" t="s">
        <v>349</v>
      </c>
      <c r="I529" s="24" t="s">
        <v>676</v>
      </c>
      <c r="J529" s="14" t="s">
        <v>99</v>
      </c>
      <c r="K529" s="15" t="s">
        <v>30</v>
      </c>
      <c r="L529" s="57"/>
      <c r="M529" s="14"/>
      <c r="N529" s="14" t="s">
        <v>397</v>
      </c>
      <c r="O529" s="14"/>
      <c r="P529" s="15" t="s">
        <v>878</v>
      </c>
      <c r="Q529" s="16">
        <v>8599</v>
      </c>
      <c r="R529" s="17">
        <v>40</v>
      </c>
      <c r="S529" s="18">
        <v>5933.3099999999995</v>
      </c>
      <c r="T529" s="19" t="s">
        <v>353</v>
      </c>
      <c r="U529" s="20" t="s">
        <v>355</v>
      </c>
      <c r="V529" s="29">
        <v>41.5</v>
      </c>
      <c r="W529" s="22">
        <v>2</v>
      </c>
      <c r="X529" s="23"/>
    </row>
    <row r="530" spans="1:24" s="1" customFormat="1" ht="108" customHeight="1" x14ac:dyDescent="0.3">
      <c r="A530" s="11" t="s">
        <v>23</v>
      </c>
      <c r="B530" s="11" t="s">
        <v>885</v>
      </c>
      <c r="C530" s="12" t="s">
        <v>886</v>
      </c>
      <c r="D530" s="28"/>
      <c r="E530" s="40" t="str">
        <f>HYPERLINK("https://www.google.ru/search?q=DR2677-001&amp;newwindow=1&amp;tbm=isch","Еще фото")</f>
        <v>Еще фото</v>
      </c>
      <c r="F530" s="25"/>
      <c r="G530" s="11" t="s">
        <v>358</v>
      </c>
      <c r="H530" s="11" t="s">
        <v>349</v>
      </c>
      <c r="I530" s="14" t="s">
        <v>676</v>
      </c>
      <c r="J530" s="14" t="s">
        <v>99</v>
      </c>
      <c r="K530" s="15" t="s">
        <v>30</v>
      </c>
      <c r="L530" s="14" t="s">
        <v>887</v>
      </c>
      <c r="M530" s="14"/>
      <c r="N530" s="14" t="s">
        <v>114</v>
      </c>
      <c r="O530" s="14"/>
      <c r="P530" s="15" t="s">
        <v>878</v>
      </c>
      <c r="Q530" s="16">
        <v>11999</v>
      </c>
      <c r="R530" s="17">
        <v>40</v>
      </c>
      <c r="S530" s="18">
        <v>8279.31</v>
      </c>
      <c r="T530" s="19" t="s">
        <v>353</v>
      </c>
      <c r="U530" s="20" t="s">
        <v>354</v>
      </c>
      <c r="V530" s="22">
        <v>41</v>
      </c>
      <c r="W530" s="22">
        <v>1</v>
      </c>
      <c r="X530" s="23"/>
    </row>
    <row r="531" spans="1:24" s="1" customFormat="1" ht="35" customHeight="1" x14ac:dyDescent="0.3">
      <c r="A531" s="11" t="s">
        <v>23</v>
      </c>
      <c r="B531" s="11" t="s">
        <v>888</v>
      </c>
      <c r="C531" s="12" t="s">
        <v>889</v>
      </c>
      <c r="D531" s="58"/>
      <c r="E531" s="40" t="str">
        <f>HYPERLINK("https://www.google.ru/search?q=DV1238-001&amp;newwindow=1&amp;tbm=isch","Еще фото")</f>
        <v>Еще фото</v>
      </c>
      <c r="F531" s="25"/>
      <c r="G531" s="11" t="s">
        <v>358</v>
      </c>
      <c r="H531" s="11" t="s">
        <v>349</v>
      </c>
      <c r="I531" s="14" t="s">
        <v>676</v>
      </c>
      <c r="J531" s="14" t="s">
        <v>99</v>
      </c>
      <c r="K531" s="15" t="s">
        <v>45</v>
      </c>
      <c r="L531" s="56" t="s">
        <v>890</v>
      </c>
      <c r="M531" s="14"/>
      <c r="N531" s="14" t="s">
        <v>114</v>
      </c>
      <c r="O531" s="14"/>
      <c r="P531" s="15" t="s">
        <v>734</v>
      </c>
      <c r="Q531" s="16">
        <v>16699</v>
      </c>
      <c r="R531" s="17">
        <v>40</v>
      </c>
      <c r="S531" s="18">
        <v>11522.31</v>
      </c>
      <c r="T531" s="19" t="s">
        <v>353</v>
      </c>
      <c r="U531" s="20" t="s">
        <v>679</v>
      </c>
      <c r="V531" s="22">
        <v>35</v>
      </c>
      <c r="W531" s="22">
        <v>1</v>
      </c>
      <c r="X531" s="23"/>
    </row>
    <row r="532" spans="1:24" s="1" customFormat="1" ht="35" customHeight="1" x14ac:dyDescent="0.3">
      <c r="A532" s="24" t="s">
        <v>23</v>
      </c>
      <c r="B532" s="24" t="s">
        <v>888</v>
      </c>
      <c r="C532" s="12" t="s">
        <v>889</v>
      </c>
      <c r="D532" s="59"/>
      <c r="E532" s="40" t="str">
        <f>HYPERLINK("https://www.google.ru/search?q=DV1238-001&amp;newwindow=1&amp;tbm=isch","Еще фото")</f>
        <v>Еще фото</v>
      </c>
      <c r="F532" s="25"/>
      <c r="G532" s="24" t="s">
        <v>358</v>
      </c>
      <c r="H532" s="24" t="s">
        <v>349</v>
      </c>
      <c r="I532" s="24" t="s">
        <v>676</v>
      </c>
      <c r="J532" s="14" t="s">
        <v>99</v>
      </c>
      <c r="K532" s="15" t="s">
        <v>45</v>
      </c>
      <c r="L532" s="61"/>
      <c r="M532" s="14"/>
      <c r="N532" s="14" t="s">
        <v>114</v>
      </c>
      <c r="O532" s="14"/>
      <c r="P532" s="15" t="s">
        <v>734</v>
      </c>
      <c r="Q532" s="16">
        <v>16699</v>
      </c>
      <c r="R532" s="17">
        <v>40</v>
      </c>
      <c r="S532" s="18">
        <v>11522.31</v>
      </c>
      <c r="T532" s="19" t="s">
        <v>353</v>
      </c>
      <c r="U532" s="20" t="s">
        <v>712</v>
      </c>
      <c r="V532" s="29">
        <v>35.5</v>
      </c>
      <c r="W532" s="22">
        <v>1</v>
      </c>
      <c r="X532" s="23"/>
    </row>
    <row r="533" spans="1:24" s="1" customFormat="1" ht="37.049999999999997" customHeight="1" x14ac:dyDescent="0.3">
      <c r="A533" s="24" t="s">
        <v>23</v>
      </c>
      <c r="B533" s="24" t="s">
        <v>888</v>
      </c>
      <c r="C533" s="12" t="s">
        <v>889</v>
      </c>
      <c r="D533" s="60"/>
      <c r="E533" s="40" t="str">
        <f>HYPERLINK("https://www.google.ru/search?q=DV1238-001&amp;newwindow=1&amp;tbm=isch","Еще фото")</f>
        <v>Еще фото</v>
      </c>
      <c r="F533" s="25"/>
      <c r="G533" s="24" t="s">
        <v>358</v>
      </c>
      <c r="H533" s="24" t="s">
        <v>349</v>
      </c>
      <c r="I533" s="24" t="s">
        <v>676</v>
      </c>
      <c r="J533" s="14" t="s">
        <v>99</v>
      </c>
      <c r="K533" s="15" t="s">
        <v>45</v>
      </c>
      <c r="L533" s="57"/>
      <c r="M533" s="14"/>
      <c r="N533" s="14" t="s">
        <v>114</v>
      </c>
      <c r="O533" s="14"/>
      <c r="P533" s="15" t="s">
        <v>734</v>
      </c>
      <c r="Q533" s="16">
        <v>16699</v>
      </c>
      <c r="R533" s="17">
        <v>40</v>
      </c>
      <c r="S533" s="18">
        <v>11522.31</v>
      </c>
      <c r="T533" s="19" t="s">
        <v>353</v>
      </c>
      <c r="U533" s="20" t="s">
        <v>355</v>
      </c>
      <c r="V533" s="29">
        <v>39.5</v>
      </c>
      <c r="W533" s="22">
        <v>5</v>
      </c>
      <c r="X533" s="23"/>
    </row>
    <row r="534" spans="1:24" s="1" customFormat="1" ht="108" customHeight="1" x14ac:dyDescent="0.3">
      <c r="A534" s="11" t="s">
        <v>23</v>
      </c>
      <c r="B534" s="11" t="s">
        <v>891</v>
      </c>
      <c r="C534" s="12" t="s">
        <v>892</v>
      </c>
      <c r="D534" s="28"/>
      <c r="E534" s="40" t="str">
        <f>HYPERLINK("https://www.google.ru/search?q=DV1238-703&amp;newwindow=1&amp;tbm=isch","Еще фото")</f>
        <v>Еще фото</v>
      </c>
      <c r="F534" s="25"/>
      <c r="G534" s="11" t="s">
        <v>358</v>
      </c>
      <c r="H534" s="11" t="s">
        <v>349</v>
      </c>
      <c r="I534" s="14" t="s">
        <v>676</v>
      </c>
      <c r="J534" s="14" t="s">
        <v>99</v>
      </c>
      <c r="K534" s="15" t="s">
        <v>45</v>
      </c>
      <c r="L534" s="14" t="s">
        <v>890</v>
      </c>
      <c r="M534" s="14"/>
      <c r="N534" s="14" t="s">
        <v>469</v>
      </c>
      <c r="O534" s="14"/>
      <c r="P534" s="15" t="s">
        <v>893</v>
      </c>
      <c r="Q534" s="16">
        <v>17799</v>
      </c>
      <c r="R534" s="17">
        <v>40</v>
      </c>
      <c r="S534" s="18">
        <v>12281.31</v>
      </c>
      <c r="T534" s="19" t="s">
        <v>353</v>
      </c>
      <c r="U534" s="20" t="s">
        <v>696</v>
      </c>
      <c r="V534" s="22">
        <v>41</v>
      </c>
      <c r="W534" s="22">
        <v>1</v>
      </c>
      <c r="X534" s="23"/>
    </row>
    <row r="535" spans="1:24" s="1" customFormat="1" ht="108" customHeight="1" x14ac:dyDescent="0.3">
      <c r="A535" s="11" t="s">
        <v>23</v>
      </c>
      <c r="B535" s="11" t="s">
        <v>722</v>
      </c>
      <c r="C535" s="12" t="s">
        <v>894</v>
      </c>
      <c r="D535" s="28"/>
      <c r="E535" s="40" t="str">
        <f>HYPERLINK("https://www.google.ru/search?q=DV2019-106&amp;newwindow=1&amp;tbm=isch","Еще фото")</f>
        <v>Еще фото</v>
      </c>
      <c r="F535" s="25"/>
      <c r="G535" s="11" t="s">
        <v>358</v>
      </c>
      <c r="H535" s="11" t="s">
        <v>349</v>
      </c>
      <c r="I535" s="14" t="s">
        <v>676</v>
      </c>
      <c r="J535" s="14" t="s">
        <v>724</v>
      </c>
      <c r="K535" s="15" t="s">
        <v>337</v>
      </c>
      <c r="L535" s="14" t="s">
        <v>725</v>
      </c>
      <c r="M535" s="14"/>
      <c r="N535" s="14" t="s">
        <v>67</v>
      </c>
      <c r="O535" s="14"/>
      <c r="P535" s="15" t="s">
        <v>726</v>
      </c>
      <c r="Q535" s="16">
        <v>18499</v>
      </c>
      <c r="R535" s="17">
        <v>40</v>
      </c>
      <c r="S535" s="18">
        <v>12764.31</v>
      </c>
      <c r="T535" s="19" t="s">
        <v>353</v>
      </c>
      <c r="U535" s="20" t="s">
        <v>712</v>
      </c>
      <c r="V535" s="29">
        <v>37.5</v>
      </c>
      <c r="W535" s="22">
        <v>1</v>
      </c>
      <c r="X535" s="23"/>
    </row>
    <row r="536" spans="1:24" s="1" customFormat="1" ht="108" customHeight="1" x14ac:dyDescent="0.3">
      <c r="A536" s="11" t="s">
        <v>23</v>
      </c>
      <c r="B536" s="11" t="s">
        <v>895</v>
      </c>
      <c r="C536" s="12" t="s">
        <v>896</v>
      </c>
      <c r="D536" s="28"/>
      <c r="E536" s="40" t="str">
        <f>HYPERLINK("https://www.google.ru/search?q=DV3277-001&amp;newwindow=1&amp;tbm=isch","Еще фото")</f>
        <v>Еще фото</v>
      </c>
      <c r="F536" s="25"/>
      <c r="G536" s="11" t="s">
        <v>358</v>
      </c>
      <c r="H536" s="11" t="s">
        <v>349</v>
      </c>
      <c r="I536" s="14" t="s">
        <v>676</v>
      </c>
      <c r="J536" s="14" t="s">
        <v>724</v>
      </c>
      <c r="K536" s="15" t="s">
        <v>30</v>
      </c>
      <c r="L536" s="14" t="s">
        <v>897</v>
      </c>
      <c r="M536" s="14"/>
      <c r="N536" s="14" t="s">
        <v>114</v>
      </c>
      <c r="O536" s="14"/>
      <c r="P536" s="15" t="s">
        <v>898</v>
      </c>
      <c r="Q536" s="16">
        <v>21699</v>
      </c>
      <c r="R536" s="17">
        <v>40</v>
      </c>
      <c r="S536" s="18">
        <v>14972.309999999998</v>
      </c>
      <c r="T536" s="19" t="s">
        <v>353</v>
      </c>
      <c r="U536" s="20" t="s">
        <v>354</v>
      </c>
      <c r="V536" s="22">
        <v>41</v>
      </c>
      <c r="W536" s="22">
        <v>1</v>
      </c>
      <c r="X536" s="23"/>
    </row>
    <row r="537" spans="1:24" s="1" customFormat="1" ht="26" customHeight="1" x14ac:dyDescent="0.3">
      <c r="A537" s="11" t="s">
        <v>23</v>
      </c>
      <c r="B537" s="11" t="s">
        <v>899</v>
      </c>
      <c r="C537" s="12" t="s">
        <v>900</v>
      </c>
      <c r="D537" s="58"/>
      <c r="E537" s="40" t="str">
        <f>HYPERLINK("https://www.google.ru/search?q=DV4023-102&amp;newwindow=1&amp;tbm=isch","Еще фото")</f>
        <v>Еще фото</v>
      </c>
      <c r="F537" s="25"/>
      <c r="G537" s="11" t="s">
        <v>358</v>
      </c>
      <c r="H537" s="11" t="s">
        <v>349</v>
      </c>
      <c r="I537" s="14" t="s">
        <v>676</v>
      </c>
      <c r="J537" s="14" t="s">
        <v>99</v>
      </c>
      <c r="K537" s="15" t="s">
        <v>45</v>
      </c>
      <c r="L537" s="56" t="s">
        <v>901</v>
      </c>
      <c r="M537" s="14" t="s">
        <v>702</v>
      </c>
      <c r="N537" s="14" t="s">
        <v>67</v>
      </c>
      <c r="O537" s="14"/>
      <c r="P537" s="15" t="s">
        <v>902</v>
      </c>
      <c r="Q537" s="16">
        <v>21799</v>
      </c>
      <c r="R537" s="17">
        <v>40</v>
      </c>
      <c r="S537" s="18">
        <v>15041.309999999998</v>
      </c>
      <c r="T537" s="19" t="s">
        <v>353</v>
      </c>
      <c r="U537" s="20" t="s">
        <v>679</v>
      </c>
      <c r="V537" s="22">
        <v>35</v>
      </c>
      <c r="W537" s="22">
        <v>1</v>
      </c>
      <c r="X537" s="23"/>
    </row>
    <row r="538" spans="1:24" s="1" customFormat="1" ht="26" customHeight="1" x14ac:dyDescent="0.3">
      <c r="A538" s="24" t="s">
        <v>23</v>
      </c>
      <c r="B538" s="24" t="s">
        <v>899</v>
      </c>
      <c r="C538" s="12" t="s">
        <v>900</v>
      </c>
      <c r="D538" s="59"/>
      <c r="E538" s="40" t="str">
        <f>HYPERLINK("https://www.google.ru/search?q=DV4023-102&amp;newwindow=1&amp;tbm=isch","Еще фото")</f>
        <v>Еще фото</v>
      </c>
      <c r="F538" s="25"/>
      <c r="G538" s="24" t="s">
        <v>358</v>
      </c>
      <c r="H538" s="24" t="s">
        <v>349</v>
      </c>
      <c r="I538" s="24" t="s">
        <v>676</v>
      </c>
      <c r="J538" s="14" t="s">
        <v>99</v>
      </c>
      <c r="K538" s="15" t="s">
        <v>45</v>
      </c>
      <c r="L538" s="61"/>
      <c r="M538" s="14" t="s">
        <v>702</v>
      </c>
      <c r="N538" s="14" t="s">
        <v>67</v>
      </c>
      <c r="O538" s="14"/>
      <c r="P538" s="15" t="s">
        <v>902</v>
      </c>
      <c r="Q538" s="16">
        <v>21799</v>
      </c>
      <c r="R538" s="17">
        <v>40</v>
      </c>
      <c r="S538" s="18">
        <v>15041.309999999998</v>
      </c>
      <c r="T538" s="19" t="s">
        <v>353</v>
      </c>
      <c r="U538" s="20" t="s">
        <v>712</v>
      </c>
      <c r="V538" s="29">
        <v>35.5</v>
      </c>
      <c r="W538" s="22">
        <v>1</v>
      </c>
      <c r="X538" s="23"/>
    </row>
    <row r="539" spans="1:24" s="1" customFormat="1" ht="26" customHeight="1" x14ac:dyDescent="0.3">
      <c r="A539" s="24" t="s">
        <v>23</v>
      </c>
      <c r="B539" s="24" t="s">
        <v>899</v>
      </c>
      <c r="C539" s="12" t="s">
        <v>900</v>
      </c>
      <c r="D539" s="59"/>
      <c r="E539" s="40" t="str">
        <f>HYPERLINK("https://www.google.ru/search?q=DV4023-102&amp;newwindow=1&amp;tbm=isch","Еще фото")</f>
        <v>Еще фото</v>
      </c>
      <c r="F539" s="25"/>
      <c r="G539" s="24" t="s">
        <v>358</v>
      </c>
      <c r="H539" s="24" t="s">
        <v>349</v>
      </c>
      <c r="I539" s="24" t="s">
        <v>676</v>
      </c>
      <c r="J539" s="14" t="s">
        <v>99</v>
      </c>
      <c r="K539" s="15" t="s">
        <v>45</v>
      </c>
      <c r="L539" s="61"/>
      <c r="M539" s="14" t="s">
        <v>702</v>
      </c>
      <c r="N539" s="14" t="s">
        <v>67</v>
      </c>
      <c r="O539" s="14"/>
      <c r="P539" s="15" t="s">
        <v>902</v>
      </c>
      <c r="Q539" s="16">
        <v>21799</v>
      </c>
      <c r="R539" s="17">
        <v>40</v>
      </c>
      <c r="S539" s="18">
        <v>15041.309999999998</v>
      </c>
      <c r="T539" s="19" t="s">
        <v>353</v>
      </c>
      <c r="U539" s="20" t="s">
        <v>361</v>
      </c>
      <c r="V539" s="29">
        <v>36.5</v>
      </c>
      <c r="W539" s="22">
        <v>1</v>
      </c>
      <c r="X539" s="23"/>
    </row>
    <row r="540" spans="1:24" s="1" customFormat="1" ht="26" customHeight="1" x14ac:dyDescent="0.3">
      <c r="A540" s="24" t="s">
        <v>23</v>
      </c>
      <c r="B540" s="24" t="s">
        <v>899</v>
      </c>
      <c r="C540" s="12" t="s">
        <v>900</v>
      </c>
      <c r="D540" s="60"/>
      <c r="E540" s="40" t="str">
        <f>HYPERLINK("https://www.google.ru/search?q=DV4023-102&amp;newwindow=1&amp;tbm=isch","Еще фото")</f>
        <v>Еще фото</v>
      </c>
      <c r="F540" s="25"/>
      <c r="G540" s="24" t="s">
        <v>358</v>
      </c>
      <c r="H540" s="24" t="s">
        <v>349</v>
      </c>
      <c r="I540" s="24" t="s">
        <v>676</v>
      </c>
      <c r="J540" s="14" t="s">
        <v>99</v>
      </c>
      <c r="K540" s="15" t="s">
        <v>45</v>
      </c>
      <c r="L540" s="57"/>
      <c r="M540" s="14" t="s">
        <v>702</v>
      </c>
      <c r="N540" s="14" t="s">
        <v>67</v>
      </c>
      <c r="O540" s="14"/>
      <c r="P540" s="15" t="s">
        <v>902</v>
      </c>
      <c r="Q540" s="16">
        <v>21799</v>
      </c>
      <c r="R540" s="17">
        <v>40</v>
      </c>
      <c r="S540" s="18">
        <v>15041.309999999998</v>
      </c>
      <c r="T540" s="19" t="s">
        <v>353</v>
      </c>
      <c r="U540" s="20" t="s">
        <v>695</v>
      </c>
      <c r="V540" s="29">
        <v>37.5</v>
      </c>
      <c r="W540" s="22">
        <v>1</v>
      </c>
      <c r="X540" s="23"/>
    </row>
    <row r="541" spans="1:24" s="1" customFormat="1" ht="52.05" customHeight="1" x14ac:dyDescent="0.3">
      <c r="A541" s="11" t="s">
        <v>23</v>
      </c>
      <c r="B541" s="11" t="s">
        <v>903</v>
      </c>
      <c r="C541" s="12" t="s">
        <v>904</v>
      </c>
      <c r="D541" s="54"/>
      <c r="E541" s="40" t="str">
        <f>HYPERLINK("https://www.google.ru/search?q=DV4342-100&amp;newwindow=1&amp;tbm=isch","Еще фото")</f>
        <v>Еще фото</v>
      </c>
      <c r="F541" s="25"/>
      <c r="G541" s="11" t="s">
        <v>682</v>
      </c>
      <c r="H541" s="11" t="s">
        <v>349</v>
      </c>
      <c r="I541" s="14" t="s">
        <v>676</v>
      </c>
      <c r="J541" s="14" t="s">
        <v>336</v>
      </c>
      <c r="K541" s="15" t="s">
        <v>30</v>
      </c>
      <c r="L541" s="56" t="s">
        <v>905</v>
      </c>
      <c r="M541" s="14"/>
      <c r="N541" s="14" t="s">
        <v>906</v>
      </c>
      <c r="O541" s="14"/>
      <c r="P541" s="15" t="s">
        <v>907</v>
      </c>
      <c r="Q541" s="16">
        <v>16199</v>
      </c>
      <c r="R541" s="17">
        <v>40</v>
      </c>
      <c r="S541" s="18">
        <v>11177.31</v>
      </c>
      <c r="T541" s="19" t="s">
        <v>353</v>
      </c>
      <c r="U541" s="20" t="s">
        <v>712</v>
      </c>
      <c r="V541" s="29">
        <v>37.5</v>
      </c>
      <c r="W541" s="22">
        <v>1</v>
      </c>
      <c r="X541" s="23"/>
    </row>
    <row r="542" spans="1:24" s="1" customFormat="1" ht="61.05" customHeight="1" x14ac:dyDescent="0.3">
      <c r="A542" s="24" t="s">
        <v>23</v>
      </c>
      <c r="B542" s="24" t="s">
        <v>903</v>
      </c>
      <c r="C542" s="12" t="s">
        <v>904</v>
      </c>
      <c r="D542" s="55"/>
      <c r="E542" s="40" t="str">
        <f>HYPERLINK("https://www.google.ru/search?q=DV4342-100&amp;newwindow=1&amp;tbm=isch","Еще фото")</f>
        <v>Еще фото</v>
      </c>
      <c r="F542" s="25"/>
      <c r="G542" s="24" t="s">
        <v>682</v>
      </c>
      <c r="H542" s="24" t="s">
        <v>349</v>
      </c>
      <c r="I542" s="24" t="s">
        <v>676</v>
      </c>
      <c r="J542" s="14" t="s">
        <v>336</v>
      </c>
      <c r="K542" s="15" t="s">
        <v>30</v>
      </c>
      <c r="L542" s="57"/>
      <c r="M542" s="14"/>
      <c r="N542" s="14" t="s">
        <v>906</v>
      </c>
      <c r="O542" s="14"/>
      <c r="P542" s="15" t="s">
        <v>907</v>
      </c>
      <c r="Q542" s="16">
        <v>16199</v>
      </c>
      <c r="R542" s="17">
        <v>40</v>
      </c>
      <c r="S542" s="18">
        <v>11177.31</v>
      </c>
      <c r="T542" s="19" t="s">
        <v>353</v>
      </c>
      <c r="U542" s="20" t="s">
        <v>362</v>
      </c>
      <c r="V542" s="22">
        <v>39</v>
      </c>
      <c r="W542" s="22">
        <v>2</v>
      </c>
      <c r="X542" s="23"/>
    </row>
    <row r="543" spans="1:24" s="1" customFormat="1" ht="108" customHeight="1" x14ac:dyDescent="0.3">
      <c r="A543" s="11" t="s">
        <v>23</v>
      </c>
      <c r="B543" s="11" t="s">
        <v>908</v>
      </c>
      <c r="C543" s="12" t="s">
        <v>909</v>
      </c>
      <c r="D543" s="28"/>
      <c r="E543" s="40" t="str">
        <f>HYPERLINK("https://www.google.ru/search?q=DZ0795-102&amp;newwindow=1&amp;tbm=isch","Еще фото")</f>
        <v>Еще фото</v>
      </c>
      <c r="F543" s="25"/>
      <c r="G543" s="11" t="s">
        <v>358</v>
      </c>
      <c r="H543" s="11" t="s">
        <v>349</v>
      </c>
      <c r="I543" s="14" t="s">
        <v>676</v>
      </c>
      <c r="J543" s="14" t="s">
        <v>99</v>
      </c>
      <c r="K543" s="15" t="s">
        <v>30</v>
      </c>
      <c r="L543" s="14" t="s">
        <v>910</v>
      </c>
      <c r="M543" s="14" t="s">
        <v>702</v>
      </c>
      <c r="N543" s="14" t="s">
        <v>911</v>
      </c>
      <c r="O543" s="14"/>
      <c r="P543" s="15" t="s">
        <v>776</v>
      </c>
      <c r="Q543" s="16">
        <v>23799</v>
      </c>
      <c r="R543" s="17">
        <v>40</v>
      </c>
      <c r="S543" s="18">
        <v>16421.309999999998</v>
      </c>
      <c r="T543" s="19" t="s">
        <v>353</v>
      </c>
      <c r="U543" s="20" t="s">
        <v>686</v>
      </c>
      <c r="V543" s="22">
        <v>40</v>
      </c>
      <c r="W543" s="22">
        <v>1</v>
      </c>
      <c r="X543" s="23"/>
    </row>
    <row r="544" spans="1:24" s="1" customFormat="1" ht="35" customHeight="1" x14ac:dyDescent="0.3">
      <c r="A544" s="11" t="s">
        <v>23</v>
      </c>
      <c r="B544" s="11" t="s">
        <v>912</v>
      </c>
      <c r="C544" s="12" t="s">
        <v>913</v>
      </c>
      <c r="D544" s="58"/>
      <c r="E544" s="40" t="str">
        <f>HYPERLINK("https://www.google.ru/search?q=FB2207-102&amp;newwindow=1&amp;tbm=isch","Еще фото")</f>
        <v>Еще фото</v>
      </c>
      <c r="F544" s="25"/>
      <c r="G544" s="11" t="s">
        <v>358</v>
      </c>
      <c r="H544" s="11" t="s">
        <v>349</v>
      </c>
      <c r="I544" s="14" t="s">
        <v>676</v>
      </c>
      <c r="J544" s="14" t="s">
        <v>99</v>
      </c>
      <c r="K544" s="15" t="s">
        <v>30</v>
      </c>
      <c r="L544" s="56" t="s">
        <v>914</v>
      </c>
      <c r="M544" s="14"/>
      <c r="N544" s="14" t="s">
        <v>67</v>
      </c>
      <c r="O544" s="14"/>
      <c r="P544" s="15" t="s">
        <v>721</v>
      </c>
      <c r="Q544" s="16">
        <v>11499</v>
      </c>
      <c r="R544" s="17">
        <v>40</v>
      </c>
      <c r="S544" s="18">
        <v>7934.3099999999986</v>
      </c>
      <c r="T544" s="19" t="s">
        <v>353</v>
      </c>
      <c r="U544" s="20" t="s">
        <v>695</v>
      </c>
      <c r="V544" s="29">
        <v>39.5</v>
      </c>
      <c r="W544" s="22">
        <v>3</v>
      </c>
      <c r="X544" s="23"/>
    </row>
    <row r="545" spans="1:24" s="1" customFormat="1" ht="35" customHeight="1" x14ac:dyDescent="0.3">
      <c r="A545" s="24" t="s">
        <v>23</v>
      </c>
      <c r="B545" s="24" t="s">
        <v>912</v>
      </c>
      <c r="C545" s="12" t="s">
        <v>913</v>
      </c>
      <c r="D545" s="59"/>
      <c r="E545" s="40" t="str">
        <f>HYPERLINK("https://www.google.ru/search?q=FB2207-102&amp;newwindow=1&amp;tbm=isch","Еще фото")</f>
        <v>Еще фото</v>
      </c>
      <c r="F545" s="25"/>
      <c r="G545" s="24" t="s">
        <v>358</v>
      </c>
      <c r="H545" s="24" t="s">
        <v>349</v>
      </c>
      <c r="I545" s="24" t="s">
        <v>676</v>
      </c>
      <c r="J545" s="14" t="s">
        <v>99</v>
      </c>
      <c r="K545" s="15" t="s">
        <v>30</v>
      </c>
      <c r="L545" s="61"/>
      <c r="M545" s="14"/>
      <c r="N545" s="14" t="s">
        <v>67</v>
      </c>
      <c r="O545" s="14"/>
      <c r="P545" s="15" t="s">
        <v>721</v>
      </c>
      <c r="Q545" s="16">
        <v>11499</v>
      </c>
      <c r="R545" s="17">
        <v>40</v>
      </c>
      <c r="S545" s="18">
        <v>7934.3099999999986</v>
      </c>
      <c r="T545" s="19" t="s">
        <v>353</v>
      </c>
      <c r="U545" s="20" t="s">
        <v>354</v>
      </c>
      <c r="V545" s="22">
        <v>41</v>
      </c>
      <c r="W545" s="22">
        <v>1</v>
      </c>
      <c r="X545" s="23"/>
    </row>
    <row r="546" spans="1:24" s="1" customFormat="1" ht="37.049999999999997" customHeight="1" x14ac:dyDescent="0.3">
      <c r="A546" s="24" t="s">
        <v>23</v>
      </c>
      <c r="B546" s="24" t="s">
        <v>912</v>
      </c>
      <c r="C546" s="12" t="s">
        <v>913</v>
      </c>
      <c r="D546" s="60"/>
      <c r="E546" s="40" t="str">
        <f>HYPERLINK("https://www.google.ru/search?q=FB2207-102&amp;newwindow=1&amp;tbm=isch","Еще фото")</f>
        <v>Еще фото</v>
      </c>
      <c r="F546" s="25"/>
      <c r="G546" s="24" t="s">
        <v>358</v>
      </c>
      <c r="H546" s="24" t="s">
        <v>349</v>
      </c>
      <c r="I546" s="24" t="s">
        <v>676</v>
      </c>
      <c r="J546" s="14" t="s">
        <v>99</v>
      </c>
      <c r="K546" s="15" t="s">
        <v>30</v>
      </c>
      <c r="L546" s="57"/>
      <c r="M546" s="14"/>
      <c r="N546" s="14" t="s">
        <v>67</v>
      </c>
      <c r="O546" s="14"/>
      <c r="P546" s="15" t="s">
        <v>721</v>
      </c>
      <c r="Q546" s="16">
        <v>11499</v>
      </c>
      <c r="R546" s="17">
        <v>40</v>
      </c>
      <c r="S546" s="18">
        <v>7934.3099999999986</v>
      </c>
      <c r="T546" s="19" t="s">
        <v>353</v>
      </c>
      <c r="U546" s="20" t="s">
        <v>355</v>
      </c>
      <c r="V546" s="29">
        <v>41.5</v>
      </c>
      <c r="W546" s="22">
        <v>1</v>
      </c>
      <c r="X546" s="23"/>
    </row>
    <row r="547" spans="1:24" s="1" customFormat="1" ht="108" customHeight="1" x14ac:dyDescent="0.3">
      <c r="A547" s="11" t="s">
        <v>23</v>
      </c>
      <c r="B547" s="11" t="s">
        <v>915</v>
      </c>
      <c r="C547" s="12" t="s">
        <v>916</v>
      </c>
      <c r="D547" s="28"/>
      <c r="E547" s="40" t="str">
        <f>HYPERLINK("https://www.google.ru/search?q=FB2208-303&amp;newwindow=1&amp;tbm=isch","Еще фото")</f>
        <v>Еще фото</v>
      </c>
      <c r="F547" s="25"/>
      <c r="G547" s="11" t="s">
        <v>358</v>
      </c>
      <c r="H547" s="11" t="s">
        <v>349</v>
      </c>
      <c r="I547" s="14" t="s">
        <v>676</v>
      </c>
      <c r="J547" s="14" t="s">
        <v>99</v>
      </c>
      <c r="K547" s="15" t="s">
        <v>45</v>
      </c>
      <c r="L547" s="14" t="s">
        <v>917</v>
      </c>
      <c r="M547" s="14"/>
      <c r="N547" s="14" t="s">
        <v>70</v>
      </c>
      <c r="O547" s="14"/>
      <c r="P547" s="15" t="s">
        <v>918</v>
      </c>
      <c r="Q547" s="16">
        <v>10999</v>
      </c>
      <c r="R547" s="17">
        <v>40</v>
      </c>
      <c r="S547" s="18">
        <v>7589.3099999999986</v>
      </c>
      <c r="T547" s="19" t="s">
        <v>353</v>
      </c>
      <c r="U547" s="20" t="s">
        <v>686</v>
      </c>
      <c r="V547" s="22">
        <v>38</v>
      </c>
      <c r="W547" s="22">
        <v>1</v>
      </c>
      <c r="X547" s="23"/>
    </row>
    <row r="548" spans="1:24" s="1" customFormat="1" ht="108" customHeight="1" x14ac:dyDescent="0.3">
      <c r="A548" s="11" t="s">
        <v>23</v>
      </c>
      <c r="B548" s="11" t="s">
        <v>919</v>
      </c>
      <c r="C548" s="12" t="s">
        <v>920</v>
      </c>
      <c r="D548" s="28"/>
      <c r="E548" s="40" t="str">
        <f>HYPERLINK("https://www.google.ru/search?q=FB3145-001&amp;newwindow=1&amp;tbm=isch","Еще фото")</f>
        <v>Еще фото</v>
      </c>
      <c r="F548" s="25"/>
      <c r="G548" s="11" t="s">
        <v>358</v>
      </c>
      <c r="H548" s="11" t="s">
        <v>349</v>
      </c>
      <c r="I548" s="14" t="s">
        <v>676</v>
      </c>
      <c r="J548" s="14" t="s">
        <v>724</v>
      </c>
      <c r="K548" s="15" t="s">
        <v>30</v>
      </c>
      <c r="L548" s="14" t="s">
        <v>921</v>
      </c>
      <c r="M548" s="14"/>
      <c r="N548" s="14" t="s">
        <v>114</v>
      </c>
      <c r="O548" s="14"/>
      <c r="P548" s="15" t="s">
        <v>734</v>
      </c>
      <c r="Q548" s="16">
        <v>21799</v>
      </c>
      <c r="R548" s="17">
        <v>40</v>
      </c>
      <c r="S548" s="18">
        <v>15041.309999999998</v>
      </c>
      <c r="T548" s="19" t="s">
        <v>353</v>
      </c>
      <c r="U548" s="20" t="s">
        <v>355</v>
      </c>
      <c r="V548" s="29">
        <v>41.5</v>
      </c>
      <c r="W548" s="22">
        <v>4</v>
      </c>
      <c r="X548" s="23"/>
    </row>
    <row r="549" spans="1:24" s="1" customFormat="1" ht="108" customHeight="1" x14ac:dyDescent="0.3">
      <c r="A549" s="11" t="s">
        <v>23</v>
      </c>
      <c r="B549" s="11" t="s">
        <v>922</v>
      </c>
      <c r="C549" s="12" t="s">
        <v>923</v>
      </c>
      <c r="D549" s="28"/>
      <c r="E549" s="40" t="str">
        <f>HYPERLINK("https://www.google.ru/search?q=FD2196-100&amp;newwindow=1&amp;tbm=isch","Еще фото")</f>
        <v>Еще фото</v>
      </c>
      <c r="F549" s="25" t="s">
        <v>52</v>
      </c>
      <c r="G549" s="11" t="s">
        <v>358</v>
      </c>
      <c r="H549" s="11" t="s">
        <v>349</v>
      </c>
      <c r="I549" s="14" t="s">
        <v>676</v>
      </c>
      <c r="J549" s="14" t="s">
        <v>99</v>
      </c>
      <c r="K549" s="15" t="s">
        <v>45</v>
      </c>
      <c r="L549" s="14" t="s">
        <v>924</v>
      </c>
      <c r="M549" s="14" t="s">
        <v>702</v>
      </c>
      <c r="N549" s="14" t="s">
        <v>164</v>
      </c>
      <c r="O549" s="14"/>
      <c r="P549" s="15" t="s">
        <v>925</v>
      </c>
      <c r="Q549" s="16">
        <v>17899</v>
      </c>
      <c r="R549" s="17">
        <v>40</v>
      </c>
      <c r="S549" s="18">
        <v>12350.31</v>
      </c>
      <c r="T549" s="19" t="s">
        <v>353</v>
      </c>
      <c r="U549" s="20" t="s">
        <v>695</v>
      </c>
      <c r="V549" s="29">
        <v>37.5</v>
      </c>
      <c r="W549" s="22">
        <v>1</v>
      </c>
      <c r="X549" s="23"/>
    </row>
    <row r="550" spans="1:24" s="1" customFormat="1" ht="35" customHeight="1" x14ac:dyDescent="0.3">
      <c r="A550" s="11" t="s">
        <v>23</v>
      </c>
      <c r="B550" s="11" t="s">
        <v>926</v>
      </c>
      <c r="C550" s="12" t="s">
        <v>927</v>
      </c>
      <c r="D550" s="58"/>
      <c r="E550" s="40" t="str">
        <f>HYPERLINK("https://www.google.ru/search?q=FD2291-005&amp;newwindow=1&amp;tbm=isch","Еще фото")</f>
        <v>Еще фото</v>
      </c>
      <c r="F550" s="25"/>
      <c r="G550" s="11" t="s">
        <v>358</v>
      </c>
      <c r="H550" s="11" t="s">
        <v>349</v>
      </c>
      <c r="I550" s="14" t="s">
        <v>676</v>
      </c>
      <c r="J550" s="14" t="s">
        <v>99</v>
      </c>
      <c r="K550" s="15" t="s">
        <v>30</v>
      </c>
      <c r="L550" s="56" t="s">
        <v>928</v>
      </c>
      <c r="M550" s="14"/>
      <c r="N550" s="14" t="s">
        <v>114</v>
      </c>
      <c r="O550" s="14"/>
      <c r="P550" s="15" t="s">
        <v>470</v>
      </c>
      <c r="Q550" s="16">
        <v>20099</v>
      </c>
      <c r="R550" s="17">
        <v>40</v>
      </c>
      <c r="S550" s="18">
        <v>13868.309999999998</v>
      </c>
      <c r="T550" s="19" t="s">
        <v>353</v>
      </c>
      <c r="U550" s="20" t="s">
        <v>695</v>
      </c>
      <c r="V550" s="29">
        <v>39.5</v>
      </c>
      <c r="W550" s="22">
        <v>1</v>
      </c>
      <c r="X550" s="23"/>
    </row>
    <row r="551" spans="1:24" s="1" customFormat="1" ht="35" customHeight="1" x14ac:dyDescent="0.3">
      <c r="A551" s="24" t="s">
        <v>23</v>
      </c>
      <c r="B551" s="24" t="s">
        <v>926</v>
      </c>
      <c r="C551" s="12" t="s">
        <v>927</v>
      </c>
      <c r="D551" s="59"/>
      <c r="E551" s="40" t="str">
        <f>HYPERLINK("https://www.google.ru/search?q=FD2291-005&amp;newwindow=1&amp;tbm=isch","Еще фото")</f>
        <v>Еще фото</v>
      </c>
      <c r="F551" s="25"/>
      <c r="G551" s="24" t="s">
        <v>358</v>
      </c>
      <c r="H551" s="24" t="s">
        <v>349</v>
      </c>
      <c r="I551" s="24" t="s">
        <v>676</v>
      </c>
      <c r="J551" s="14" t="s">
        <v>99</v>
      </c>
      <c r="K551" s="15" t="s">
        <v>30</v>
      </c>
      <c r="L551" s="61"/>
      <c r="M551" s="14"/>
      <c r="N551" s="14" t="s">
        <v>114</v>
      </c>
      <c r="O551" s="14"/>
      <c r="P551" s="15" t="s">
        <v>470</v>
      </c>
      <c r="Q551" s="16">
        <v>20099</v>
      </c>
      <c r="R551" s="17">
        <v>40</v>
      </c>
      <c r="S551" s="18">
        <v>13868.309999999998</v>
      </c>
      <c r="T551" s="19" t="s">
        <v>353</v>
      </c>
      <c r="U551" s="20" t="s">
        <v>354</v>
      </c>
      <c r="V551" s="22">
        <v>41</v>
      </c>
      <c r="W551" s="22">
        <v>3</v>
      </c>
      <c r="X551" s="23"/>
    </row>
    <row r="552" spans="1:24" s="1" customFormat="1" ht="37.049999999999997" customHeight="1" x14ac:dyDescent="0.3">
      <c r="A552" s="24" t="s">
        <v>23</v>
      </c>
      <c r="B552" s="24" t="s">
        <v>926</v>
      </c>
      <c r="C552" s="12" t="s">
        <v>927</v>
      </c>
      <c r="D552" s="60"/>
      <c r="E552" s="40" t="str">
        <f>HYPERLINK("https://www.google.ru/search?q=FD2291-005&amp;newwindow=1&amp;tbm=isch","Еще фото")</f>
        <v>Еще фото</v>
      </c>
      <c r="F552" s="25"/>
      <c r="G552" s="24" t="s">
        <v>358</v>
      </c>
      <c r="H552" s="24" t="s">
        <v>349</v>
      </c>
      <c r="I552" s="24" t="s">
        <v>676</v>
      </c>
      <c r="J552" s="14" t="s">
        <v>99</v>
      </c>
      <c r="K552" s="15" t="s">
        <v>30</v>
      </c>
      <c r="L552" s="57"/>
      <c r="M552" s="14"/>
      <c r="N552" s="14" t="s">
        <v>114</v>
      </c>
      <c r="O552" s="14"/>
      <c r="P552" s="15" t="s">
        <v>470</v>
      </c>
      <c r="Q552" s="16">
        <v>20099</v>
      </c>
      <c r="R552" s="17">
        <v>40</v>
      </c>
      <c r="S552" s="18">
        <v>13868.309999999998</v>
      </c>
      <c r="T552" s="19" t="s">
        <v>353</v>
      </c>
      <c r="U552" s="20" t="s">
        <v>696</v>
      </c>
      <c r="V552" s="22">
        <v>43</v>
      </c>
      <c r="W552" s="22">
        <v>1</v>
      </c>
      <c r="X552" s="23"/>
    </row>
    <row r="553" spans="1:24" s="1" customFormat="1" ht="108" customHeight="1" x14ac:dyDescent="0.3">
      <c r="A553" s="11" t="s">
        <v>23</v>
      </c>
      <c r="B553" s="11" t="s">
        <v>929</v>
      </c>
      <c r="C553" s="12" t="s">
        <v>930</v>
      </c>
      <c r="D553" s="28"/>
      <c r="E553" s="40" t="str">
        <f>HYPERLINK("https://www.google.ru/search?q=FD2722-016&amp;newwindow=1&amp;tbm=isch","Еще фото")</f>
        <v>Еще фото</v>
      </c>
      <c r="F553" s="25" t="s">
        <v>52</v>
      </c>
      <c r="G553" s="11" t="s">
        <v>358</v>
      </c>
      <c r="H553" s="11" t="s">
        <v>349</v>
      </c>
      <c r="I553" s="14" t="s">
        <v>676</v>
      </c>
      <c r="J553" s="14" t="s">
        <v>99</v>
      </c>
      <c r="K553" s="15" t="s">
        <v>30</v>
      </c>
      <c r="L553" s="14" t="s">
        <v>931</v>
      </c>
      <c r="M553" s="14"/>
      <c r="N553" s="14" t="s">
        <v>932</v>
      </c>
      <c r="O553" s="14"/>
      <c r="P553" s="15" t="s">
        <v>734</v>
      </c>
      <c r="Q553" s="16">
        <v>21799</v>
      </c>
      <c r="R553" s="17">
        <v>40</v>
      </c>
      <c r="S553" s="18">
        <v>15041.309999999998</v>
      </c>
      <c r="T553" s="19" t="s">
        <v>353</v>
      </c>
      <c r="U553" s="20" t="s">
        <v>695</v>
      </c>
      <c r="V553" s="29">
        <v>39.5</v>
      </c>
      <c r="W553" s="22">
        <v>1</v>
      </c>
      <c r="X553" s="23"/>
    </row>
    <row r="554" spans="1:24" s="1" customFormat="1" ht="35" customHeight="1" x14ac:dyDescent="0.3">
      <c r="A554" s="11" t="s">
        <v>23</v>
      </c>
      <c r="B554" s="11" t="s">
        <v>933</v>
      </c>
      <c r="C554" s="12" t="s">
        <v>934</v>
      </c>
      <c r="D554" s="58"/>
      <c r="E554" s="40" t="str">
        <f>HYPERLINK("https://www.google.ru/search?q=FD2723-002&amp;newwindow=1&amp;tbm=isch","Еще фото")</f>
        <v>Еще фото</v>
      </c>
      <c r="F554" s="25"/>
      <c r="G554" s="11" t="s">
        <v>358</v>
      </c>
      <c r="H554" s="11" t="s">
        <v>349</v>
      </c>
      <c r="I554" s="14" t="s">
        <v>676</v>
      </c>
      <c r="J554" s="14" t="s">
        <v>99</v>
      </c>
      <c r="K554" s="15" t="s">
        <v>45</v>
      </c>
      <c r="L554" s="56" t="s">
        <v>931</v>
      </c>
      <c r="M554" s="14" t="s">
        <v>702</v>
      </c>
      <c r="N554" s="14" t="s">
        <v>114</v>
      </c>
      <c r="O554" s="14"/>
      <c r="P554" s="15" t="s">
        <v>734</v>
      </c>
      <c r="Q554" s="16">
        <v>21099</v>
      </c>
      <c r="R554" s="17">
        <v>40</v>
      </c>
      <c r="S554" s="18">
        <v>14558.309999999998</v>
      </c>
      <c r="T554" s="19" t="s">
        <v>353</v>
      </c>
      <c r="U554" s="20" t="s">
        <v>361</v>
      </c>
      <c r="V554" s="29">
        <v>36.5</v>
      </c>
      <c r="W554" s="22">
        <v>1</v>
      </c>
      <c r="X554" s="23"/>
    </row>
    <row r="555" spans="1:24" s="1" customFormat="1" ht="35" customHeight="1" x14ac:dyDescent="0.3">
      <c r="A555" s="24" t="s">
        <v>23</v>
      </c>
      <c r="B555" s="24" t="s">
        <v>933</v>
      </c>
      <c r="C555" s="12" t="s">
        <v>934</v>
      </c>
      <c r="D555" s="59"/>
      <c r="E555" s="40" t="str">
        <f>HYPERLINK("https://www.google.ru/search?q=FD2723-002&amp;newwindow=1&amp;tbm=isch","Еще фото")</f>
        <v>Еще фото</v>
      </c>
      <c r="F555" s="25"/>
      <c r="G555" s="24" t="s">
        <v>358</v>
      </c>
      <c r="H555" s="24" t="s">
        <v>349</v>
      </c>
      <c r="I555" s="24" t="s">
        <v>676</v>
      </c>
      <c r="J555" s="14" t="s">
        <v>99</v>
      </c>
      <c r="K555" s="15" t="s">
        <v>45</v>
      </c>
      <c r="L555" s="61"/>
      <c r="M555" s="14" t="s">
        <v>702</v>
      </c>
      <c r="N555" s="14" t="s">
        <v>114</v>
      </c>
      <c r="O555" s="14"/>
      <c r="P555" s="15" t="s">
        <v>734</v>
      </c>
      <c r="Q555" s="16">
        <v>21099</v>
      </c>
      <c r="R555" s="17">
        <v>40</v>
      </c>
      <c r="S555" s="18">
        <v>14558.309999999998</v>
      </c>
      <c r="T555" s="19" t="s">
        <v>353</v>
      </c>
      <c r="U555" s="20" t="s">
        <v>362</v>
      </c>
      <c r="V555" s="22">
        <v>37</v>
      </c>
      <c r="W555" s="22">
        <v>1</v>
      </c>
      <c r="X555" s="23"/>
    </row>
    <row r="556" spans="1:24" s="1" customFormat="1" ht="37.049999999999997" customHeight="1" x14ac:dyDescent="0.3">
      <c r="A556" s="24" t="s">
        <v>23</v>
      </c>
      <c r="B556" s="24" t="s">
        <v>933</v>
      </c>
      <c r="C556" s="12" t="s">
        <v>934</v>
      </c>
      <c r="D556" s="60"/>
      <c r="E556" s="40" t="str">
        <f>HYPERLINK("https://www.google.ru/search?q=FD2723-002&amp;newwindow=1&amp;tbm=isch","Еще фото")</f>
        <v>Еще фото</v>
      </c>
      <c r="F556" s="25"/>
      <c r="G556" s="24" t="s">
        <v>358</v>
      </c>
      <c r="H556" s="24" t="s">
        <v>349</v>
      </c>
      <c r="I556" s="24" t="s">
        <v>676</v>
      </c>
      <c r="J556" s="14" t="s">
        <v>99</v>
      </c>
      <c r="K556" s="15" t="s">
        <v>45</v>
      </c>
      <c r="L556" s="57"/>
      <c r="M556" s="14" t="s">
        <v>702</v>
      </c>
      <c r="N556" s="14" t="s">
        <v>114</v>
      </c>
      <c r="O556" s="14"/>
      <c r="P556" s="15" t="s">
        <v>734</v>
      </c>
      <c r="Q556" s="16">
        <v>21099</v>
      </c>
      <c r="R556" s="17">
        <v>40</v>
      </c>
      <c r="S556" s="18">
        <v>14558.309999999998</v>
      </c>
      <c r="T556" s="19" t="s">
        <v>353</v>
      </c>
      <c r="U556" s="20" t="s">
        <v>354</v>
      </c>
      <c r="V556" s="22">
        <v>39</v>
      </c>
      <c r="W556" s="22">
        <v>1</v>
      </c>
      <c r="X556" s="23"/>
    </row>
    <row r="557" spans="1:24" s="1" customFormat="1" ht="52.05" customHeight="1" x14ac:dyDescent="0.3">
      <c r="A557" s="11" t="s">
        <v>23</v>
      </c>
      <c r="B557" s="11" t="s">
        <v>933</v>
      </c>
      <c r="C557" s="12" t="s">
        <v>935</v>
      </c>
      <c r="D557" s="54"/>
      <c r="E557" s="40" t="str">
        <f>HYPERLINK("https://www.google.ru/search?q=FD2723-503&amp;newwindow=1&amp;tbm=isch","Еще фото")</f>
        <v>Еще фото</v>
      </c>
      <c r="F557" s="25"/>
      <c r="G557" s="11" t="s">
        <v>358</v>
      </c>
      <c r="H557" s="11" t="s">
        <v>349</v>
      </c>
      <c r="I557" s="14" t="s">
        <v>676</v>
      </c>
      <c r="J557" s="14" t="s">
        <v>99</v>
      </c>
      <c r="K557" s="15" t="s">
        <v>45</v>
      </c>
      <c r="L557" s="56" t="s">
        <v>931</v>
      </c>
      <c r="M557" s="14"/>
      <c r="N557" s="14" t="s">
        <v>143</v>
      </c>
      <c r="O557" s="14"/>
      <c r="P557" s="15" t="s">
        <v>936</v>
      </c>
      <c r="Q557" s="16">
        <v>20799</v>
      </c>
      <c r="R557" s="17">
        <v>40</v>
      </c>
      <c r="S557" s="18">
        <v>14351.309999999998</v>
      </c>
      <c r="T557" s="19" t="s">
        <v>353</v>
      </c>
      <c r="U557" s="20" t="s">
        <v>679</v>
      </c>
      <c r="V557" s="22">
        <v>35</v>
      </c>
      <c r="W557" s="22">
        <v>1</v>
      </c>
      <c r="X557" s="23"/>
    </row>
    <row r="558" spans="1:24" s="1" customFormat="1" ht="61.05" customHeight="1" x14ac:dyDescent="0.3">
      <c r="A558" s="24" t="s">
        <v>23</v>
      </c>
      <c r="B558" s="24" t="s">
        <v>933</v>
      </c>
      <c r="C558" s="12" t="s">
        <v>935</v>
      </c>
      <c r="D558" s="55"/>
      <c r="E558" s="40" t="str">
        <f>HYPERLINK("https://www.google.ru/search?q=FD2723-503&amp;newwindow=1&amp;tbm=isch","Еще фото")</f>
        <v>Еще фото</v>
      </c>
      <c r="F558" s="25"/>
      <c r="G558" s="24" t="s">
        <v>358</v>
      </c>
      <c r="H558" s="24" t="s">
        <v>349</v>
      </c>
      <c r="I558" s="24" t="s">
        <v>676</v>
      </c>
      <c r="J558" s="14" t="s">
        <v>99</v>
      </c>
      <c r="K558" s="15" t="s">
        <v>45</v>
      </c>
      <c r="L558" s="57"/>
      <c r="M558" s="14"/>
      <c r="N558" s="14" t="s">
        <v>143</v>
      </c>
      <c r="O558" s="14"/>
      <c r="P558" s="15" t="s">
        <v>936</v>
      </c>
      <c r="Q558" s="16">
        <v>20799</v>
      </c>
      <c r="R558" s="17">
        <v>40</v>
      </c>
      <c r="S558" s="18">
        <v>14351.309999999998</v>
      </c>
      <c r="T558" s="19" t="s">
        <v>353</v>
      </c>
      <c r="U558" s="20" t="s">
        <v>695</v>
      </c>
      <c r="V558" s="29">
        <v>37.5</v>
      </c>
      <c r="W558" s="22">
        <v>1</v>
      </c>
      <c r="X558" s="23"/>
    </row>
    <row r="559" spans="1:24" s="1" customFormat="1" ht="35" customHeight="1" x14ac:dyDescent="0.3">
      <c r="A559" s="11" t="s">
        <v>23</v>
      </c>
      <c r="B559" s="11" t="s">
        <v>937</v>
      </c>
      <c r="C559" s="12" t="s">
        <v>938</v>
      </c>
      <c r="D559" s="58"/>
      <c r="E559" s="40" t="str">
        <f>HYPERLINK("https://www.google.ru/search?q=FD5190-001&amp;newwindow=1&amp;tbm=isch","Еще фото")</f>
        <v>Еще фото</v>
      </c>
      <c r="F559" s="25"/>
      <c r="G559" s="11" t="s">
        <v>358</v>
      </c>
      <c r="H559" s="11" t="s">
        <v>349</v>
      </c>
      <c r="I559" s="14" t="s">
        <v>676</v>
      </c>
      <c r="J559" s="14" t="s">
        <v>99</v>
      </c>
      <c r="K559" s="15" t="s">
        <v>30</v>
      </c>
      <c r="L559" s="56" t="s">
        <v>939</v>
      </c>
      <c r="M559" s="14"/>
      <c r="N559" s="14" t="s">
        <v>114</v>
      </c>
      <c r="O559" s="14"/>
      <c r="P559" s="15" t="s">
        <v>734</v>
      </c>
      <c r="Q559" s="16">
        <v>29499</v>
      </c>
      <c r="R559" s="17">
        <v>40</v>
      </c>
      <c r="S559" s="18">
        <v>20354.310000000001</v>
      </c>
      <c r="T559" s="19" t="s">
        <v>353</v>
      </c>
      <c r="U559" s="20" t="s">
        <v>695</v>
      </c>
      <c r="V559" s="29">
        <v>39.5</v>
      </c>
      <c r="W559" s="22">
        <v>1</v>
      </c>
      <c r="X559" s="23"/>
    </row>
    <row r="560" spans="1:24" s="1" customFormat="1" ht="35" customHeight="1" x14ac:dyDescent="0.3">
      <c r="A560" s="24" t="s">
        <v>23</v>
      </c>
      <c r="B560" s="24" t="s">
        <v>937</v>
      </c>
      <c r="C560" s="12" t="s">
        <v>938</v>
      </c>
      <c r="D560" s="59"/>
      <c r="E560" s="40" t="str">
        <f>HYPERLINK("https://www.google.ru/search?q=FD5190-001&amp;newwindow=1&amp;tbm=isch","Еще фото")</f>
        <v>Еще фото</v>
      </c>
      <c r="F560" s="25"/>
      <c r="G560" s="24" t="s">
        <v>358</v>
      </c>
      <c r="H560" s="24" t="s">
        <v>349</v>
      </c>
      <c r="I560" s="24" t="s">
        <v>676</v>
      </c>
      <c r="J560" s="14" t="s">
        <v>99</v>
      </c>
      <c r="K560" s="15" t="s">
        <v>30</v>
      </c>
      <c r="L560" s="61"/>
      <c r="M560" s="14"/>
      <c r="N560" s="14" t="s">
        <v>114</v>
      </c>
      <c r="O560" s="14"/>
      <c r="P560" s="15" t="s">
        <v>734</v>
      </c>
      <c r="Q560" s="16">
        <v>29499</v>
      </c>
      <c r="R560" s="17">
        <v>40</v>
      </c>
      <c r="S560" s="18">
        <v>20354.310000000001</v>
      </c>
      <c r="T560" s="19" t="s">
        <v>353</v>
      </c>
      <c r="U560" s="20" t="s">
        <v>354</v>
      </c>
      <c r="V560" s="22">
        <v>41</v>
      </c>
      <c r="W560" s="22">
        <v>1</v>
      </c>
      <c r="X560" s="23"/>
    </row>
    <row r="561" spans="1:24" s="1" customFormat="1" ht="37.049999999999997" customHeight="1" x14ac:dyDescent="0.3">
      <c r="A561" s="24" t="s">
        <v>23</v>
      </c>
      <c r="B561" s="24" t="s">
        <v>937</v>
      </c>
      <c r="C561" s="12" t="s">
        <v>938</v>
      </c>
      <c r="D561" s="60"/>
      <c r="E561" s="40" t="str">
        <f>HYPERLINK("https://www.google.ru/search?q=FD5190-001&amp;newwindow=1&amp;tbm=isch","Еще фото")</f>
        <v>Еще фото</v>
      </c>
      <c r="F561" s="25"/>
      <c r="G561" s="24" t="s">
        <v>358</v>
      </c>
      <c r="H561" s="24" t="s">
        <v>349</v>
      </c>
      <c r="I561" s="24" t="s">
        <v>676</v>
      </c>
      <c r="J561" s="14" t="s">
        <v>99</v>
      </c>
      <c r="K561" s="15" t="s">
        <v>30</v>
      </c>
      <c r="L561" s="57"/>
      <c r="M561" s="14"/>
      <c r="N561" s="14" t="s">
        <v>114</v>
      </c>
      <c r="O561" s="14"/>
      <c r="P561" s="15" t="s">
        <v>734</v>
      </c>
      <c r="Q561" s="16">
        <v>29499</v>
      </c>
      <c r="R561" s="17">
        <v>40</v>
      </c>
      <c r="S561" s="18">
        <v>20354.310000000001</v>
      </c>
      <c r="T561" s="19" t="s">
        <v>353</v>
      </c>
      <c r="U561" s="20" t="s">
        <v>355</v>
      </c>
      <c r="V561" s="29">
        <v>41.5</v>
      </c>
      <c r="W561" s="22">
        <v>1</v>
      </c>
      <c r="X561" s="23"/>
    </row>
    <row r="562" spans="1:24" s="1" customFormat="1" ht="108" customHeight="1" x14ac:dyDescent="0.3">
      <c r="A562" s="11" t="s">
        <v>23</v>
      </c>
      <c r="B562" s="11" t="s">
        <v>940</v>
      </c>
      <c r="C562" s="12" t="s">
        <v>941</v>
      </c>
      <c r="D562" s="28"/>
      <c r="E562" s="40" t="str">
        <f>HYPERLINK("https://www.google.ru/search?q=FD6033-003&amp;newwindow=1&amp;tbm=isch","Еще фото")</f>
        <v>Еще фото</v>
      </c>
      <c r="F562" s="25" t="s">
        <v>52</v>
      </c>
      <c r="G562" s="11" t="s">
        <v>358</v>
      </c>
      <c r="H562" s="11" t="s">
        <v>349</v>
      </c>
      <c r="I562" s="14" t="s">
        <v>676</v>
      </c>
      <c r="J562" s="14" t="s">
        <v>99</v>
      </c>
      <c r="K562" s="15" t="s">
        <v>30</v>
      </c>
      <c r="L562" s="14" t="s">
        <v>942</v>
      </c>
      <c r="M562" s="14"/>
      <c r="N562" s="14" t="s">
        <v>256</v>
      </c>
      <c r="O562" s="14"/>
      <c r="P562" s="15" t="s">
        <v>721</v>
      </c>
      <c r="Q562" s="16">
        <v>11899</v>
      </c>
      <c r="R562" s="17">
        <v>40</v>
      </c>
      <c r="S562" s="18">
        <v>8210.31</v>
      </c>
      <c r="T562" s="19" t="s">
        <v>353</v>
      </c>
      <c r="U562" s="20" t="s">
        <v>712</v>
      </c>
      <c r="V562" s="29">
        <v>37.5</v>
      </c>
      <c r="W562" s="22">
        <v>3</v>
      </c>
      <c r="X562" s="23"/>
    </row>
    <row r="563" spans="1:24" s="1" customFormat="1" ht="26" customHeight="1" x14ac:dyDescent="0.3">
      <c r="A563" s="11" t="s">
        <v>23</v>
      </c>
      <c r="B563" s="11" t="s">
        <v>940</v>
      </c>
      <c r="C563" s="12" t="s">
        <v>943</v>
      </c>
      <c r="D563" s="58"/>
      <c r="E563" s="40" t="str">
        <f>HYPERLINK("https://www.google.ru/search?q=FD6034-001&amp;newwindow=1&amp;tbm=isch","Еще фото")</f>
        <v>Еще фото</v>
      </c>
      <c r="F563" s="25"/>
      <c r="G563" s="11" t="s">
        <v>358</v>
      </c>
      <c r="H563" s="11" t="s">
        <v>349</v>
      </c>
      <c r="I563" s="14" t="s">
        <v>676</v>
      </c>
      <c r="J563" s="14" t="s">
        <v>99</v>
      </c>
      <c r="K563" s="15" t="s">
        <v>45</v>
      </c>
      <c r="L563" s="56" t="s">
        <v>944</v>
      </c>
      <c r="M563" s="14"/>
      <c r="N563" s="14" t="s">
        <v>391</v>
      </c>
      <c r="O563" s="14"/>
      <c r="P563" s="15" t="s">
        <v>721</v>
      </c>
      <c r="Q563" s="16">
        <v>11899</v>
      </c>
      <c r="R563" s="17">
        <v>40</v>
      </c>
      <c r="S563" s="18">
        <v>8210.31</v>
      </c>
      <c r="T563" s="19" t="s">
        <v>353</v>
      </c>
      <c r="U563" s="20" t="s">
        <v>712</v>
      </c>
      <c r="V563" s="29">
        <v>35.5</v>
      </c>
      <c r="W563" s="22">
        <v>2</v>
      </c>
      <c r="X563" s="23"/>
    </row>
    <row r="564" spans="1:24" s="1" customFormat="1" ht="26" customHeight="1" x14ac:dyDescent="0.3">
      <c r="A564" s="24" t="s">
        <v>23</v>
      </c>
      <c r="B564" s="24" t="s">
        <v>940</v>
      </c>
      <c r="C564" s="12" t="s">
        <v>943</v>
      </c>
      <c r="D564" s="59"/>
      <c r="E564" s="40" t="str">
        <f>HYPERLINK("https://www.google.ru/search?q=FD6034-001&amp;newwindow=1&amp;tbm=isch","Еще фото")</f>
        <v>Еще фото</v>
      </c>
      <c r="F564" s="25"/>
      <c r="G564" s="24" t="s">
        <v>358</v>
      </c>
      <c r="H564" s="24" t="s">
        <v>349</v>
      </c>
      <c r="I564" s="24" t="s">
        <v>676</v>
      </c>
      <c r="J564" s="14" t="s">
        <v>99</v>
      </c>
      <c r="K564" s="15" t="s">
        <v>45</v>
      </c>
      <c r="L564" s="61"/>
      <c r="M564" s="14"/>
      <c r="N564" s="14" t="s">
        <v>391</v>
      </c>
      <c r="O564" s="14"/>
      <c r="P564" s="15" t="s">
        <v>721</v>
      </c>
      <c r="Q564" s="16">
        <v>11899</v>
      </c>
      <c r="R564" s="17">
        <v>40</v>
      </c>
      <c r="S564" s="18">
        <v>8210.31</v>
      </c>
      <c r="T564" s="19" t="s">
        <v>353</v>
      </c>
      <c r="U564" s="20" t="s">
        <v>361</v>
      </c>
      <c r="V564" s="29">
        <v>36.5</v>
      </c>
      <c r="W564" s="22">
        <v>4</v>
      </c>
      <c r="X564" s="23"/>
    </row>
    <row r="565" spans="1:24" s="1" customFormat="1" ht="26" customHeight="1" x14ac:dyDescent="0.3">
      <c r="A565" s="24" t="s">
        <v>23</v>
      </c>
      <c r="B565" s="24" t="s">
        <v>940</v>
      </c>
      <c r="C565" s="12" t="s">
        <v>943</v>
      </c>
      <c r="D565" s="59"/>
      <c r="E565" s="40" t="str">
        <f>HYPERLINK("https://www.google.ru/search?q=FD6034-001&amp;newwindow=1&amp;tbm=isch","Еще фото")</f>
        <v>Еще фото</v>
      </c>
      <c r="F565" s="25"/>
      <c r="G565" s="24" t="s">
        <v>358</v>
      </c>
      <c r="H565" s="24" t="s">
        <v>349</v>
      </c>
      <c r="I565" s="24" t="s">
        <v>676</v>
      </c>
      <c r="J565" s="14" t="s">
        <v>99</v>
      </c>
      <c r="K565" s="15" t="s">
        <v>45</v>
      </c>
      <c r="L565" s="61"/>
      <c r="M565" s="14"/>
      <c r="N565" s="14" t="s">
        <v>391</v>
      </c>
      <c r="O565" s="14"/>
      <c r="P565" s="15" t="s">
        <v>721</v>
      </c>
      <c r="Q565" s="16">
        <v>11899</v>
      </c>
      <c r="R565" s="17">
        <v>40</v>
      </c>
      <c r="S565" s="18">
        <v>8210.31</v>
      </c>
      <c r="T565" s="19" t="s">
        <v>353</v>
      </c>
      <c r="U565" s="20" t="s">
        <v>362</v>
      </c>
      <c r="V565" s="22">
        <v>37</v>
      </c>
      <c r="W565" s="22">
        <v>3</v>
      </c>
      <c r="X565" s="23"/>
    </row>
    <row r="566" spans="1:24" s="1" customFormat="1" ht="26" customHeight="1" x14ac:dyDescent="0.3">
      <c r="A566" s="24" t="s">
        <v>23</v>
      </c>
      <c r="B566" s="24" t="s">
        <v>940</v>
      </c>
      <c r="C566" s="12" t="s">
        <v>943</v>
      </c>
      <c r="D566" s="60"/>
      <c r="E566" s="40" t="str">
        <f>HYPERLINK("https://www.google.ru/search?q=FD6034-001&amp;newwindow=1&amp;tbm=isch","Еще фото")</f>
        <v>Еще фото</v>
      </c>
      <c r="F566" s="25"/>
      <c r="G566" s="24" t="s">
        <v>358</v>
      </c>
      <c r="H566" s="24" t="s">
        <v>349</v>
      </c>
      <c r="I566" s="24" t="s">
        <v>676</v>
      </c>
      <c r="J566" s="14" t="s">
        <v>99</v>
      </c>
      <c r="K566" s="15" t="s">
        <v>45</v>
      </c>
      <c r="L566" s="57"/>
      <c r="M566" s="14"/>
      <c r="N566" s="14" t="s">
        <v>391</v>
      </c>
      <c r="O566" s="14"/>
      <c r="P566" s="15" t="s">
        <v>721</v>
      </c>
      <c r="Q566" s="16">
        <v>11899</v>
      </c>
      <c r="R566" s="17">
        <v>40</v>
      </c>
      <c r="S566" s="18">
        <v>8210.31</v>
      </c>
      <c r="T566" s="19" t="s">
        <v>353</v>
      </c>
      <c r="U566" s="20" t="s">
        <v>695</v>
      </c>
      <c r="V566" s="29">
        <v>37.5</v>
      </c>
      <c r="W566" s="22">
        <v>3</v>
      </c>
      <c r="X566" s="23"/>
    </row>
    <row r="567" spans="1:24" s="1" customFormat="1" ht="26" customHeight="1" x14ac:dyDescent="0.3">
      <c r="A567" s="11" t="s">
        <v>23</v>
      </c>
      <c r="B567" s="11" t="s">
        <v>945</v>
      </c>
      <c r="C567" s="12" t="s">
        <v>946</v>
      </c>
      <c r="D567" s="58"/>
      <c r="E567" s="40" t="str">
        <f>HYPERLINK("https://www.google.ru/search?q=FD6454-003&amp;newwindow=1&amp;tbm=isch","Еще фото")</f>
        <v>Еще фото</v>
      </c>
      <c r="F567" s="25" t="s">
        <v>52</v>
      </c>
      <c r="G567" s="11" t="s">
        <v>358</v>
      </c>
      <c r="H567" s="11" t="s">
        <v>349</v>
      </c>
      <c r="I567" s="14" t="s">
        <v>676</v>
      </c>
      <c r="J567" s="14" t="s">
        <v>99</v>
      </c>
      <c r="K567" s="15" t="s">
        <v>30</v>
      </c>
      <c r="L567" s="56" t="s">
        <v>947</v>
      </c>
      <c r="M567" s="14"/>
      <c r="N567" s="14" t="s">
        <v>114</v>
      </c>
      <c r="O567" s="14"/>
      <c r="P567" s="15" t="s">
        <v>734</v>
      </c>
      <c r="Q567" s="16">
        <v>11399</v>
      </c>
      <c r="R567" s="17">
        <v>40</v>
      </c>
      <c r="S567" s="18">
        <v>7865.3099999999986</v>
      </c>
      <c r="T567" s="19" t="s">
        <v>353</v>
      </c>
      <c r="U567" s="20" t="s">
        <v>712</v>
      </c>
      <c r="V567" s="29">
        <v>37.5</v>
      </c>
      <c r="W567" s="22">
        <v>1</v>
      </c>
      <c r="X567" s="23"/>
    </row>
    <row r="568" spans="1:24" s="1" customFormat="1" ht="26" customHeight="1" x14ac:dyDescent="0.3">
      <c r="A568" s="24" t="s">
        <v>23</v>
      </c>
      <c r="B568" s="24" t="s">
        <v>945</v>
      </c>
      <c r="C568" s="12" t="s">
        <v>946</v>
      </c>
      <c r="D568" s="59"/>
      <c r="E568" s="40" t="str">
        <f>HYPERLINK("https://www.google.ru/search?q=FD6454-003&amp;newwindow=1&amp;tbm=isch","Еще фото")</f>
        <v>Еще фото</v>
      </c>
      <c r="F568" s="25" t="s">
        <v>52</v>
      </c>
      <c r="G568" s="24" t="s">
        <v>358</v>
      </c>
      <c r="H568" s="24" t="s">
        <v>349</v>
      </c>
      <c r="I568" s="24" t="s">
        <v>676</v>
      </c>
      <c r="J568" s="14" t="s">
        <v>99</v>
      </c>
      <c r="K568" s="15" t="s">
        <v>30</v>
      </c>
      <c r="L568" s="61"/>
      <c r="M568" s="14"/>
      <c r="N568" s="14" t="s">
        <v>114</v>
      </c>
      <c r="O568" s="14"/>
      <c r="P568" s="15" t="s">
        <v>734</v>
      </c>
      <c r="Q568" s="16">
        <v>11399</v>
      </c>
      <c r="R568" s="17">
        <v>40</v>
      </c>
      <c r="S568" s="18">
        <v>7865.3099999999986</v>
      </c>
      <c r="T568" s="19" t="s">
        <v>353</v>
      </c>
      <c r="U568" s="20" t="s">
        <v>361</v>
      </c>
      <c r="V568" s="22">
        <v>38</v>
      </c>
      <c r="W568" s="22">
        <v>1</v>
      </c>
      <c r="X568" s="23"/>
    </row>
    <row r="569" spans="1:24" s="1" customFormat="1" ht="26" customHeight="1" x14ac:dyDescent="0.3">
      <c r="A569" s="24" t="s">
        <v>23</v>
      </c>
      <c r="B569" s="24" t="s">
        <v>945</v>
      </c>
      <c r="C569" s="12" t="s">
        <v>946</v>
      </c>
      <c r="D569" s="59"/>
      <c r="E569" s="40" t="str">
        <f>HYPERLINK("https://www.google.ru/search?q=FD6454-003&amp;newwindow=1&amp;tbm=isch","Еще фото")</f>
        <v>Еще фото</v>
      </c>
      <c r="F569" s="25" t="s">
        <v>52</v>
      </c>
      <c r="G569" s="24" t="s">
        <v>358</v>
      </c>
      <c r="H569" s="24" t="s">
        <v>349</v>
      </c>
      <c r="I569" s="24" t="s">
        <v>676</v>
      </c>
      <c r="J569" s="14" t="s">
        <v>99</v>
      </c>
      <c r="K569" s="15" t="s">
        <v>30</v>
      </c>
      <c r="L569" s="61"/>
      <c r="M569" s="14"/>
      <c r="N569" s="14" t="s">
        <v>114</v>
      </c>
      <c r="O569" s="14"/>
      <c r="P569" s="15" t="s">
        <v>734</v>
      </c>
      <c r="Q569" s="16">
        <v>11399</v>
      </c>
      <c r="R569" s="17">
        <v>40</v>
      </c>
      <c r="S569" s="18">
        <v>7865.3099999999986</v>
      </c>
      <c r="T569" s="19" t="s">
        <v>353</v>
      </c>
      <c r="U569" s="20" t="s">
        <v>695</v>
      </c>
      <c r="V569" s="29">
        <v>39.5</v>
      </c>
      <c r="W569" s="22">
        <v>4</v>
      </c>
      <c r="X569" s="23"/>
    </row>
    <row r="570" spans="1:24" s="1" customFormat="1" ht="26" customHeight="1" x14ac:dyDescent="0.3">
      <c r="A570" s="24" t="s">
        <v>23</v>
      </c>
      <c r="B570" s="24" t="s">
        <v>945</v>
      </c>
      <c r="C570" s="12" t="s">
        <v>946</v>
      </c>
      <c r="D570" s="60"/>
      <c r="E570" s="40" t="str">
        <f>HYPERLINK("https://www.google.ru/search?q=FD6454-003&amp;newwindow=1&amp;tbm=isch","Еще фото")</f>
        <v>Еще фото</v>
      </c>
      <c r="F570" s="25" t="s">
        <v>52</v>
      </c>
      <c r="G570" s="24" t="s">
        <v>358</v>
      </c>
      <c r="H570" s="24" t="s">
        <v>349</v>
      </c>
      <c r="I570" s="24" t="s">
        <v>676</v>
      </c>
      <c r="J570" s="14" t="s">
        <v>99</v>
      </c>
      <c r="K570" s="15" t="s">
        <v>30</v>
      </c>
      <c r="L570" s="57"/>
      <c r="M570" s="14"/>
      <c r="N570" s="14" t="s">
        <v>114</v>
      </c>
      <c r="O570" s="14"/>
      <c r="P570" s="15" t="s">
        <v>734</v>
      </c>
      <c r="Q570" s="16">
        <v>11399</v>
      </c>
      <c r="R570" s="17">
        <v>40</v>
      </c>
      <c r="S570" s="18">
        <v>7865.3099999999986</v>
      </c>
      <c r="T570" s="19" t="s">
        <v>353</v>
      </c>
      <c r="U570" s="20" t="s">
        <v>686</v>
      </c>
      <c r="V570" s="22">
        <v>40</v>
      </c>
      <c r="W570" s="22">
        <v>2</v>
      </c>
      <c r="X570" s="23"/>
    </row>
    <row r="571" spans="1:24" s="1" customFormat="1" ht="108" customHeight="1" x14ac:dyDescent="0.3">
      <c r="A571" s="11" t="s">
        <v>23</v>
      </c>
      <c r="B571" s="11" t="s">
        <v>948</v>
      </c>
      <c r="C571" s="12" t="s">
        <v>949</v>
      </c>
      <c r="D571" s="28"/>
      <c r="E571" s="40" t="str">
        <f>HYPERLINK("https://www.google.ru/search?q=FD6476-402&amp;newwindow=1&amp;tbm=isch","Еще фото")</f>
        <v>Еще фото</v>
      </c>
      <c r="F571" s="25"/>
      <c r="G571" s="11" t="s">
        <v>358</v>
      </c>
      <c r="H571" s="11" t="s">
        <v>349</v>
      </c>
      <c r="I571" s="14" t="s">
        <v>676</v>
      </c>
      <c r="J571" s="14" t="s">
        <v>99</v>
      </c>
      <c r="K571" s="15" t="s">
        <v>45</v>
      </c>
      <c r="L571" s="14" t="s">
        <v>950</v>
      </c>
      <c r="M571" s="14"/>
      <c r="N571" s="14" t="s">
        <v>951</v>
      </c>
      <c r="O571" s="14"/>
      <c r="P571" s="15" t="s">
        <v>470</v>
      </c>
      <c r="Q571" s="16">
        <v>15199</v>
      </c>
      <c r="R571" s="17">
        <v>40</v>
      </c>
      <c r="S571" s="18">
        <v>10487.31</v>
      </c>
      <c r="T571" s="19" t="s">
        <v>353</v>
      </c>
      <c r="U571" s="20" t="s">
        <v>712</v>
      </c>
      <c r="V571" s="29">
        <v>35.5</v>
      </c>
      <c r="W571" s="22">
        <v>1</v>
      </c>
      <c r="X571" s="23"/>
    </row>
    <row r="572" spans="1:24" s="1" customFormat="1" ht="108" customHeight="1" x14ac:dyDescent="0.3">
      <c r="A572" s="11" t="s">
        <v>23</v>
      </c>
      <c r="B572" s="11" t="s">
        <v>952</v>
      </c>
      <c r="C572" s="12" t="s">
        <v>953</v>
      </c>
      <c r="D572" s="28"/>
      <c r="E572" s="40" t="str">
        <f>HYPERLINK("https://www.google.ru/search?q=FD6723-600&amp;newwindow=1&amp;tbm=isch","Еще фото")</f>
        <v>Еще фото</v>
      </c>
      <c r="F572" s="25"/>
      <c r="G572" s="11" t="s">
        <v>682</v>
      </c>
      <c r="H572" s="11" t="s">
        <v>349</v>
      </c>
      <c r="I572" s="14" t="s">
        <v>676</v>
      </c>
      <c r="J572" s="14" t="s">
        <v>336</v>
      </c>
      <c r="K572" s="15" t="s">
        <v>337</v>
      </c>
      <c r="L572" s="14" t="s">
        <v>954</v>
      </c>
      <c r="M572" s="14"/>
      <c r="N572" s="14" t="s">
        <v>197</v>
      </c>
      <c r="O572" s="14"/>
      <c r="P572" s="15" t="s">
        <v>955</v>
      </c>
      <c r="Q572" s="16">
        <v>15799</v>
      </c>
      <c r="R572" s="17">
        <v>40</v>
      </c>
      <c r="S572" s="18">
        <v>10901.31</v>
      </c>
      <c r="T572" s="19" t="s">
        <v>353</v>
      </c>
      <c r="U572" s="20" t="s">
        <v>712</v>
      </c>
      <c r="V572" s="29">
        <v>37.5</v>
      </c>
      <c r="W572" s="22">
        <v>1</v>
      </c>
      <c r="X572" s="23"/>
    </row>
    <row r="573" spans="1:24" s="1" customFormat="1" ht="108" customHeight="1" x14ac:dyDescent="0.3">
      <c r="A573" s="11" t="s">
        <v>23</v>
      </c>
      <c r="B573" s="11" t="s">
        <v>956</v>
      </c>
      <c r="C573" s="12" t="s">
        <v>957</v>
      </c>
      <c r="D573" s="28"/>
      <c r="E573" s="40" t="str">
        <f>HYPERLINK("https://www.google.ru/search?q=FJ1813-001&amp;newwindow=1&amp;tbm=isch","Еще фото")</f>
        <v>Еще фото</v>
      </c>
      <c r="F573" s="25"/>
      <c r="G573" s="11" t="s">
        <v>358</v>
      </c>
      <c r="H573" s="11" t="s">
        <v>349</v>
      </c>
      <c r="I573" s="14" t="s">
        <v>676</v>
      </c>
      <c r="J573" s="14" t="s">
        <v>724</v>
      </c>
      <c r="K573" s="15" t="s">
        <v>30</v>
      </c>
      <c r="L573" s="14" t="s">
        <v>958</v>
      </c>
      <c r="M573" s="14"/>
      <c r="N573" s="14" t="s">
        <v>114</v>
      </c>
      <c r="O573" s="14"/>
      <c r="P573" s="15" t="s">
        <v>734</v>
      </c>
      <c r="Q573" s="16">
        <v>21999</v>
      </c>
      <c r="R573" s="17">
        <v>40</v>
      </c>
      <c r="S573" s="18">
        <v>15179.309999999998</v>
      </c>
      <c r="T573" s="19" t="s">
        <v>353</v>
      </c>
      <c r="U573" s="20" t="s">
        <v>355</v>
      </c>
      <c r="V573" s="29">
        <v>41.5</v>
      </c>
      <c r="W573" s="22">
        <v>1</v>
      </c>
      <c r="X573" s="23"/>
    </row>
    <row r="574" spans="1:24" s="1" customFormat="1" ht="108" customHeight="1" x14ac:dyDescent="0.3">
      <c r="A574" s="11" t="s">
        <v>23</v>
      </c>
      <c r="B574" s="11" t="s">
        <v>959</v>
      </c>
      <c r="C574" s="12" t="s">
        <v>960</v>
      </c>
      <c r="D574" s="28"/>
      <c r="E574" s="40" t="str">
        <f>HYPERLINK("https://www.google.ru/search?q=FJ7127-101&amp;newwindow=1&amp;tbm=isch","Еще фото")</f>
        <v>Еще фото</v>
      </c>
      <c r="F574" s="25"/>
      <c r="G574" s="11" t="s">
        <v>358</v>
      </c>
      <c r="H574" s="11" t="s">
        <v>349</v>
      </c>
      <c r="I574" s="14" t="s">
        <v>676</v>
      </c>
      <c r="J574" s="14" t="s">
        <v>99</v>
      </c>
      <c r="K574" s="15" t="s">
        <v>337</v>
      </c>
      <c r="L574" s="14" t="s">
        <v>961</v>
      </c>
      <c r="M574" s="14"/>
      <c r="N574" s="14" t="s">
        <v>67</v>
      </c>
      <c r="O574" s="14"/>
      <c r="P574" s="15" t="s">
        <v>721</v>
      </c>
      <c r="Q574" s="16">
        <v>18799</v>
      </c>
      <c r="R574" s="17">
        <v>40</v>
      </c>
      <c r="S574" s="18">
        <v>12971.309999999998</v>
      </c>
      <c r="T574" s="19" t="s">
        <v>353</v>
      </c>
      <c r="U574" s="20" t="s">
        <v>696</v>
      </c>
      <c r="V574" s="22">
        <v>43</v>
      </c>
      <c r="W574" s="22">
        <v>1</v>
      </c>
      <c r="X574" s="23"/>
    </row>
    <row r="575" spans="1:24" s="1" customFormat="1" ht="26" customHeight="1" x14ac:dyDescent="0.3">
      <c r="A575" s="11" t="s">
        <v>23</v>
      </c>
      <c r="B575" s="11" t="s">
        <v>962</v>
      </c>
      <c r="C575" s="12" t="s">
        <v>963</v>
      </c>
      <c r="D575" s="58"/>
      <c r="E575" s="40" t="str">
        <f>HYPERLINK("https://www.google.ru/search?q=FJ9509-002&amp;newwindow=1&amp;tbm=isch","Еще фото")</f>
        <v>Еще фото</v>
      </c>
      <c r="F575" s="13" t="s">
        <v>26</v>
      </c>
      <c r="G575" s="11" t="s">
        <v>358</v>
      </c>
      <c r="H575" s="11" t="s">
        <v>349</v>
      </c>
      <c r="I575" s="14" t="s">
        <v>676</v>
      </c>
      <c r="J575" s="14" t="s">
        <v>99</v>
      </c>
      <c r="K575" s="15" t="s">
        <v>30</v>
      </c>
      <c r="L575" s="56" t="s">
        <v>964</v>
      </c>
      <c r="M575" s="14" t="s">
        <v>702</v>
      </c>
      <c r="N575" s="14" t="s">
        <v>114</v>
      </c>
      <c r="O575" s="14"/>
      <c r="P575" s="15" t="s">
        <v>734</v>
      </c>
      <c r="Q575" s="16">
        <v>21699</v>
      </c>
      <c r="R575" s="17">
        <v>40</v>
      </c>
      <c r="S575" s="18">
        <v>14972.309999999998</v>
      </c>
      <c r="T575" s="19" t="s">
        <v>353</v>
      </c>
      <c r="U575" s="20" t="s">
        <v>354</v>
      </c>
      <c r="V575" s="22">
        <v>41</v>
      </c>
      <c r="W575" s="22">
        <v>6</v>
      </c>
      <c r="X575" s="23"/>
    </row>
    <row r="576" spans="1:24" s="1" customFormat="1" ht="26" customHeight="1" x14ac:dyDescent="0.3">
      <c r="A576" s="24" t="s">
        <v>23</v>
      </c>
      <c r="B576" s="24" t="s">
        <v>962</v>
      </c>
      <c r="C576" s="12" t="s">
        <v>963</v>
      </c>
      <c r="D576" s="59"/>
      <c r="E576" s="40" t="str">
        <f>HYPERLINK("https://www.google.ru/search?q=FJ9509-002&amp;newwindow=1&amp;tbm=isch","Еще фото")</f>
        <v>Еще фото</v>
      </c>
      <c r="F576" s="13" t="s">
        <v>26</v>
      </c>
      <c r="G576" s="24" t="s">
        <v>358</v>
      </c>
      <c r="H576" s="24" t="s">
        <v>349</v>
      </c>
      <c r="I576" s="24" t="s">
        <v>676</v>
      </c>
      <c r="J576" s="14" t="s">
        <v>99</v>
      </c>
      <c r="K576" s="15" t="s">
        <v>30</v>
      </c>
      <c r="L576" s="61"/>
      <c r="M576" s="14" t="s">
        <v>702</v>
      </c>
      <c r="N576" s="14" t="s">
        <v>114</v>
      </c>
      <c r="O576" s="14"/>
      <c r="P576" s="15" t="s">
        <v>734</v>
      </c>
      <c r="Q576" s="16">
        <v>21699</v>
      </c>
      <c r="R576" s="17">
        <v>40</v>
      </c>
      <c r="S576" s="18">
        <v>14972.309999999998</v>
      </c>
      <c r="T576" s="19" t="s">
        <v>353</v>
      </c>
      <c r="U576" s="20" t="s">
        <v>355</v>
      </c>
      <c r="V576" s="29">
        <v>41.5</v>
      </c>
      <c r="W576" s="22">
        <v>5</v>
      </c>
      <c r="X576" s="23"/>
    </row>
    <row r="577" spans="1:24" s="1" customFormat="1" ht="26" customHeight="1" x14ac:dyDescent="0.3">
      <c r="A577" s="24" t="s">
        <v>23</v>
      </c>
      <c r="B577" s="24" t="s">
        <v>962</v>
      </c>
      <c r="C577" s="12" t="s">
        <v>963</v>
      </c>
      <c r="D577" s="59"/>
      <c r="E577" s="40" t="str">
        <f>HYPERLINK("https://www.google.ru/search?q=FJ9509-002&amp;newwindow=1&amp;tbm=isch","Еще фото")</f>
        <v>Еще фото</v>
      </c>
      <c r="F577" s="13" t="s">
        <v>26</v>
      </c>
      <c r="G577" s="24" t="s">
        <v>358</v>
      </c>
      <c r="H577" s="24" t="s">
        <v>349</v>
      </c>
      <c r="I577" s="24" t="s">
        <v>676</v>
      </c>
      <c r="J577" s="14" t="s">
        <v>99</v>
      </c>
      <c r="K577" s="15" t="s">
        <v>30</v>
      </c>
      <c r="L577" s="61"/>
      <c r="M577" s="14" t="s">
        <v>702</v>
      </c>
      <c r="N577" s="14" t="s">
        <v>114</v>
      </c>
      <c r="O577" s="14"/>
      <c r="P577" s="15" t="s">
        <v>734</v>
      </c>
      <c r="Q577" s="16">
        <v>21699</v>
      </c>
      <c r="R577" s="17">
        <v>40</v>
      </c>
      <c r="S577" s="18">
        <v>14972.309999999998</v>
      </c>
      <c r="T577" s="19" t="s">
        <v>353</v>
      </c>
      <c r="U577" s="20" t="s">
        <v>708</v>
      </c>
      <c r="V577" s="22">
        <v>42</v>
      </c>
      <c r="W577" s="22">
        <v>5</v>
      </c>
      <c r="X577" s="23"/>
    </row>
    <row r="578" spans="1:24" s="1" customFormat="1" ht="26" customHeight="1" x14ac:dyDescent="0.3">
      <c r="A578" s="24" t="s">
        <v>23</v>
      </c>
      <c r="B578" s="24" t="s">
        <v>962</v>
      </c>
      <c r="C578" s="12" t="s">
        <v>963</v>
      </c>
      <c r="D578" s="60"/>
      <c r="E578" s="40" t="str">
        <f>HYPERLINK("https://www.google.ru/search?q=FJ9509-002&amp;newwindow=1&amp;tbm=isch","Еще фото")</f>
        <v>Еще фото</v>
      </c>
      <c r="F578" s="13" t="s">
        <v>26</v>
      </c>
      <c r="G578" s="24" t="s">
        <v>358</v>
      </c>
      <c r="H578" s="24" t="s">
        <v>349</v>
      </c>
      <c r="I578" s="24" t="s">
        <v>676</v>
      </c>
      <c r="J578" s="14" t="s">
        <v>99</v>
      </c>
      <c r="K578" s="15" t="s">
        <v>30</v>
      </c>
      <c r="L578" s="57"/>
      <c r="M578" s="14" t="s">
        <v>702</v>
      </c>
      <c r="N578" s="14" t="s">
        <v>114</v>
      </c>
      <c r="O578" s="14"/>
      <c r="P578" s="15" t="s">
        <v>734</v>
      </c>
      <c r="Q578" s="16">
        <v>21699</v>
      </c>
      <c r="R578" s="17">
        <v>40</v>
      </c>
      <c r="S578" s="18">
        <v>14972.309999999998</v>
      </c>
      <c r="T578" s="19" t="s">
        <v>353</v>
      </c>
      <c r="U578" s="20" t="s">
        <v>697</v>
      </c>
      <c r="V578" s="29">
        <v>43.5</v>
      </c>
      <c r="W578" s="22">
        <v>2</v>
      </c>
      <c r="X578" s="23"/>
    </row>
    <row r="579" spans="1:24" s="1" customFormat="1" ht="108" customHeight="1" x14ac:dyDescent="0.3">
      <c r="A579" s="11" t="s">
        <v>23</v>
      </c>
      <c r="B579" s="11" t="s">
        <v>965</v>
      </c>
      <c r="C579" s="12" t="s">
        <v>966</v>
      </c>
      <c r="D579" s="28"/>
      <c r="E579" s="40" t="str">
        <f>HYPERLINK("https://www.google.ru/search?q=FN0228-007&amp;newwindow=1&amp;tbm=isch","Еще фото")</f>
        <v>Еще фото</v>
      </c>
      <c r="F579" s="25"/>
      <c r="G579" s="11" t="s">
        <v>358</v>
      </c>
      <c r="H579" s="11" t="s">
        <v>349</v>
      </c>
      <c r="I579" s="14" t="s">
        <v>676</v>
      </c>
      <c r="J579" s="14" t="s">
        <v>99</v>
      </c>
      <c r="K579" s="15" t="s">
        <v>30</v>
      </c>
      <c r="L579" s="14" t="s">
        <v>967</v>
      </c>
      <c r="M579" s="14"/>
      <c r="N579" s="14" t="s">
        <v>114</v>
      </c>
      <c r="O579" s="14"/>
      <c r="P579" s="15" t="s">
        <v>734</v>
      </c>
      <c r="Q579" s="16">
        <v>14499</v>
      </c>
      <c r="R579" s="17">
        <v>40</v>
      </c>
      <c r="S579" s="18">
        <v>10004.31</v>
      </c>
      <c r="T579" s="19" t="s">
        <v>353</v>
      </c>
      <c r="U579" s="20" t="s">
        <v>355</v>
      </c>
      <c r="V579" s="29">
        <v>41.5</v>
      </c>
      <c r="W579" s="22">
        <v>6</v>
      </c>
      <c r="X579" s="23"/>
    </row>
    <row r="580" spans="1:24" s="1" customFormat="1" ht="108" customHeight="1" x14ac:dyDescent="0.3">
      <c r="A580" s="11" t="s">
        <v>23</v>
      </c>
      <c r="B580" s="11" t="s">
        <v>968</v>
      </c>
      <c r="C580" s="12" t="s">
        <v>969</v>
      </c>
      <c r="D580" s="28"/>
      <c r="E580" s="40" t="str">
        <f>HYPERLINK("https://www.google.ru/search?q=FN4322-005&amp;newwindow=1&amp;tbm=isch","Еще фото")</f>
        <v>Еще фото</v>
      </c>
      <c r="F580" s="25" t="s">
        <v>52</v>
      </c>
      <c r="G580" s="11" t="s">
        <v>358</v>
      </c>
      <c r="H580" s="11" t="s">
        <v>349</v>
      </c>
      <c r="I580" s="14" t="s">
        <v>676</v>
      </c>
      <c r="J580" s="14" t="s">
        <v>254</v>
      </c>
      <c r="K580" s="15" t="s">
        <v>337</v>
      </c>
      <c r="L580" s="14" t="s">
        <v>970</v>
      </c>
      <c r="M580" s="14"/>
      <c r="N580" s="14" t="s">
        <v>391</v>
      </c>
      <c r="O580" s="14"/>
      <c r="P580" s="15" t="s">
        <v>721</v>
      </c>
      <c r="Q580" s="16">
        <v>11399</v>
      </c>
      <c r="R580" s="17">
        <v>40</v>
      </c>
      <c r="S580" s="18">
        <v>7865.3099999999986</v>
      </c>
      <c r="T580" s="19" t="s">
        <v>353</v>
      </c>
      <c r="U580" s="20" t="s">
        <v>686</v>
      </c>
      <c r="V580" s="22">
        <v>40</v>
      </c>
      <c r="W580" s="22">
        <v>1</v>
      </c>
      <c r="X580" s="23"/>
    </row>
    <row r="581" spans="1:24" s="1" customFormat="1" ht="108" customHeight="1" x14ac:dyDescent="0.3">
      <c r="A581" s="11" t="s">
        <v>23</v>
      </c>
      <c r="B581" s="11" t="s">
        <v>971</v>
      </c>
      <c r="C581" s="12" t="s">
        <v>972</v>
      </c>
      <c r="D581" s="28"/>
      <c r="E581" s="40" t="str">
        <f>HYPERLINK("https://www.google.ru/search?q=FN8454-001&amp;newwindow=1&amp;tbm=isch","Еще фото")</f>
        <v>Еще фото</v>
      </c>
      <c r="F581" s="25" t="s">
        <v>52</v>
      </c>
      <c r="G581" s="11" t="s">
        <v>358</v>
      </c>
      <c r="H581" s="11" t="s">
        <v>349</v>
      </c>
      <c r="I581" s="14" t="s">
        <v>676</v>
      </c>
      <c r="J581" s="14" t="s">
        <v>99</v>
      </c>
      <c r="K581" s="15" t="s">
        <v>30</v>
      </c>
      <c r="L581" s="14" t="s">
        <v>973</v>
      </c>
      <c r="M581" s="14"/>
      <c r="N581" s="14" t="s">
        <v>391</v>
      </c>
      <c r="O581" s="14"/>
      <c r="P581" s="15" t="s">
        <v>721</v>
      </c>
      <c r="Q581" s="16">
        <v>25199</v>
      </c>
      <c r="R581" s="17">
        <v>40</v>
      </c>
      <c r="S581" s="18">
        <v>17387.309999999998</v>
      </c>
      <c r="T581" s="19" t="s">
        <v>353</v>
      </c>
      <c r="U581" s="20" t="s">
        <v>362</v>
      </c>
      <c r="V581" s="22">
        <v>39</v>
      </c>
      <c r="W581" s="22">
        <v>1</v>
      </c>
      <c r="X581" s="23"/>
    </row>
    <row r="582" spans="1:24" s="1" customFormat="1" ht="108" customHeight="1" x14ac:dyDescent="0.3">
      <c r="A582" s="11" t="s">
        <v>23</v>
      </c>
      <c r="B582" s="11" t="s">
        <v>974</v>
      </c>
      <c r="C582" s="12" t="s">
        <v>975</v>
      </c>
      <c r="D582" s="28"/>
      <c r="E582" s="40" t="str">
        <f>HYPERLINK("https://www.google.ru/search?q=FQ0908-001&amp;newwindow=1&amp;tbm=isch","Еще фото")</f>
        <v>Еще фото</v>
      </c>
      <c r="F582" s="25" t="s">
        <v>52</v>
      </c>
      <c r="G582" s="11" t="s">
        <v>358</v>
      </c>
      <c r="H582" s="11" t="s">
        <v>349</v>
      </c>
      <c r="I582" s="14" t="s">
        <v>676</v>
      </c>
      <c r="J582" s="14" t="s">
        <v>99</v>
      </c>
      <c r="K582" s="15" t="s">
        <v>30</v>
      </c>
      <c r="L582" s="14" t="s">
        <v>976</v>
      </c>
      <c r="M582" s="14" t="s">
        <v>977</v>
      </c>
      <c r="N582" s="14" t="s">
        <v>114</v>
      </c>
      <c r="O582" s="14"/>
      <c r="P582" s="15" t="s">
        <v>734</v>
      </c>
      <c r="Q582" s="16">
        <v>23799</v>
      </c>
      <c r="R582" s="17">
        <v>40</v>
      </c>
      <c r="S582" s="18">
        <v>16421.309999999998</v>
      </c>
      <c r="T582" s="19" t="s">
        <v>353</v>
      </c>
      <c r="U582" s="20" t="s">
        <v>355</v>
      </c>
      <c r="V582" s="29">
        <v>41.5</v>
      </c>
      <c r="W582" s="22">
        <v>1</v>
      </c>
      <c r="X582" s="23"/>
    </row>
    <row r="583" spans="1:24" s="1" customFormat="1" ht="11" customHeight="1" x14ac:dyDescent="0.3">
      <c r="A583" s="11" t="s">
        <v>23</v>
      </c>
      <c r="B583" s="11" t="s">
        <v>978</v>
      </c>
      <c r="C583" s="12" t="s">
        <v>979</v>
      </c>
      <c r="D583" s="58"/>
      <c r="E583" s="40" t="str">
        <f t="shared" ref="E583:E592" si="9">HYPERLINK("https://www.google.ru/search?q=FQ0912-503&amp;newwindow=1&amp;tbm=isch","Еще фото")</f>
        <v>Еще фото</v>
      </c>
      <c r="F583" s="25"/>
      <c r="G583" s="11" t="s">
        <v>358</v>
      </c>
      <c r="H583" s="11" t="s">
        <v>349</v>
      </c>
      <c r="I583" s="14" t="s">
        <v>676</v>
      </c>
      <c r="J583" s="14" t="s">
        <v>99</v>
      </c>
      <c r="K583" s="15" t="s">
        <v>45</v>
      </c>
      <c r="L583" s="56" t="s">
        <v>980</v>
      </c>
      <c r="M583" s="14"/>
      <c r="N583" s="14" t="s">
        <v>143</v>
      </c>
      <c r="O583" s="14"/>
      <c r="P583" s="15" t="s">
        <v>734</v>
      </c>
      <c r="Q583" s="16">
        <v>23799</v>
      </c>
      <c r="R583" s="17">
        <v>40</v>
      </c>
      <c r="S583" s="18">
        <v>16421.309999999998</v>
      </c>
      <c r="T583" s="19" t="s">
        <v>353</v>
      </c>
      <c r="U583" s="20" t="s">
        <v>679</v>
      </c>
      <c r="V583" s="22">
        <v>35</v>
      </c>
      <c r="W583" s="22">
        <v>2</v>
      </c>
      <c r="X583" s="23"/>
    </row>
    <row r="584" spans="1:24" s="1" customFormat="1" ht="11" customHeight="1" x14ac:dyDescent="0.3">
      <c r="A584" s="24" t="s">
        <v>23</v>
      </c>
      <c r="B584" s="24" t="s">
        <v>978</v>
      </c>
      <c r="C584" s="12" t="s">
        <v>979</v>
      </c>
      <c r="D584" s="59"/>
      <c r="E584" s="40" t="str">
        <f t="shared" si="9"/>
        <v>Еще фото</v>
      </c>
      <c r="F584" s="25"/>
      <c r="G584" s="24" t="s">
        <v>358</v>
      </c>
      <c r="H584" s="24" t="s">
        <v>349</v>
      </c>
      <c r="I584" s="24" t="s">
        <v>676</v>
      </c>
      <c r="J584" s="14" t="s">
        <v>99</v>
      </c>
      <c r="K584" s="15" t="s">
        <v>45</v>
      </c>
      <c r="L584" s="61"/>
      <c r="M584" s="14"/>
      <c r="N584" s="14" t="s">
        <v>143</v>
      </c>
      <c r="O584" s="14"/>
      <c r="P584" s="15" t="s">
        <v>734</v>
      </c>
      <c r="Q584" s="16">
        <v>23799</v>
      </c>
      <c r="R584" s="17">
        <v>40</v>
      </c>
      <c r="S584" s="18">
        <v>16421.309999999998</v>
      </c>
      <c r="T584" s="19" t="s">
        <v>353</v>
      </c>
      <c r="U584" s="20" t="s">
        <v>712</v>
      </c>
      <c r="V584" s="29">
        <v>35.5</v>
      </c>
      <c r="W584" s="22">
        <v>2</v>
      </c>
      <c r="X584" s="23"/>
    </row>
    <row r="585" spans="1:24" s="1" customFormat="1" ht="11" customHeight="1" x14ac:dyDescent="0.3">
      <c r="A585" s="24" t="s">
        <v>23</v>
      </c>
      <c r="B585" s="24" t="s">
        <v>978</v>
      </c>
      <c r="C585" s="12" t="s">
        <v>979</v>
      </c>
      <c r="D585" s="59"/>
      <c r="E585" s="40" t="str">
        <f t="shared" si="9"/>
        <v>Еще фото</v>
      </c>
      <c r="F585" s="25"/>
      <c r="G585" s="24" t="s">
        <v>358</v>
      </c>
      <c r="H585" s="24" t="s">
        <v>349</v>
      </c>
      <c r="I585" s="24" t="s">
        <v>676</v>
      </c>
      <c r="J585" s="14" t="s">
        <v>99</v>
      </c>
      <c r="K585" s="15" t="s">
        <v>45</v>
      </c>
      <c r="L585" s="61"/>
      <c r="M585" s="14"/>
      <c r="N585" s="14" t="s">
        <v>143</v>
      </c>
      <c r="O585" s="14"/>
      <c r="P585" s="15" t="s">
        <v>734</v>
      </c>
      <c r="Q585" s="16">
        <v>23799</v>
      </c>
      <c r="R585" s="17">
        <v>40</v>
      </c>
      <c r="S585" s="18">
        <v>16421.309999999998</v>
      </c>
      <c r="T585" s="19" t="s">
        <v>353</v>
      </c>
      <c r="U585" s="20" t="s">
        <v>361</v>
      </c>
      <c r="V585" s="29">
        <v>36.5</v>
      </c>
      <c r="W585" s="22">
        <v>3</v>
      </c>
      <c r="X585" s="23"/>
    </row>
    <row r="586" spans="1:24" s="1" customFormat="1" ht="11" customHeight="1" x14ac:dyDescent="0.3">
      <c r="A586" s="24" t="s">
        <v>23</v>
      </c>
      <c r="B586" s="24" t="s">
        <v>978</v>
      </c>
      <c r="C586" s="12" t="s">
        <v>979</v>
      </c>
      <c r="D586" s="59"/>
      <c r="E586" s="40" t="str">
        <f t="shared" si="9"/>
        <v>Еще фото</v>
      </c>
      <c r="F586" s="25"/>
      <c r="G586" s="24" t="s">
        <v>358</v>
      </c>
      <c r="H586" s="24" t="s">
        <v>349</v>
      </c>
      <c r="I586" s="24" t="s">
        <v>676</v>
      </c>
      <c r="J586" s="14" t="s">
        <v>99</v>
      </c>
      <c r="K586" s="15" t="s">
        <v>45</v>
      </c>
      <c r="L586" s="61"/>
      <c r="M586" s="14"/>
      <c r="N586" s="14" t="s">
        <v>143</v>
      </c>
      <c r="O586" s="14"/>
      <c r="P586" s="15" t="s">
        <v>734</v>
      </c>
      <c r="Q586" s="16">
        <v>23799</v>
      </c>
      <c r="R586" s="17">
        <v>40</v>
      </c>
      <c r="S586" s="18">
        <v>16421.309999999998</v>
      </c>
      <c r="T586" s="19" t="s">
        <v>353</v>
      </c>
      <c r="U586" s="20" t="s">
        <v>362</v>
      </c>
      <c r="V586" s="22">
        <v>37</v>
      </c>
      <c r="W586" s="22">
        <v>3</v>
      </c>
      <c r="X586" s="23"/>
    </row>
    <row r="587" spans="1:24" s="1" customFormat="1" ht="11" customHeight="1" x14ac:dyDescent="0.3">
      <c r="A587" s="24" t="s">
        <v>23</v>
      </c>
      <c r="B587" s="24" t="s">
        <v>978</v>
      </c>
      <c r="C587" s="12" t="s">
        <v>979</v>
      </c>
      <c r="D587" s="59"/>
      <c r="E587" s="40" t="str">
        <f t="shared" si="9"/>
        <v>Еще фото</v>
      </c>
      <c r="F587" s="25"/>
      <c r="G587" s="24" t="s">
        <v>358</v>
      </c>
      <c r="H587" s="24" t="s">
        <v>349</v>
      </c>
      <c r="I587" s="24" t="s">
        <v>676</v>
      </c>
      <c r="J587" s="14" t="s">
        <v>99</v>
      </c>
      <c r="K587" s="15" t="s">
        <v>45</v>
      </c>
      <c r="L587" s="61"/>
      <c r="M587" s="14"/>
      <c r="N587" s="14" t="s">
        <v>143</v>
      </c>
      <c r="O587" s="14"/>
      <c r="P587" s="15" t="s">
        <v>734</v>
      </c>
      <c r="Q587" s="16">
        <v>23799</v>
      </c>
      <c r="R587" s="17">
        <v>40</v>
      </c>
      <c r="S587" s="18">
        <v>16421.309999999998</v>
      </c>
      <c r="T587" s="19" t="s">
        <v>353</v>
      </c>
      <c r="U587" s="20" t="s">
        <v>695</v>
      </c>
      <c r="V587" s="29">
        <v>37.5</v>
      </c>
      <c r="W587" s="22">
        <v>1</v>
      </c>
      <c r="X587" s="23"/>
    </row>
    <row r="588" spans="1:24" s="1" customFormat="1" ht="11" customHeight="1" x14ac:dyDescent="0.3">
      <c r="A588" s="24" t="s">
        <v>23</v>
      </c>
      <c r="B588" s="24" t="s">
        <v>978</v>
      </c>
      <c r="C588" s="12" t="s">
        <v>979</v>
      </c>
      <c r="D588" s="59"/>
      <c r="E588" s="40" t="str">
        <f t="shared" si="9"/>
        <v>Еще фото</v>
      </c>
      <c r="F588" s="25"/>
      <c r="G588" s="24" t="s">
        <v>358</v>
      </c>
      <c r="H588" s="24" t="s">
        <v>349</v>
      </c>
      <c r="I588" s="24" t="s">
        <v>676</v>
      </c>
      <c r="J588" s="14" t="s">
        <v>99</v>
      </c>
      <c r="K588" s="15" t="s">
        <v>45</v>
      </c>
      <c r="L588" s="61"/>
      <c r="M588" s="14"/>
      <c r="N588" s="14" t="s">
        <v>143</v>
      </c>
      <c r="O588" s="14"/>
      <c r="P588" s="15" t="s">
        <v>734</v>
      </c>
      <c r="Q588" s="16">
        <v>23799</v>
      </c>
      <c r="R588" s="17">
        <v>40</v>
      </c>
      <c r="S588" s="18">
        <v>16421.309999999998</v>
      </c>
      <c r="T588" s="19" t="s">
        <v>353</v>
      </c>
      <c r="U588" s="20" t="s">
        <v>686</v>
      </c>
      <c r="V588" s="22">
        <v>38</v>
      </c>
      <c r="W588" s="22">
        <v>2</v>
      </c>
      <c r="X588" s="23"/>
    </row>
    <row r="589" spans="1:24" s="1" customFormat="1" ht="11" customHeight="1" x14ac:dyDescent="0.3">
      <c r="A589" s="24" t="s">
        <v>23</v>
      </c>
      <c r="B589" s="24" t="s">
        <v>978</v>
      </c>
      <c r="C589" s="12" t="s">
        <v>979</v>
      </c>
      <c r="D589" s="59"/>
      <c r="E589" s="40" t="str">
        <f t="shared" si="9"/>
        <v>Еще фото</v>
      </c>
      <c r="F589" s="25"/>
      <c r="G589" s="24" t="s">
        <v>358</v>
      </c>
      <c r="H589" s="24" t="s">
        <v>349</v>
      </c>
      <c r="I589" s="24" t="s">
        <v>676</v>
      </c>
      <c r="J589" s="14" t="s">
        <v>99</v>
      </c>
      <c r="K589" s="15" t="s">
        <v>45</v>
      </c>
      <c r="L589" s="61"/>
      <c r="M589" s="14"/>
      <c r="N589" s="14" t="s">
        <v>143</v>
      </c>
      <c r="O589" s="14"/>
      <c r="P589" s="15" t="s">
        <v>734</v>
      </c>
      <c r="Q589" s="16">
        <v>23799</v>
      </c>
      <c r="R589" s="17">
        <v>40</v>
      </c>
      <c r="S589" s="18">
        <v>16421.309999999998</v>
      </c>
      <c r="T589" s="19" t="s">
        <v>353</v>
      </c>
      <c r="U589" s="20" t="s">
        <v>354</v>
      </c>
      <c r="V589" s="22">
        <v>39</v>
      </c>
      <c r="W589" s="22">
        <v>2</v>
      </c>
      <c r="X589" s="23"/>
    </row>
    <row r="590" spans="1:24" s="1" customFormat="1" ht="11" customHeight="1" x14ac:dyDescent="0.3">
      <c r="A590" s="24" t="s">
        <v>23</v>
      </c>
      <c r="B590" s="24" t="s">
        <v>978</v>
      </c>
      <c r="C590" s="12" t="s">
        <v>979</v>
      </c>
      <c r="D590" s="59"/>
      <c r="E590" s="40" t="str">
        <f t="shared" si="9"/>
        <v>Еще фото</v>
      </c>
      <c r="F590" s="25"/>
      <c r="G590" s="24" t="s">
        <v>358</v>
      </c>
      <c r="H590" s="24" t="s">
        <v>349</v>
      </c>
      <c r="I590" s="24" t="s">
        <v>676</v>
      </c>
      <c r="J590" s="14" t="s">
        <v>99</v>
      </c>
      <c r="K590" s="15" t="s">
        <v>45</v>
      </c>
      <c r="L590" s="61"/>
      <c r="M590" s="14"/>
      <c r="N590" s="14" t="s">
        <v>143</v>
      </c>
      <c r="O590" s="14"/>
      <c r="P590" s="15" t="s">
        <v>734</v>
      </c>
      <c r="Q590" s="16">
        <v>23799</v>
      </c>
      <c r="R590" s="17">
        <v>40</v>
      </c>
      <c r="S590" s="18">
        <v>16421.309999999998</v>
      </c>
      <c r="T590" s="19" t="s">
        <v>353</v>
      </c>
      <c r="U590" s="20" t="s">
        <v>355</v>
      </c>
      <c r="V590" s="29">
        <v>39.5</v>
      </c>
      <c r="W590" s="22">
        <v>1</v>
      </c>
      <c r="X590" s="23"/>
    </row>
    <row r="591" spans="1:24" s="1" customFormat="1" ht="11" customHeight="1" x14ac:dyDescent="0.3">
      <c r="A591" s="24" t="s">
        <v>23</v>
      </c>
      <c r="B591" s="24" t="s">
        <v>978</v>
      </c>
      <c r="C591" s="12" t="s">
        <v>979</v>
      </c>
      <c r="D591" s="59"/>
      <c r="E591" s="40" t="str">
        <f t="shared" si="9"/>
        <v>Еще фото</v>
      </c>
      <c r="F591" s="25"/>
      <c r="G591" s="24" t="s">
        <v>358</v>
      </c>
      <c r="H591" s="24" t="s">
        <v>349</v>
      </c>
      <c r="I591" s="24" t="s">
        <v>676</v>
      </c>
      <c r="J591" s="14" t="s">
        <v>99</v>
      </c>
      <c r="K591" s="15" t="s">
        <v>45</v>
      </c>
      <c r="L591" s="61"/>
      <c r="M591" s="14"/>
      <c r="N591" s="14" t="s">
        <v>143</v>
      </c>
      <c r="O591" s="14"/>
      <c r="P591" s="15" t="s">
        <v>734</v>
      </c>
      <c r="Q591" s="16">
        <v>23799</v>
      </c>
      <c r="R591" s="17">
        <v>40</v>
      </c>
      <c r="S591" s="18">
        <v>16421.309999999998</v>
      </c>
      <c r="T591" s="19" t="s">
        <v>353</v>
      </c>
      <c r="U591" s="20" t="s">
        <v>708</v>
      </c>
      <c r="V591" s="22">
        <v>40</v>
      </c>
      <c r="W591" s="22">
        <v>2</v>
      </c>
      <c r="X591" s="23"/>
    </row>
    <row r="592" spans="1:24" s="1" customFormat="1" ht="11" customHeight="1" x14ac:dyDescent="0.3">
      <c r="A592" s="14" t="s">
        <v>23</v>
      </c>
      <c r="B592" s="14" t="s">
        <v>978</v>
      </c>
      <c r="C592" s="12" t="s">
        <v>979</v>
      </c>
      <c r="D592" s="60"/>
      <c r="E592" s="40" t="str">
        <f t="shared" si="9"/>
        <v>Еще фото</v>
      </c>
      <c r="F592" s="35"/>
      <c r="G592" s="14" t="s">
        <v>358</v>
      </c>
      <c r="H592" s="14" t="s">
        <v>349</v>
      </c>
      <c r="I592" s="14" t="s">
        <v>676</v>
      </c>
      <c r="J592" s="14" t="s">
        <v>99</v>
      </c>
      <c r="K592" s="14" t="s">
        <v>45</v>
      </c>
      <c r="L592" s="57"/>
      <c r="M592" s="14"/>
      <c r="N592" s="14" t="s">
        <v>143</v>
      </c>
      <c r="O592" s="14"/>
      <c r="P592" s="14" t="s">
        <v>734</v>
      </c>
      <c r="Q592" s="32">
        <v>23799</v>
      </c>
      <c r="R592" s="33">
        <v>40</v>
      </c>
      <c r="S592" s="34">
        <v>16421.309999999998</v>
      </c>
      <c r="T592" s="19" t="s">
        <v>353</v>
      </c>
      <c r="U592" s="20" t="s">
        <v>696</v>
      </c>
      <c r="V592" s="22">
        <v>41</v>
      </c>
      <c r="W592" s="22">
        <v>2</v>
      </c>
      <c r="X592" s="23"/>
    </row>
    <row r="593" spans="1:24" s="1" customFormat="1" ht="108" customHeight="1" x14ac:dyDescent="0.3">
      <c r="A593" s="11" t="s">
        <v>23</v>
      </c>
      <c r="B593" s="11" t="s">
        <v>981</v>
      </c>
      <c r="C593" s="12" t="s">
        <v>982</v>
      </c>
      <c r="D593" s="28"/>
      <c r="E593" s="40" t="str">
        <f>HYPERLINK("https://www.google.ru/search?q=FQ1358-001&amp;newwindow=1&amp;tbm=isch","Еще фото")</f>
        <v>Еще фото</v>
      </c>
      <c r="F593" s="25" t="s">
        <v>76</v>
      </c>
      <c r="G593" s="11" t="s">
        <v>358</v>
      </c>
      <c r="H593" s="11" t="s">
        <v>349</v>
      </c>
      <c r="I593" s="14" t="s">
        <v>676</v>
      </c>
      <c r="J593" s="14" t="s">
        <v>99</v>
      </c>
      <c r="K593" s="15" t="s">
        <v>30</v>
      </c>
      <c r="L593" s="14" t="s">
        <v>983</v>
      </c>
      <c r="M593" s="14" t="s">
        <v>984</v>
      </c>
      <c r="N593" s="14" t="s">
        <v>114</v>
      </c>
      <c r="O593" s="14"/>
      <c r="P593" s="15" t="s">
        <v>734</v>
      </c>
      <c r="Q593" s="16">
        <v>19299</v>
      </c>
      <c r="R593" s="17">
        <v>40</v>
      </c>
      <c r="S593" s="18">
        <v>13316.309999999998</v>
      </c>
      <c r="T593" s="19" t="s">
        <v>353</v>
      </c>
      <c r="U593" s="20" t="s">
        <v>686</v>
      </c>
      <c r="V593" s="22">
        <v>40</v>
      </c>
      <c r="W593" s="22">
        <v>1</v>
      </c>
      <c r="X593" s="23"/>
    </row>
    <row r="594" spans="1:24" s="1" customFormat="1" ht="108" customHeight="1" x14ac:dyDescent="0.3">
      <c r="A594" s="11" t="s">
        <v>23</v>
      </c>
      <c r="B594" s="11" t="s">
        <v>985</v>
      </c>
      <c r="C594" s="12" t="s">
        <v>986</v>
      </c>
      <c r="D594" s="28"/>
      <c r="E594" s="40" t="str">
        <f>HYPERLINK("https://www.google.ru/search?q=FQ1457-446&amp;newwindow=1&amp;tbm=isch","Еще фото")</f>
        <v>Еще фото</v>
      </c>
      <c r="F594" s="25"/>
      <c r="G594" s="11" t="s">
        <v>682</v>
      </c>
      <c r="H594" s="11" t="s">
        <v>349</v>
      </c>
      <c r="I594" s="14" t="s">
        <v>676</v>
      </c>
      <c r="J594" s="14" t="s">
        <v>336</v>
      </c>
      <c r="K594" s="15" t="s">
        <v>30</v>
      </c>
      <c r="L594" s="14"/>
      <c r="M594" s="14"/>
      <c r="N594" s="14" t="s">
        <v>107</v>
      </c>
      <c r="O594" s="14"/>
      <c r="P594" s="15" t="s">
        <v>987</v>
      </c>
      <c r="Q594" s="16">
        <v>40399</v>
      </c>
      <c r="R594" s="17">
        <v>40</v>
      </c>
      <c r="S594" s="18">
        <v>27875.31</v>
      </c>
      <c r="T594" s="19" t="s">
        <v>353</v>
      </c>
      <c r="U594" s="20" t="s">
        <v>355</v>
      </c>
      <c r="V594" s="29">
        <v>41.5</v>
      </c>
      <c r="W594" s="22">
        <v>2</v>
      </c>
      <c r="X594" s="23"/>
    </row>
    <row r="595" spans="1:24" s="1" customFormat="1" ht="108" customHeight="1" x14ac:dyDescent="0.3">
      <c r="A595" s="11" t="s">
        <v>23</v>
      </c>
      <c r="B595" s="11" t="s">
        <v>988</v>
      </c>
      <c r="C595" s="12" t="s">
        <v>989</v>
      </c>
      <c r="D595" s="28"/>
      <c r="E595" s="40" t="str">
        <f>HYPERLINK("https://www.google.ru/search?q=FQ1833-001&amp;newwindow=1&amp;tbm=isch","Еще фото")</f>
        <v>Еще фото</v>
      </c>
      <c r="F595" s="25" t="s">
        <v>76</v>
      </c>
      <c r="G595" s="11" t="s">
        <v>358</v>
      </c>
      <c r="H595" s="11" t="s">
        <v>349</v>
      </c>
      <c r="I595" s="14" t="s">
        <v>676</v>
      </c>
      <c r="J595" s="14" t="s">
        <v>99</v>
      </c>
      <c r="K595" s="15" t="s">
        <v>30</v>
      </c>
      <c r="L595" s="14" t="s">
        <v>990</v>
      </c>
      <c r="M595" s="14" t="s">
        <v>702</v>
      </c>
      <c r="N595" s="14" t="s">
        <v>391</v>
      </c>
      <c r="O595" s="14"/>
      <c r="P595" s="15" t="s">
        <v>734</v>
      </c>
      <c r="Q595" s="16">
        <v>13699</v>
      </c>
      <c r="R595" s="17">
        <v>40</v>
      </c>
      <c r="S595" s="18">
        <v>9452.31</v>
      </c>
      <c r="T595" s="19" t="s">
        <v>353</v>
      </c>
      <c r="U595" s="20" t="s">
        <v>355</v>
      </c>
      <c r="V595" s="29">
        <v>41.5</v>
      </c>
      <c r="W595" s="22">
        <v>3</v>
      </c>
      <c r="X595" s="23"/>
    </row>
    <row r="596" spans="1:24" s="1" customFormat="1" ht="108" customHeight="1" x14ac:dyDescent="0.3">
      <c r="A596" s="11" t="s">
        <v>23</v>
      </c>
      <c r="B596" s="11" t="s">
        <v>991</v>
      </c>
      <c r="C596" s="12" t="s">
        <v>992</v>
      </c>
      <c r="D596" s="28"/>
      <c r="E596" s="40" t="str">
        <f>HYPERLINK("https://www.google.ru/search?q=FQ3680-100&amp;newwindow=1&amp;tbm=isch","Еще фото")</f>
        <v>Еще фото</v>
      </c>
      <c r="F596" s="25"/>
      <c r="G596" s="11" t="s">
        <v>358</v>
      </c>
      <c r="H596" s="11" t="s">
        <v>349</v>
      </c>
      <c r="I596" s="14" t="s">
        <v>676</v>
      </c>
      <c r="J596" s="14" t="s">
        <v>254</v>
      </c>
      <c r="K596" s="15" t="s">
        <v>337</v>
      </c>
      <c r="L596" s="14" t="s">
        <v>993</v>
      </c>
      <c r="M596" s="14"/>
      <c r="N596" s="14" t="s">
        <v>67</v>
      </c>
      <c r="O596" s="14"/>
      <c r="P596" s="15" t="s">
        <v>734</v>
      </c>
      <c r="Q596" s="16">
        <v>12599</v>
      </c>
      <c r="R596" s="17">
        <v>40</v>
      </c>
      <c r="S596" s="18">
        <v>8693.31</v>
      </c>
      <c r="T596" s="19" t="s">
        <v>353</v>
      </c>
      <c r="U596" s="20" t="s">
        <v>994</v>
      </c>
      <c r="V596" s="29">
        <v>34.5</v>
      </c>
      <c r="W596" s="22">
        <v>1</v>
      </c>
      <c r="X596" s="23"/>
    </row>
    <row r="597" spans="1:24" s="1" customFormat="1" ht="35" customHeight="1" x14ac:dyDescent="0.3">
      <c r="A597" s="11" t="s">
        <v>23</v>
      </c>
      <c r="B597" s="11" t="s">
        <v>995</v>
      </c>
      <c r="C597" s="12" t="s">
        <v>996</v>
      </c>
      <c r="D597" s="58"/>
      <c r="E597" s="40" t="str">
        <f>HYPERLINK("https://www.google.ru/search?q=FQ8313-600&amp;newwindow=1&amp;tbm=isch","Еще фото")</f>
        <v>Еще фото</v>
      </c>
      <c r="F597" s="25"/>
      <c r="G597" s="11" t="s">
        <v>682</v>
      </c>
      <c r="H597" s="11" t="s">
        <v>349</v>
      </c>
      <c r="I597" s="14" t="s">
        <v>676</v>
      </c>
      <c r="J597" s="14" t="s">
        <v>336</v>
      </c>
      <c r="K597" s="15" t="s">
        <v>997</v>
      </c>
      <c r="L597" s="56" t="s">
        <v>998</v>
      </c>
      <c r="M597" s="14"/>
      <c r="N597" s="14" t="s">
        <v>397</v>
      </c>
      <c r="O597" s="14"/>
      <c r="P597" s="15" t="s">
        <v>999</v>
      </c>
      <c r="Q597" s="16">
        <v>8599</v>
      </c>
      <c r="R597" s="17">
        <v>40</v>
      </c>
      <c r="S597" s="18">
        <v>5933.3099999999995</v>
      </c>
      <c r="T597" s="19" t="s">
        <v>353</v>
      </c>
      <c r="U597" s="20" t="s">
        <v>1000</v>
      </c>
      <c r="V597" s="29">
        <v>32.5</v>
      </c>
      <c r="W597" s="22">
        <v>1</v>
      </c>
      <c r="X597" s="23"/>
    </row>
    <row r="598" spans="1:24" s="1" customFormat="1" ht="35" customHeight="1" x14ac:dyDescent="0.3">
      <c r="A598" s="24" t="s">
        <v>23</v>
      </c>
      <c r="B598" s="24" t="s">
        <v>995</v>
      </c>
      <c r="C598" s="12" t="s">
        <v>996</v>
      </c>
      <c r="D598" s="59"/>
      <c r="E598" s="40" t="str">
        <f>HYPERLINK("https://www.google.ru/search?q=FQ8313-600&amp;newwindow=1&amp;tbm=isch","Еще фото")</f>
        <v>Еще фото</v>
      </c>
      <c r="F598" s="25"/>
      <c r="G598" s="24" t="s">
        <v>682</v>
      </c>
      <c r="H598" s="24" t="s">
        <v>349</v>
      </c>
      <c r="I598" s="24" t="s">
        <v>676</v>
      </c>
      <c r="J598" s="14" t="s">
        <v>336</v>
      </c>
      <c r="K598" s="15" t="s">
        <v>997</v>
      </c>
      <c r="L598" s="61"/>
      <c r="M598" s="14"/>
      <c r="N598" s="14" t="s">
        <v>397</v>
      </c>
      <c r="O598" s="14"/>
      <c r="P598" s="15" t="s">
        <v>999</v>
      </c>
      <c r="Q598" s="16">
        <v>8599</v>
      </c>
      <c r="R598" s="17">
        <v>40</v>
      </c>
      <c r="S598" s="18">
        <v>5933.3099999999995</v>
      </c>
      <c r="T598" s="19" t="s">
        <v>353</v>
      </c>
      <c r="U598" s="20" t="s">
        <v>1001</v>
      </c>
      <c r="V598" s="29">
        <v>34.5</v>
      </c>
      <c r="W598" s="22">
        <v>2</v>
      </c>
      <c r="X598" s="23"/>
    </row>
    <row r="599" spans="1:24" s="1" customFormat="1" ht="37.049999999999997" customHeight="1" x14ac:dyDescent="0.3">
      <c r="A599" s="24" t="s">
        <v>23</v>
      </c>
      <c r="B599" s="24" t="s">
        <v>995</v>
      </c>
      <c r="C599" s="12" t="s">
        <v>996</v>
      </c>
      <c r="D599" s="60"/>
      <c r="E599" s="40" t="str">
        <f>HYPERLINK("https://www.google.ru/search?q=FQ8313-600&amp;newwindow=1&amp;tbm=isch","Еще фото")</f>
        <v>Еще фото</v>
      </c>
      <c r="F599" s="25"/>
      <c r="G599" s="24" t="s">
        <v>682</v>
      </c>
      <c r="H599" s="24" t="s">
        <v>349</v>
      </c>
      <c r="I599" s="24" t="s">
        <v>676</v>
      </c>
      <c r="J599" s="14" t="s">
        <v>336</v>
      </c>
      <c r="K599" s="15" t="s">
        <v>997</v>
      </c>
      <c r="L599" s="57"/>
      <c r="M599" s="14"/>
      <c r="N599" s="14" t="s">
        <v>397</v>
      </c>
      <c r="O599" s="14"/>
      <c r="P599" s="15" t="s">
        <v>999</v>
      </c>
      <c r="Q599" s="16">
        <v>8599</v>
      </c>
      <c r="R599" s="17">
        <v>40</v>
      </c>
      <c r="S599" s="18">
        <v>5933.3099999999995</v>
      </c>
      <c r="T599" s="19" t="s">
        <v>353</v>
      </c>
      <c r="U599" s="20" t="s">
        <v>1002</v>
      </c>
      <c r="V599" s="29">
        <v>36.5</v>
      </c>
      <c r="W599" s="22">
        <v>3</v>
      </c>
      <c r="X599" s="23"/>
    </row>
    <row r="600" spans="1:24" s="1" customFormat="1" ht="52.05" customHeight="1" x14ac:dyDescent="0.3">
      <c r="A600" s="11" t="s">
        <v>23</v>
      </c>
      <c r="B600" s="11" t="s">
        <v>1003</v>
      </c>
      <c r="C600" s="12" t="s">
        <v>1004</v>
      </c>
      <c r="D600" s="54"/>
      <c r="E600" s="40" t="str">
        <f>HYPERLINK("https://www.google.ru/search?q=FQ8314-001&amp;newwindow=1&amp;tbm=isch","Еще фото")</f>
        <v>Еще фото</v>
      </c>
      <c r="F600" s="25"/>
      <c r="G600" s="11" t="s">
        <v>682</v>
      </c>
      <c r="H600" s="11" t="s">
        <v>349</v>
      </c>
      <c r="I600" s="14" t="s">
        <v>676</v>
      </c>
      <c r="J600" s="14" t="s">
        <v>336</v>
      </c>
      <c r="K600" s="15" t="s">
        <v>337</v>
      </c>
      <c r="L600" s="56" t="s">
        <v>1005</v>
      </c>
      <c r="M600" s="14"/>
      <c r="N600" s="14" t="s">
        <v>114</v>
      </c>
      <c r="O600" s="14"/>
      <c r="P600" s="15" t="s">
        <v>1006</v>
      </c>
      <c r="Q600" s="16">
        <v>10399</v>
      </c>
      <c r="R600" s="17">
        <v>40</v>
      </c>
      <c r="S600" s="18">
        <v>7175.3099999999986</v>
      </c>
      <c r="T600" s="19" t="s">
        <v>353</v>
      </c>
      <c r="U600" s="20" t="s">
        <v>355</v>
      </c>
      <c r="V600" s="29">
        <v>41.5</v>
      </c>
      <c r="W600" s="22">
        <v>3</v>
      </c>
      <c r="X600" s="23"/>
    </row>
    <row r="601" spans="1:24" s="1" customFormat="1" ht="61.05" customHeight="1" x14ac:dyDescent="0.3">
      <c r="A601" s="24" t="s">
        <v>23</v>
      </c>
      <c r="B601" s="24" t="s">
        <v>1003</v>
      </c>
      <c r="C601" s="12" t="s">
        <v>1004</v>
      </c>
      <c r="D601" s="55"/>
      <c r="E601" s="40" t="str">
        <f>HYPERLINK("https://www.google.ru/search?q=FQ8314-001&amp;newwindow=1&amp;tbm=isch","Еще фото")</f>
        <v>Еще фото</v>
      </c>
      <c r="F601" s="25"/>
      <c r="G601" s="24" t="s">
        <v>682</v>
      </c>
      <c r="H601" s="24" t="s">
        <v>349</v>
      </c>
      <c r="I601" s="24" t="s">
        <v>676</v>
      </c>
      <c r="J601" s="14" t="s">
        <v>336</v>
      </c>
      <c r="K601" s="15" t="s">
        <v>337</v>
      </c>
      <c r="L601" s="57"/>
      <c r="M601" s="14"/>
      <c r="N601" s="14" t="s">
        <v>114</v>
      </c>
      <c r="O601" s="14"/>
      <c r="P601" s="15" t="s">
        <v>1006</v>
      </c>
      <c r="Q601" s="16">
        <v>10399</v>
      </c>
      <c r="R601" s="17">
        <v>40</v>
      </c>
      <c r="S601" s="18">
        <v>7175.3099999999986</v>
      </c>
      <c r="T601" s="19" t="s">
        <v>353</v>
      </c>
      <c r="U601" s="20" t="s">
        <v>708</v>
      </c>
      <c r="V601" s="22">
        <v>42</v>
      </c>
      <c r="W601" s="22">
        <v>1</v>
      </c>
      <c r="X601" s="23"/>
    </row>
    <row r="602" spans="1:24" s="1" customFormat="1" ht="52.05" customHeight="1" x14ac:dyDescent="0.3">
      <c r="A602" s="11" t="s">
        <v>23</v>
      </c>
      <c r="B602" s="11" t="s">
        <v>1003</v>
      </c>
      <c r="C602" s="12" t="s">
        <v>1007</v>
      </c>
      <c r="D602" s="54"/>
      <c r="E602" s="40" t="str">
        <f>HYPERLINK("https://www.google.ru/search?q=FQ8314-600&amp;newwindow=1&amp;tbm=isch","Еще фото")</f>
        <v>Еще фото</v>
      </c>
      <c r="F602" s="25"/>
      <c r="G602" s="11" t="s">
        <v>682</v>
      </c>
      <c r="H602" s="11" t="s">
        <v>349</v>
      </c>
      <c r="I602" s="14" t="s">
        <v>676</v>
      </c>
      <c r="J602" s="14" t="s">
        <v>336</v>
      </c>
      <c r="K602" s="15" t="s">
        <v>337</v>
      </c>
      <c r="L602" s="56" t="s">
        <v>1005</v>
      </c>
      <c r="M602" s="14"/>
      <c r="N602" s="14" t="s">
        <v>397</v>
      </c>
      <c r="O602" s="14"/>
      <c r="P602" s="15" t="s">
        <v>1008</v>
      </c>
      <c r="Q602" s="16">
        <v>10399</v>
      </c>
      <c r="R602" s="17">
        <v>40</v>
      </c>
      <c r="S602" s="18">
        <v>7175.3099999999986</v>
      </c>
      <c r="T602" s="19" t="s">
        <v>353</v>
      </c>
      <c r="U602" s="20" t="s">
        <v>355</v>
      </c>
      <c r="V602" s="29">
        <v>41.5</v>
      </c>
      <c r="W602" s="22">
        <v>9</v>
      </c>
      <c r="X602" s="23"/>
    </row>
    <row r="603" spans="1:24" s="1" customFormat="1" ht="61.05" customHeight="1" x14ac:dyDescent="0.3">
      <c r="A603" s="24" t="s">
        <v>23</v>
      </c>
      <c r="B603" s="24" t="s">
        <v>1003</v>
      </c>
      <c r="C603" s="12" t="s">
        <v>1007</v>
      </c>
      <c r="D603" s="55"/>
      <c r="E603" s="40" t="str">
        <f>HYPERLINK("https://www.google.ru/search?q=FQ8314-600&amp;newwindow=1&amp;tbm=isch","Еще фото")</f>
        <v>Еще фото</v>
      </c>
      <c r="F603" s="25"/>
      <c r="G603" s="24" t="s">
        <v>682</v>
      </c>
      <c r="H603" s="24" t="s">
        <v>349</v>
      </c>
      <c r="I603" s="24" t="s">
        <v>676</v>
      </c>
      <c r="J603" s="14" t="s">
        <v>336</v>
      </c>
      <c r="K603" s="15" t="s">
        <v>337</v>
      </c>
      <c r="L603" s="57"/>
      <c r="M603" s="14"/>
      <c r="N603" s="14" t="s">
        <v>397</v>
      </c>
      <c r="O603" s="14"/>
      <c r="P603" s="15" t="s">
        <v>1008</v>
      </c>
      <c r="Q603" s="16">
        <v>10399</v>
      </c>
      <c r="R603" s="17">
        <v>40</v>
      </c>
      <c r="S603" s="18">
        <v>7175.3099999999986</v>
      </c>
      <c r="T603" s="19" t="s">
        <v>353</v>
      </c>
      <c r="U603" s="20" t="s">
        <v>708</v>
      </c>
      <c r="V603" s="22">
        <v>42</v>
      </c>
      <c r="W603" s="22">
        <v>1</v>
      </c>
      <c r="X603" s="23"/>
    </row>
    <row r="604" spans="1:24" s="1" customFormat="1" ht="52.05" customHeight="1" x14ac:dyDescent="0.3">
      <c r="A604" s="11" t="s">
        <v>23</v>
      </c>
      <c r="B604" s="11" t="s">
        <v>1009</v>
      </c>
      <c r="C604" s="12" t="s">
        <v>1010</v>
      </c>
      <c r="D604" s="54"/>
      <c r="E604" s="40" t="str">
        <f>HYPERLINK("https://www.google.ru/search?q=FQ8320-001&amp;newwindow=1&amp;tbm=isch","Еще фото")</f>
        <v>Еще фото</v>
      </c>
      <c r="F604" s="25"/>
      <c r="G604" s="11" t="s">
        <v>682</v>
      </c>
      <c r="H604" s="11" t="s">
        <v>349</v>
      </c>
      <c r="I604" s="14" t="s">
        <v>676</v>
      </c>
      <c r="J604" s="14" t="s">
        <v>336</v>
      </c>
      <c r="K604" s="15" t="s">
        <v>997</v>
      </c>
      <c r="L604" s="56" t="s">
        <v>1011</v>
      </c>
      <c r="M604" s="14"/>
      <c r="N604" s="14" t="s">
        <v>114</v>
      </c>
      <c r="O604" s="14"/>
      <c r="P604" s="15" t="s">
        <v>999</v>
      </c>
      <c r="Q604" s="16">
        <v>8199</v>
      </c>
      <c r="R604" s="17">
        <v>40</v>
      </c>
      <c r="S604" s="18">
        <v>5657.3099999999995</v>
      </c>
      <c r="T604" s="19" t="s">
        <v>353</v>
      </c>
      <c r="U604" s="20" t="s">
        <v>1000</v>
      </c>
      <c r="V604" s="29">
        <v>32.5</v>
      </c>
      <c r="W604" s="22">
        <v>2</v>
      </c>
      <c r="X604" s="23"/>
    </row>
    <row r="605" spans="1:24" s="1" customFormat="1" ht="61.05" customHeight="1" x14ac:dyDescent="0.3">
      <c r="A605" s="24" t="s">
        <v>23</v>
      </c>
      <c r="B605" s="24" t="s">
        <v>1009</v>
      </c>
      <c r="C605" s="12" t="s">
        <v>1010</v>
      </c>
      <c r="D605" s="55"/>
      <c r="E605" s="40" t="str">
        <f>HYPERLINK("https://www.google.ru/search?q=FQ8320-001&amp;newwindow=1&amp;tbm=isch","Еще фото")</f>
        <v>Еще фото</v>
      </c>
      <c r="F605" s="25"/>
      <c r="G605" s="24" t="s">
        <v>682</v>
      </c>
      <c r="H605" s="24" t="s">
        <v>349</v>
      </c>
      <c r="I605" s="24" t="s">
        <v>676</v>
      </c>
      <c r="J605" s="14" t="s">
        <v>336</v>
      </c>
      <c r="K605" s="15" t="s">
        <v>997</v>
      </c>
      <c r="L605" s="57"/>
      <c r="M605" s="14"/>
      <c r="N605" s="14" t="s">
        <v>114</v>
      </c>
      <c r="O605" s="14"/>
      <c r="P605" s="15" t="s">
        <v>999</v>
      </c>
      <c r="Q605" s="16">
        <v>8199</v>
      </c>
      <c r="R605" s="17">
        <v>40</v>
      </c>
      <c r="S605" s="18">
        <v>5657.3099999999995</v>
      </c>
      <c r="T605" s="19" t="s">
        <v>353</v>
      </c>
      <c r="U605" s="20" t="s">
        <v>1012</v>
      </c>
      <c r="V605" s="22">
        <v>33</v>
      </c>
      <c r="W605" s="22">
        <v>1</v>
      </c>
      <c r="X605" s="23"/>
    </row>
    <row r="606" spans="1:24" s="1" customFormat="1" ht="108" customHeight="1" x14ac:dyDescent="0.3">
      <c r="A606" s="11" t="s">
        <v>23</v>
      </c>
      <c r="B606" s="11" t="s">
        <v>1013</v>
      </c>
      <c r="C606" s="12" t="s">
        <v>1014</v>
      </c>
      <c r="D606" s="28"/>
      <c r="E606" s="40" t="str">
        <f>HYPERLINK("https://www.google.ru/search?q=FQ8392-400&amp;newwindow=1&amp;tbm=isch","Еще фото")</f>
        <v>Еще фото</v>
      </c>
      <c r="F606" s="25"/>
      <c r="G606" s="11" t="s">
        <v>682</v>
      </c>
      <c r="H606" s="11" t="s">
        <v>349</v>
      </c>
      <c r="I606" s="14" t="s">
        <v>676</v>
      </c>
      <c r="J606" s="14" t="s">
        <v>336</v>
      </c>
      <c r="K606" s="15" t="s">
        <v>997</v>
      </c>
      <c r="L606" s="14" t="s">
        <v>1015</v>
      </c>
      <c r="M606" s="14"/>
      <c r="N606" s="14" t="s">
        <v>107</v>
      </c>
      <c r="O606" s="14"/>
      <c r="P606" s="15" t="s">
        <v>1016</v>
      </c>
      <c r="Q606" s="16">
        <v>13299</v>
      </c>
      <c r="R606" s="17">
        <v>40</v>
      </c>
      <c r="S606" s="18">
        <v>9176.31</v>
      </c>
      <c r="T606" s="19" t="s">
        <v>353</v>
      </c>
      <c r="U606" s="20" t="s">
        <v>1017</v>
      </c>
      <c r="V606" s="29">
        <v>37.5</v>
      </c>
      <c r="W606" s="22">
        <v>1</v>
      </c>
      <c r="X606" s="23"/>
    </row>
    <row r="607" spans="1:24" s="1" customFormat="1" ht="108" customHeight="1" x14ac:dyDescent="0.3">
      <c r="A607" s="11" t="s">
        <v>23</v>
      </c>
      <c r="B607" s="11" t="s">
        <v>1018</v>
      </c>
      <c r="C607" s="12" t="s">
        <v>1019</v>
      </c>
      <c r="D607" s="28"/>
      <c r="E607" s="40" t="str">
        <f>HYPERLINK("https://www.google.ru/search?q=FQ8434-300&amp;newwindow=1&amp;tbm=isch","Еще фото")</f>
        <v>Еще фото</v>
      </c>
      <c r="F607" s="25"/>
      <c r="G607" s="11" t="s">
        <v>682</v>
      </c>
      <c r="H607" s="11" t="s">
        <v>349</v>
      </c>
      <c r="I607" s="14" t="s">
        <v>676</v>
      </c>
      <c r="J607" s="14" t="s">
        <v>336</v>
      </c>
      <c r="K607" s="15" t="s">
        <v>30</v>
      </c>
      <c r="L607" s="14" t="s">
        <v>1020</v>
      </c>
      <c r="M607" s="14"/>
      <c r="N607" s="14" t="s">
        <v>70</v>
      </c>
      <c r="O607" s="14"/>
      <c r="P607" s="15" t="s">
        <v>1021</v>
      </c>
      <c r="Q607" s="16">
        <v>14699</v>
      </c>
      <c r="R607" s="17">
        <v>40</v>
      </c>
      <c r="S607" s="18">
        <v>10142.31</v>
      </c>
      <c r="T607" s="19" t="s">
        <v>353</v>
      </c>
      <c r="U607" s="20" t="s">
        <v>697</v>
      </c>
      <c r="V607" s="29">
        <v>43.5</v>
      </c>
      <c r="W607" s="22">
        <v>1</v>
      </c>
      <c r="X607" s="23"/>
    </row>
    <row r="608" spans="1:24" s="1" customFormat="1" ht="108" customHeight="1" x14ac:dyDescent="0.3">
      <c r="A608" s="11" t="s">
        <v>23</v>
      </c>
      <c r="B608" s="11" t="s">
        <v>1018</v>
      </c>
      <c r="C608" s="12" t="s">
        <v>1022</v>
      </c>
      <c r="D608" s="28"/>
      <c r="E608" s="40" t="str">
        <f>HYPERLINK("https://www.google.ru/search?q=FQ8434-700&amp;newwindow=1&amp;tbm=isch","Еще фото")</f>
        <v>Еще фото</v>
      </c>
      <c r="F608" s="25"/>
      <c r="G608" s="11" t="s">
        <v>358</v>
      </c>
      <c r="H608" s="11" t="s">
        <v>349</v>
      </c>
      <c r="I608" s="14" t="s">
        <v>676</v>
      </c>
      <c r="J608" s="14" t="s">
        <v>336</v>
      </c>
      <c r="K608" s="15" t="s">
        <v>337</v>
      </c>
      <c r="L608" s="14" t="s">
        <v>1020</v>
      </c>
      <c r="M608" s="14"/>
      <c r="N608" s="14" t="s">
        <v>1023</v>
      </c>
      <c r="O608" s="14"/>
      <c r="P608" s="15" t="s">
        <v>1021</v>
      </c>
      <c r="Q608" s="16">
        <v>16699</v>
      </c>
      <c r="R608" s="17">
        <v>40</v>
      </c>
      <c r="S608" s="18">
        <v>11522.31</v>
      </c>
      <c r="T608" s="19" t="s">
        <v>353</v>
      </c>
      <c r="U608" s="20" t="s">
        <v>354</v>
      </c>
      <c r="V608" s="22">
        <v>41</v>
      </c>
      <c r="W608" s="22">
        <v>1</v>
      </c>
      <c r="X608" s="23"/>
    </row>
    <row r="609" spans="1:24" s="1" customFormat="1" ht="108" customHeight="1" x14ac:dyDescent="0.3">
      <c r="A609" s="11" t="s">
        <v>23</v>
      </c>
      <c r="B609" s="11" t="s">
        <v>1024</v>
      </c>
      <c r="C609" s="12" t="s">
        <v>1025</v>
      </c>
      <c r="D609" s="28"/>
      <c r="E609" s="40" t="str">
        <f>HYPERLINK("https://www.google.ru/search?q=FQ8446-001&amp;newwindow=1&amp;tbm=isch","Еще фото")</f>
        <v>Еще фото</v>
      </c>
      <c r="F609" s="25"/>
      <c r="G609" s="11" t="s">
        <v>682</v>
      </c>
      <c r="H609" s="11" t="s">
        <v>349</v>
      </c>
      <c r="I609" s="14" t="s">
        <v>676</v>
      </c>
      <c r="J609" s="14" t="s">
        <v>336</v>
      </c>
      <c r="K609" s="15" t="s">
        <v>337</v>
      </c>
      <c r="L609" s="14" t="s">
        <v>1026</v>
      </c>
      <c r="M609" s="14"/>
      <c r="N609" s="14" t="s">
        <v>114</v>
      </c>
      <c r="O609" s="14"/>
      <c r="P609" s="15" t="s">
        <v>1027</v>
      </c>
      <c r="Q609" s="16">
        <v>10099</v>
      </c>
      <c r="R609" s="17">
        <v>40</v>
      </c>
      <c r="S609" s="18">
        <v>6968.3099999999995</v>
      </c>
      <c r="T609" s="19" t="s">
        <v>353</v>
      </c>
      <c r="U609" s="20" t="s">
        <v>355</v>
      </c>
      <c r="V609" s="29">
        <v>41.5</v>
      </c>
      <c r="W609" s="22">
        <v>2</v>
      </c>
      <c r="X609" s="23"/>
    </row>
    <row r="610" spans="1:24" s="1" customFormat="1" ht="108" customHeight="1" x14ac:dyDescent="0.3">
      <c r="A610" s="11" t="s">
        <v>23</v>
      </c>
      <c r="B610" s="11" t="s">
        <v>1028</v>
      </c>
      <c r="C610" s="12" t="s">
        <v>1029</v>
      </c>
      <c r="D610" s="28"/>
      <c r="E610" s="40" t="str">
        <f>HYPERLINK("https://www.google.ru/search?q=FQ8449-400&amp;newwindow=1&amp;tbm=isch","Еще фото")</f>
        <v>Еще фото</v>
      </c>
      <c r="F610" s="25"/>
      <c r="G610" s="11" t="s">
        <v>682</v>
      </c>
      <c r="H610" s="11" t="s">
        <v>349</v>
      </c>
      <c r="I610" s="14" t="s">
        <v>676</v>
      </c>
      <c r="J610" s="14" t="s">
        <v>336</v>
      </c>
      <c r="K610" s="15" t="s">
        <v>337</v>
      </c>
      <c r="L610" s="14" t="s">
        <v>1030</v>
      </c>
      <c r="M610" s="14" t="s">
        <v>684</v>
      </c>
      <c r="N610" s="14" t="s">
        <v>951</v>
      </c>
      <c r="O610" s="14"/>
      <c r="P610" s="15" t="s">
        <v>685</v>
      </c>
      <c r="Q610" s="16">
        <v>14699</v>
      </c>
      <c r="R610" s="17">
        <v>40</v>
      </c>
      <c r="S610" s="18">
        <v>10142.31</v>
      </c>
      <c r="T610" s="19" t="s">
        <v>353</v>
      </c>
      <c r="U610" s="20" t="s">
        <v>354</v>
      </c>
      <c r="V610" s="22">
        <v>41</v>
      </c>
      <c r="W610" s="22">
        <v>1</v>
      </c>
      <c r="X610" s="23"/>
    </row>
    <row r="611" spans="1:24" s="1" customFormat="1" ht="108" customHeight="1" x14ac:dyDescent="0.3">
      <c r="A611" s="11" t="s">
        <v>23</v>
      </c>
      <c r="B611" s="11" t="s">
        <v>1031</v>
      </c>
      <c r="C611" s="12" t="s">
        <v>1032</v>
      </c>
      <c r="D611" s="28"/>
      <c r="E611" s="40" t="str">
        <f>HYPERLINK("https://www.google.ru/search?q=FQ8937-001&amp;newwindow=1&amp;tbm=isch","Еще фото")</f>
        <v>Еще фото</v>
      </c>
      <c r="F611" s="25"/>
      <c r="G611" s="11" t="s">
        <v>358</v>
      </c>
      <c r="H611" s="11" t="s">
        <v>349</v>
      </c>
      <c r="I611" s="14" t="s">
        <v>676</v>
      </c>
      <c r="J611" s="14" t="s">
        <v>99</v>
      </c>
      <c r="K611" s="15" t="s">
        <v>30</v>
      </c>
      <c r="L611" s="14" t="s">
        <v>1033</v>
      </c>
      <c r="M611" s="14" t="s">
        <v>702</v>
      </c>
      <c r="N611" s="14" t="s">
        <v>114</v>
      </c>
      <c r="O611" s="14"/>
      <c r="P611" s="15" t="s">
        <v>1034</v>
      </c>
      <c r="Q611" s="16">
        <v>15899</v>
      </c>
      <c r="R611" s="17">
        <v>40</v>
      </c>
      <c r="S611" s="18">
        <v>10970.31</v>
      </c>
      <c r="T611" s="19" t="s">
        <v>353</v>
      </c>
      <c r="U611" s="20" t="s">
        <v>697</v>
      </c>
      <c r="V611" s="29">
        <v>43.5</v>
      </c>
      <c r="W611" s="22">
        <v>1</v>
      </c>
      <c r="X611" s="23"/>
    </row>
    <row r="612" spans="1:24" s="1" customFormat="1" ht="108" customHeight="1" x14ac:dyDescent="0.3">
      <c r="A612" s="11" t="s">
        <v>23</v>
      </c>
      <c r="B612" s="11" t="s">
        <v>1035</v>
      </c>
      <c r="C612" s="12" t="s">
        <v>1036</v>
      </c>
      <c r="D612" s="28"/>
      <c r="E612" s="40" t="str">
        <f>HYPERLINK("https://www.google.ru/search?q=FZ2155-400&amp;newwindow=1&amp;tbm=isch","Еще фото")</f>
        <v>Еще фото</v>
      </c>
      <c r="F612" s="25"/>
      <c r="G612" s="11" t="s">
        <v>358</v>
      </c>
      <c r="H612" s="11" t="s">
        <v>349</v>
      </c>
      <c r="I612" s="14" t="s">
        <v>676</v>
      </c>
      <c r="J612" s="14" t="s">
        <v>724</v>
      </c>
      <c r="K612" s="15" t="s">
        <v>30</v>
      </c>
      <c r="L612" s="14" t="s">
        <v>1037</v>
      </c>
      <c r="M612" s="14"/>
      <c r="N612" s="14" t="s">
        <v>107</v>
      </c>
      <c r="O612" s="14"/>
      <c r="P612" s="15" t="s">
        <v>1038</v>
      </c>
      <c r="Q612" s="16">
        <v>13999</v>
      </c>
      <c r="R612" s="17">
        <v>40</v>
      </c>
      <c r="S612" s="18">
        <v>9659.31</v>
      </c>
      <c r="T612" s="19" t="s">
        <v>353</v>
      </c>
      <c r="U612" s="20" t="s">
        <v>354</v>
      </c>
      <c r="V612" s="22">
        <v>41</v>
      </c>
      <c r="W612" s="22">
        <v>1</v>
      </c>
      <c r="X612" s="23"/>
    </row>
    <row r="613" spans="1:24" s="1" customFormat="1" ht="35" customHeight="1" x14ac:dyDescent="0.3">
      <c r="A613" s="11" t="s">
        <v>23</v>
      </c>
      <c r="B613" s="11" t="s">
        <v>731</v>
      </c>
      <c r="C613" s="12" t="s">
        <v>1039</v>
      </c>
      <c r="D613" s="58"/>
      <c r="E613" s="40" t="str">
        <f>HYPERLINK("https://www.google.ru/search?q=HJ1101-500&amp;newwindow=1&amp;tbm=isch","Еще фото")</f>
        <v>Еще фото</v>
      </c>
      <c r="F613" s="25"/>
      <c r="G613" s="11" t="s">
        <v>358</v>
      </c>
      <c r="H613" s="11" t="s">
        <v>349</v>
      </c>
      <c r="I613" s="14" t="s">
        <v>676</v>
      </c>
      <c r="J613" s="14" t="s">
        <v>99</v>
      </c>
      <c r="K613" s="15" t="s">
        <v>45</v>
      </c>
      <c r="L613" s="56" t="s">
        <v>733</v>
      </c>
      <c r="M613" s="14"/>
      <c r="N613" s="14" t="s">
        <v>143</v>
      </c>
      <c r="O613" s="14"/>
      <c r="P613" s="15" t="s">
        <v>734</v>
      </c>
      <c r="Q613" s="16">
        <v>20799</v>
      </c>
      <c r="R613" s="17">
        <v>40</v>
      </c>
      <c r="S613" s="18">
        <v>14351.309999999998</v>
      </c>
      <c r="T613" s="19" t="s">
        <v>353</v>
      </c>
      <c r="U613" s="20" t="s">
        <v>679</v>
      </c>
      <c r="V613" s="22">
        <v>35</v>
      </c>
      <c r="W613" s="22">
        <v>1</v>
      </c>
      <c r="X613" s="23"/>
    </row>
    <row r="614" spans="1:24" s="1" customFormat="1" ht="35" customHeight="1" x14ac:dyDescent="0.3">
      <c r="A614" s="24" t="s">
        <v>23</v>
      </c>
      <c r="B614" s="24" t="s">
        <v>731</v>
      </c>
      <c r="C614" s="12" t="s">
        <v>1039</v>
      </c>
      <c r="D614" s="59"/>
      <c r="E614" s="40" t="str">
        <f>HYPERLINK("https://www.google.ru/search?q=HJ1101-500&amp;newwindow=1&amp;tbm=isch","Еще фото")</f>
        <v>Еще фото</v>
      </c>
      <c r="F614" s="25"/>
      <c r="G614" s="24" t="s">
        <v>358</v>
      </c>
      <c r="H614" s="24" t="s">
        <v>349</v>
      </c>
      <c r="I614" s="24" t="s">
        <v>676</v>
      </c>
      <c r="J614" s="14" t="s">
        <v>99</v>
      </c>
      <c r="K614" s="15" t="s">
        <v>45</v>
      </c>
      <c r="L614" s="61"/>
      <c r="M614" s="14"/>
      <c r="N614" s="14" t="s">
        <v>143</v>
      </c>
      <c r="O614" s="14"/>
      <c r="P614" s="15" t="s">
        <v>734</v>
      </c>
      <c r="Q614" s="16">
        <v>20799</v>
      </c>
      <c r="R614" s="17">
        <v>40</v>
      </c>
      <c r="S614" s="18">
        <v>14351.309999999998</v>
      </c>
      <c r="T614" s="19" t="s">
        <v>353</v>
      </c>
      <c r="U614" s="20" t="s">
        <v>361</v>
      </c>
      <c r="V614" s="29">
        <v>36.5</v>
      </c>
      <c r="W614" s="22">
        <v>2</v>
      </c>
      <c r="X614" s="23"/>
    </row>
    <row r="615" spans="1:24" s="1" customFormat="1" ht="37.049999999999997" customHeight="1" x14ac:dyDescent="0.3">
      <c r="A615" s="24" t="s">
        <v>23</v>
      </c>
      <c r="B615" s="24" t="s">
        <v>731</v>
      </c>
      <c r="C615" s="12" t="s">
        <v>1039</v>
      </c>
      <c r="D615" s="60"/>
      <c r="E615" s="40" t="str">
        <f>HYPERLINK("https://www.google.ru/search?q=HJ1101-500&amp;newwindow=1&amp;tbm=isch","Еще фото")</f>
        <v>Еще фото</v>
      </c>
      <c r="F615" s="25"/>
      <c r="G615" s="24" t="s">
        <v>358</v>
      </c>
      <c r="H615" s="24" t="s">
        <v>349</v>
      </c>
      <c r="I615" s="24" t="s">
        <v>676</v>
      </c>
      <c r="J615" s="14" t="s">
        <v>99</v>
      </c>
      <c r="K615" s="15" t="s">
        <v>45</v>
      </c>
      <c r="L615" s="57"/>
      <c r="M615" s="14"/>
      <c r="N615" s="14" t="s">
        <v>143</v>
      </c>
      <c r="O615" s="14"/>
      <c r="P615" s="15" t="s">
        <v>734</v>
      </c>
      <c r="Q615" s="16">
        <v>20799</v>
      </c>
      <c r="R615" s="17">
        <v>40</v>
      </c>
      <c r="S615" s="18">
        <v>14351.309999999998</v>
      </c>
      <c r="T615" s="19" t="s">
        <v>353</v>
      </c>
      <c r="U615" s="20" t="s">
        <v>355</v>
      </c>
      <c r="V615" s="29">
        <v>39.5</v>
      </c>
      <c r="W615" s="22">
        <v>1</v>
      </c>
      <c r="X615" s="23"/>
    </row>
    <row r="616" spans="1:24" s="1" customFormat="1" ht="108" customHeight="1" x14ac:dyDescent="0.3">
      <c r="A616" s="11" t="s">
        <v>23</v>
      </c>
      <c r="B616" s="11" t="s">
        <v>1040</v>
      </c>
      <c r="C616" s="12" t="s">
        <v>1041</v>
      </c>
      <c r="D616" s="28"/>
      <c r="E616" s="40" t="str">
        <f>HYPERLINK("https://www.google.ru/search?q=HJ1102-001&amp;newwindow=1&amp;tbm=isch","Еще фото")</f>
        <v>Еще фото</v>
      </c>
      <c r="F616" s="25"/>
      <c r="G616" s="11" t="s">
        <v>358</v>
      </c>
      <c r="H616" s="11" t="s">
        <v>349</v>
      </c>
      <c r="I616" s="14" t="s">
        <v>676</v>
      </c>
      <c r="J616" s="14" t="s">
        <v>99</v>
      </c>
      <c r="K616" s="15" t="s">
        <v>30</v>
      </c>
      <c r="L616" s="14" t="s">
        <v>1042</v>
      </c>
      <c r="M616" s="14"/>
      <c r="N616" s="14" t="s">
        <v>114</v>
      </c>
      <c r="O616" s="14"/>
      <c r="P616" s="15" t="s">
        <v>734</v>
      </c>
      <c r="Q616" s="16">
        <v>20999</v>
      </c>
      <c r="R616" s="17">
        <v>40</v>
      </c>
      <c r="S616" s="18">
        <v>14489.309999999998</v>
      </c>
      <c r="T616" s="19" t="s">
        <v>353</v>
      </c>
      <c r="U616" s="20" t="s">
        <v>362</v>
      </c>
      <c r="V616" s="22">
        <v>39</v>
      </c>
      <c r="W616" s="22">
        <v>1</v>
      </c>
      <c r="X616" s="23"/>
    </row>
    <row r="617" spans="1:24" s="1" customFormat="1" ht="108" customHeight="1" x14ac:dyDescent="0.3">
      <c r="A617" s="11" t="s">
        <v>23</v>
      </c>
      <c r="B617" s="11" t="s">
        <v>1040</v>
      </c>
      <c r="C617" s="12" t="s">
        <v>1043</v>
      </c>
      <c r="D617" s="28"/>
      <c r="E617" s="40" t="str">
        <f>HYPERLINK("https://www.google.ru/search?q=HJ1102-002&amp;newwindow=1&amp;tbm=isch","Еще фото")</f>
        <v>Еще фото</v>
      </c>
      <c r="F617" s="25"/>
      <c r="G617" s="11" t="s">
        <v>358</v>
      </c>
      <c r="H617" s="11" t="s">
        <v>349</v>
      </c>
      <c r="I617" s="14" t="s">
        <v>676</v>
      </c>
      <c r="J617" s="14" t="s">
        <v>99</v>
      </c>
      <c r="K617" s="15" t="s">
        <v>30</v>
      </c>
      <c r="L617" s="14" t="s">
        <v>1042</v>
      </c>
      <c r="M617" s="14"/>
      <c r="N617" s="14" t="s">
        <v>391</v>
      </c>
      <c r="O617" s="14"/>
      <c r="P617" s="15" t="s">
        <v>734</v>
      </c>
      <c r="Q617" s="16">
        <v>20999</v>
      </c>
      <c r="R617" s="17">
        <v>40</v>
      </c>
      <c r="S617" s="18">
        <v>14489.309999999998</v>
      </c>
      <c r="T617" s="19" t="s">
        <v>353</v>
      </c>
      <c r="U617" s="20" t="s">
        <v>362</v>
      </c>
      <c r="V617" s="22">
        <v>39</v>
      </c>
      <c r="W617" s="22">
        <v>1</v>
      </c>
      <c r="X617" s="23"/>
    </row>
    <row r="618" spans="1:24" s="1" customFormat="1" ht="52.05" customHeight="1" x14ac:dyDescent="0.3">
      <c r="A618" s="11" t="s">
        <v>23</v>
      </c>
      <c r="B618" s="11" t="s">
        <v>1040</v>
      </c>
      <c r="C618" s="12" t="s">
        <v>1044</v>
      </c>
      <c r="D618" s="54"/>
      <c r="E618" s="40" t="str">
        <f>HYPERLINK("https://www.google.ru/search?q=HJ1102-103&amp;newwindow=1&amp;tbm=isch","Еще фото")</f>
        <v>Еще фото</v>
      </c>
      <c r="F618" s="25"/>
      <c r="G618" s="11" t="s">
        <v>358</v>
      </c>
      <c r="H618" s="11" t="s">
        <v>349</v>
      </c>
      <c r="I618" s="14" t="s">
        <v>676</v>
      </c>
      <c r="J618" s="14" t="s">
        <v>99</v>
      </c>
      <c r="K618" s="15" t="s">
        <v>30</v>
      </c>
      <c r="L618" s="56" t="s">
        <v>1042</v>
      </c>
      <c r="M618" s="14"/>
      <c r="N618" s="14" t="s">
        <v>67</v>
      </c>
      <c r="O618" s="14"/>
      <c r="P618" s="15" t="s">
        <v>734</v>
      </c>
      <c r="Q618" s="16">
        <v>20799</v>
      </c>
      <c r="R618" s="17">
        <v>40</v>
      </c>
      <c r="S618" s="18">
        <v>14351.309999999998</v>
      </c>
      <c r="T618" s="19" t="s">
        <v>353</v>
      </c>
      <c r="U618" s="20" t="s">
        <v>362</v>
      </c>
      <c r="V618" s="22">
        <v>39</v>
      </c>
      <c r="W618" s="22">
        <v>2</v>
      </c>
      <c r="X618" s="23"/>
    </row>
    <row r="619" spans="1:24" s="1" customFormat="1" ht="61.05" customHeight="1" x14ac:dyDescent="0.3">
      <c r="A619" s="24" t="s">
        <v>23</v>
      </c>
      <c r="B619" s="24" t="s">
        <v>1040</v>
      </c>
      <c r="C619" s="12" t="s">
        <v>1044</v>
      </c>
      <c r="D619" s="55"/>
      <c r="E619" s="40" t="str">
        <f>HYPERLINK("https://www.google.ru/search?q=HJ1102-103&amp;newwindow=1&amp;tbm=isch","Еще фото")</f>
        <v>Еще фото</v>
      </c>
      <c r="F619" s="25"/>
      <c r="G619" s="24" t="s">
        <v>358</v>
      </c>
      <c r="H619" s="24" t="s">
        <v>349</v>
      </c>
      <c r="I619" s="24" t="s">
        <v>676</v>
      </c>
      <c r="J619" s="14" t="s">
        <v>99</v>
      </c>
      <c r="K619" s="15" t="s">
        <v>30</v>
      </c>
      <c r="L619" s="57"/>
      <c r="M619" s="14"/>
      <c r="N619" s="14" t="s">
        <v>67</v>
      </c>
      <c r="O619" s="14"/>
      <c r="P619" s="15" t="s">
        <v>734</v>
      </c>
      <c r="Q619" s="16">
        <v>20799</v>
      </c>
      <c r="R619" s="17">
        <v>40</v>
      </c>
      <c r="S619" s="18">
        <v>14351.309999999998</v>
      </c>
      <c r="T619" s="19" t="s">
        <v>353</v>
      </c>
      <c r="U619" s="20" t="s">
        <v>686</v>
      </c>
      <c r="V619" s="22">
        <v>40</v>
      </c>
      <c r="W619" s="22">
        <v>1</v>
      </c>
      <c r="X619" s="23"/>
    </row>
    <row r="620" spans="1:24" s="1" customFormat="1" ht="52.05" customHeight="1" x14ac:dyDescent="0.3">
      <c r="A620" s="11" t="s">
        <v>23</v>
      </c>
      <c r="B620" s="11" t="s">
        <v>1040</v>
      </c>
      <c r="C620" s="12" t="s">
        <v>1045</v>
      </c>
      <c r="D620" s="54"/>
      <c r="E620" s="40" t="str">
        <f>HYPERLINK("https://www.google.ru/search?q=HJ1102-106&amp;newwindow=1&amp;tbm=isch","Еще фото")</f>
        <v>Еще фото</v>
      </c>
      <c r="F620" s="25"/>
      <c r="G620" s="11" t="s">
        <v>358</v>
      </c>
      <c r="H620" s="11" t="s">
        <v>349</v>
      </c>
      <c r="I620" s="14" t="s">
        <v>676</v>
      </c>
      <c r="J620" s="14" t="s">
        <v>99</v>
      </c>
      <c r="K620" s="15" t="s">
        <v>30</v>
      </c>
      <c r="L620" s="56" t="s">
        <v>1042</v>
      </c>
      <c r="M620" s="14"/>
      <c r="N620" s="14" t="s">
        <v>67</v>
      </c>
      <c r="O620" s="14"/>
      <c r="P620" s="15" t="s">
        <v>734</v>
      </c>
      <c r="Q620" s="16">
        <v>20799</v>
      </c>
      <c r="R620" s="17">
        <v>40</v>
      </c>
      <c r="S620" s="18">
        <v>14351.309999999998</v>
      </c>
      <c r="T620" s="19" t="s">
        <v>353</v>
      </c>
      <c r="U620" s="20" t="s">
        <v>695</v>
      </c>
      <c r="V620" s="29">
        <v>39.5</v>
      </c>
      <c r="W620" s="22">
        <v>2</v>
      </c>
      <c r="X620" s="23"/>
    </row>
    <row r="621" spans="1:24" s="1" customFormat="1" ht="61.05" customHeight="1" x14ac:dyDescent="0.3">
      <c r="A621" s="24" t="s">
        <v>23</v>
      </c>
      <c r="B621" s="24" t="s">
        <v>1040</v>
      </c>
      <c r="C621" s="12" t="s">
        <v>1045</v>
      </c>
      <c r="D621" s="55"/>
      <c r="E621" s="40" t="str">
        <f>HYPERLINK("https://www.google.ru/search?q=HJ1102-106&amp;newwindow=1&amp;tbm=isch","Еще фото")</f>
        <v>Еще фото</v>
      </c>
      <c r="F621" s="25"/>
      <c r="G621" s="24" t="s">
        <v>358</v>
      </c>
      <c r="H621" s="24" t="s">
        <v>349</v>
      </c>
      <c r="I621" s="24" t="s">
        <v>676</v>
      </c>
      <c r="J621" s="14" t="s">
        <v>99</v>
      </c>
      <c r="K621" s="15" t="s">
        <v>30</v>
      </c>
      <c r="L621" s="57"/>
      <c r="M621" s="14"/>
      <c r="N621" s="14" t="s">
        <v>67</v>
      </c>
      <c r="O621" s="14"/>
      <c r="P621" s="15" t="s">
        <v>734</v>
      </c>
      <c r="Q621" s="16">
        <v>20799</v>
      </c>
      <c r="R621" s="17">
        <v>40</v>
      </c>
      <c r="S621" s="18">
        <v>14351.309999999998</v>
      </c>
      <c r="T621" s="19" t="s">
        <v>353</v>
      </c>
      <c r="U621" s="20" t="s">
        <v>686</v>
      </c>
      <c r="V621" s="22">
        <v>40</v>
      </c>
      <c r="W621" s="22">
        <v>1</v>
      </c>
      <c r="X621" s="23"/>
    </row>
    <row r="622" spans="1:24" s="1" customFormat="1" ht="108" customHeight="1" x14ac:dyDescent="0.3">
      <c r="A622" s="11" t="s">
        <v>23</v>
      </c>
      <c r="B622" s="11" t="s">
        <v>1040</v>
      </c>
      <c r="C622" s="12" t="s">
        <v>1046</v>
      </c>
      <c r="D622" s="28"/>
      <c r="E622" s="40" t="str">
        <f>HYPERLINK("https://www.google.ru/search?q=HJ1102-300&amp;newwindow=1&amp;tbm=isch","Еще фото")</f>
        <v>Еще фото</v>
      </c>
      <c r="F622" s="25" t="s">
        <v>52</v>
      </c>
      <c r="G622" s="11" t="s">
        <v>358</v>
      </c>
      <c r="H622" s="11" t="s">
        <v>349</v>
      </c>
      <c r="I622" s="14" t="s">
        <v>676</v>
      </c>
      <c r="J622" s="14" t="s">
        <v>99</v>
      </c>
      <c r="K622" s="15" t="s">
        <v>30</v>
      </c>
      <c r="L622" s="14"/>
      <c r="M622" s="14"/>
      <c r="N622" s="14" t="s">
        <v>70</v>
      </c>
      <c r="O622" s="14"/>
      <c r="P622" s="15" t="s">
        <v>734</v>
      </c>
      <c r="Q622" s="16">
        <v>20399</v>
      </c>
      <c r="R622" s="17">
        <v>40</v>
      </c>
      <c r="S622" s="18">
        <v>14075.309999999998</v>
      </c>
      <c r="T622" s="19" t="s">
        <v>353</v>
      </c>
      <c r="U622" s="20" t="s">
        <v>1047</v>
      </c>
      <c r="V622" s="29">
        <v>46.5</v>
      </c>
      <c r="W622" s="22">
        <v>1</v>
      </c>
      <c r="X622" s="23"/>
    </row>
    <row r="623" spans="1:24" s="1" customFormat="1" ht="52.05" customHeight="1" x14ac:dyDescent="0.3">
      <c r="A623" s="11" t="s">
        <v>23</v>
      </c>
      <c r="B623" s="11" t="s">
        <v>1048</v>
      </c>
      <c r="C623" s="12" t="s">
        <v>1049</v>
      </c>
      <c r="D623" s="54"/>
      <c r="E623" s="40" t="str">
        <f>HYPERLINK("https://www.google.ru/search?q=HJ1875-002&amp;newwindow=1&amp;tbm=isch","Еще фото")</f>
        <v>Еще фото</v>
      </c>
      <c r="F623" s="25"/>
      <c r="G623" s="11" t="s">
        <v>358</v>
      </c>
      <c r="H623" s="11" t="s">
        <v>349</v>
      </c>
      <c r="I623" s="14" t="s">
        <v>676</v>
      </c>
      <c r="J623" s="14" t="s">
        <v>99</v>
      </c>
      <c r="K623" s="15" t="s">
        <v>30</v>
      </c>
      <c r="L623" s="56" t="s">
        <v>1050</v>
      </c>
      <c r="M623" s="14"/>
      <c r="N623" s="14" t="s">
        <v>391</v>
      </c>
      <c r="O623" s="14"/>
      <c r="P623" s="15" t="s">
        <v>1008</v>
      </c>
      <c r="Q623" s="16">
        <v>21999</v>
      </c>
      <c r="R623" s="17">
        <v>40</v>
      </c>
      <c r="S623" s="18">
        <v>15179.309999999998</v>
      </c>
      <c r="T623" s="19" t="s">
        <v>353</v>
      </c>
      <c r="U623" s="20" t="s">
        <v>362</v>
      </c>
      <c r="V623" s="22">
        <v>39</v>
      </c>
      <c r="W623" s="22">
        <v>1</v>
      </c>
      <c r="X623" s="23"/>
    </row>
    <row r="624" spans="1:24" s="1" customFormat="1" ht="61.05" customHeight="1" x14ac:dyDescent="0.3">
      <c r="A624" s="24" t="s">
        <v>23</v>
      </c>
      <c r="B624" s="24" t="s">
        <v>1048</v>
      </c>
      <c r="C624" s="12" t="s">
        <v>1049</v>
      </c>
      <c r="D624" s="55"/>
      <c r="E624" s="40" t="str">
        <f>HYPERLINK("https://www.google.ru/search?q=HJ1875-002&amp;newwindow=1&amp;tbm=isch","Еще фото")</f>
        <v>Еще фото</v>
      </c>
      <c r="F624" s="25"/>
      <c r="G624" s="24" t="s">
        <v>358</v>
      </c>
      <c r="H624" s="24" t="s">
        <v>349</v>
      </c>
      <c r="I624" s="24" t="s">
        <v>676</v>
      </c>
      <c r="J624" s="14" t="s">
        <v>99</v>
      </c>
      <c r="K624" s="15" t="s">
        <v>30</v>
      </c>
      <c r="L624" s="57"/>
      <c r="M624" s="14"/>
      <c r="N624" s="14" t="s">
        <v>391</v>
      </c>
      <c r="O624" s="14"/>
      <c r="P624" s="15" t="s">
        <v>1008</v>
      </c>
      <c r="Q624" s="16">
        <v>21999</v>
      </c>
      <c r="R624" s="17">
        <v>40</v>
      </c>
      <c r="S624" s="18">
        <v>15179.309999999998</v>
      </c>
      <c r="T624" s="19" t="s">
        <v>353</v>
      </c>
      <c r="U624" s="20" t="s">
        <v>354</v>
      </c>
      <c r="V624" s="22">
        <v>41</v>
      </c>
      <c r="W624" s="22">
        <v>2</v>
      </c>
      <c r="X624" s="23"/>
    </row>
    <row r="625" spans="1:24" s="1" customFormat="1" ht="35" customHeight="1" x14ac:dyDescent="0.3">
      <c r="A625" s="11" t="s">
        <v>23</v>
      </c>
      <c r="B625" s="11" t="s">
        <v>1048</v>
      </c>
      <c r="C625" s="12" t="s">
        <v>1051</v>
      </c>
      <c r="D625" s="58"/>
      <c r="E625" s="40" t="str">
        <f>HYPERLINK("https://www.google.ru/search?q=HJ1875-006&amp;newwindow=1&amp;tbm=isch","Еще фото")</f>
        <v>Еще фото</v>
      </c>
      <c r="F625" s="25"/>
      <c r="G625" s="11" t="s">
        <v>358</v>
      </c>
      <c r="H625" s="11" t="s">
        <v>349</v>
      </c>
      <c r="I625" s="14" t="s">
        <v>676</v>
      </c>
      <c r="J625" s="14" t="s">
        <v>99</v>
      </c>
      <c r="K625" s="15" t="s">
        <v>30</v>
      </c>
      <c r="L625" s="56" t="s">
        <v>1050</v>
      </c>
      <c r="M625" s="14"/>
      <c r="N625" s="14" t="s">
        <v>391</v>
      </c>
      <c r="O625" s="14"/>
      <c r="P625" s="15" t="s">
        <v>1008</v>
      </c>
      <c r="Q625" s="16">
        <v>21299</v>
      </c>
      <c r="R625" s="17">
        <v>40</v>
      </c>
      <c r="S625" s="18">
        <v>14696.309999999998</v>
      </c>
      <c r="T625" s="19" t="s">
        <v>353</v>
      </c>
      <c r="U625" s="20" t="s">
        <v>695</v>
      </c>
      <c r="V625" s="29">
        <v>39.5</v>
      </c>
      <c r="W625" s="22">
        <v>2</v>
      </c>
      <c r="X625" s="23"/>
    </row>
    <row r="626" spans="1:24" s="1" customFormat="1" ht="35" customHeight="1" x14ac:dyDescent="0.3">
      <c r="A626" s="24" t="s">
        <v>23</v>
      </c>
      <c r="B626" s="24" t="s">
        <v>1048</v>
      </c>
      <c r="C626" s="12" t="s">
        <v>1051</v>
      </c>
      <c r="D626" s="59"/>
      <c r="E626" s="40" t="str">
        <f>HYPERLINK("https://www.google.ru/search?q=HJ1875-006&amp;newwindow=1&amp;tbm=isch","Еще фото")</f>
        <v>Еще фото</v>
      </c>
      <c r="F626" s="25"/>
      <c r="G626" s="24" t="s">
        <v>358</v>
      </c>
      <c r="H626" s="24" t="s">
        <v>349</v>
      </c>
      <c r="I626" s="24" t="s">
        <v>676</v>
      </c>
      <c r="J626" s="14" t="s">
        <v>99</v>
      </c>
      <c r="K626" s="15" t="s">
        <v>30</v>
      </c>
      <c r="L626" s="61"/>
      <c r="M626" s="14"/>
      <c r="N626" s="14" t="s">
        <v>391</v>
      </c>
      <c r="O626" s="14"/>
      <c r="P626" s="15" t="s">
        <v>1008</v>
      </c>
      <c r="Q626" s="16">
        <v>21299</v>
      </c>
      <c r="R626" s="17">
        <v>40</v>
      </c>
      <c r="S626" s="18">
        <v>14696.309999999998</v>
      </c>
      <c r="T626" s="19" t="s">
        <v>353</v>
      </c>
      <c r="U626" s="20" t="s">
        <v>686</v>
      </c>
      <c r="V626" s="22">
        <v>40</v>
      </c>
      <c r="W626" s="22">
        <v>1</v>
      </c>
      <c r="X626" s="23"/>
    </row>
    <row r="627" spans="1:24" s="1" customFormat="1" ht="37.049999999999997" customHeight="1" x14ac:dyDescent="0.3">
      <c r="A627" s="24" t="s">
        <v>23</v>
      </c>
      <c r="B627" s="24" t="s">
        <v>1048</v>
      </c>
      <c r="C627" s="12" t="s">
        <v>1051</v>
      </c>
      <c r="D627" s="60"/>
      <c r="E627" s="40" t="str">
        <f>HYPERLINK("https://www.google.ru/search?q=HJ1875-006&amp;newwindow=1&amp;tbm=isch","Еще фото")</f>
        <v>Еще фото</v>
      </c>
      <c r="F627" s="25"/>
      <c r="G627" s="24" t="s">
        <v>358</v>
      </c>
      <c r="H627" s="24" t="s">
        <v>349</v>
      </c>
      <c r="I627" s="24" t="s">
        <v>676</v>
      </c>
      <c r="J627" s="14" t="s">
        <v>99</v>
      </c>
      <c r="K627" s="15" t="s">
        <v>30</v>
      </c>
      <c r="L627" s="57"/>
      <c r="M627" s="14"/>
      <c r="N627" s="14" t="s">
        <v>391</v>
      </c>
      <c r="O627" s="14"/>
      <c r="P627" s="15" t="s">
        <v>1008</v>
      </c>
      <c r="Q627" s="16">
        <v>21299</v>
      </c>
      <c r="R627" s="17">
        <v>40</v>
      </c>
      <c r="S627" s="18">
        <v>14696.309999999998</v>
      </c>
      <c r="T627" s="19" t="s">
        <v>353</v>
      </c>
      <c r="U627" s="20" t="s">
        <v>708</v>
      </c>
      <c r="V627" s="22">
        <v>42</v>
      </c>
      <c r="W627" s="22">
        <v>1</v>
      </c>
      <c r="X627" s="23"/>
    </row>
    <row r="628" spans="1:24" s="1" customFormat="1" ht="13.05" customHeight="1" x14ac:dyDescent="0.3">
      <c r="A628" s="11" t="s">
        <v>23</v>
      </c>
      <c r="B628" s="11" t="s">
        <v>1052</v>
      </c>
      <c r="C628" s="12" t="s">
        <v>1053</v>
      </c>
      <c r="D628" s="58"/>
      <c r="E628" s="40" t="str">
        <f t="shared" ref="E628:E635" si="10">HYPERLINK("https://www.google.ru/search?q=HJ7038-600&amp;newwindow=1&amp;tbm=isch","Еще фото")</f>
        <v>Еще фото</v>
      </c>
      <c r="F628" s="25"/>
      <c r="G628" s="11" t="s">
        <v>358</v>
      </c>
      <c r="H628" s="11" t="s">
        <v>349</v>
      </c>
      <c r="I628" s="14" t="s">
        <v>676</v>
      </c>
      <c r="J628" s="14" t="s">
        <v>99</v>
      </c>
      <c r="K628" s="15" t="s">
        <v>30</v>
      </c>
      <c r="L628" s="56" t="s">
        <v>1054</v>
      </c>
      <c r="M628" s="14"/>
      <c r="N628" s="14" t="s">
        <v>197</v>
      </c>
      <c r="O628" s="14"/>
      <c r="P628" s="15" t="s">
        <v>734</v>
      </c>
      <c r="Q628" s="16">
        <v>26099</v>
      </c>
      <c r="R628" s="17">
        <v>40</v>
      </c>
      <c r="S628" s="18">
        <v>18008.309999999998</v>
      </c>
      <c r="T628" s="19" t="s">
        <v>353</v>
      </c>
      <c r="U628" s="36" t="s">
        <v>354</v>
      </c>
      <c r="V628" s="22">
        <v>41</v>
      </c>
      <c r="W628" s="22">
        <v>1</v>
      </c>
      <c r="X628" s="23"/>
    </row>
    <row r="629" spans="1:24" s="1" customFormat="1" ht="13.05" customHeight="1" x14ac:dyDescent="0.3">
      <c r="A629" s="24" t="s">
        <v>23</v>
      </c>
      <c r="B629" s="24" t="s">
        <v>1052</v>
      </c>
      <c r="C629" s="12" t="s">
        <v>1053</v>
      </c>
      <c r="D629" s="59"/>
      <c r="E629" s="40" t="str">
        <f t="shared" si="10"/>
        <v>Еще фото</v>
      </c>
      <c r="F629" s="25"/>
      <c r="G629" s="24" t="s">
        <v>358</v>
      </c>
      <c r="H629" s="24" t="s">
        <v>349</v>
      </c>
      <c r="I629" s="24" t="s">
        <v>676</v>
      </c>
      <c r="J629" s="14" t="s">
        <v>99</v>
      </c>
      <c r="K629" s="15" t="s">
        <v>30</v>
      </c>
      <c r="L629" s="61"/>
      <c r="M629" s="14"/>
      <c r="N629" s="14" t="s">
        <v>197</v>
      </c>
      <c r="O629" s="14"/>
      <c r="P629" s="15" t="s">
        <v>734</v>
      </c>
      <c r="Q629" s="16">
        <v>26099</v>
      </c>
      <c r="R629" s="17">
        <v>40</v>
      </c>
      <c r="S629" s="18">
        <v>18008.309999999998</v>
      </c>
      <c r="T629" s="19" t="s">
        <v>353</v>
      </c>
      <c r="U629" s="20" t="s">
        <v>355</v>
      </c>
      <c r="V629" s="29">
        <v>41.5</v>
      </c>
      <c r="W629" s="22">
        <v>5</v>
      </c>
      <c r="X629" s="23"/>
    </row>
    <row r="630" spans="1:24" s="1" customFormat="1" ht="13.05" customHeight="1" x14ac:dyDescent="0.3">
      <c r="A630" s="24" t="s">
        <v>23</v>
      </c>
      <c r="B630" s="24" t="s">
        <v>1052</v>
      </c>
      <c r="C630" s="12" t="s">
        <v>1053</v>
      </c>
      <c r="D630" s="59"/>
      <c r="E630" s="40" t="str">
        <f t="shared" si="10"/>
        <v>Еще фото</v>
      </c>
      <c r="F630" s="25"/>
      <c r="G630" s="24" t="s">
        <v>358</v>
      </c>
      <c r="H630" s="24" t="s">
        <v>349</v>
      </c>
      <c r="I630" s="24" t="s">
        <v>676</v>
      </c>
      <c r="J630" s="14" t="s">
        <v>99</v>
      </c>
      <c r="K630" s="15" t="s">
        <v>30</v>
      </c>
      <c r="L630" s="61"/>
      <c r="M630" s="14"/>
      <c r="N630" s="14" t="s">
        <v>197</v>
      </c>
      <c r="O630" s="14"/>
      <c r="P630" s="15" t="s">
        <v>734</v>
      </c>
      <c r="Q630" s="16">
        <v>26099</v>
      </c>
      <c r="R630" s="17">
        <v>40</v>
      </c>
      <c r="S630" s="18">
        <v>18008.309999999998</v>
      </c>
      <c r="T630" s="19" t="s">
        <v>353</v>
      </c>
      <c r="U630" s="20" t="s">
        <v>708</v>
      </c>
      <c r="V630" s="22">
        <v>42</v>
      </c>
      <c r="W630" s="22">
        <v>3</v>
      </c>
      <c r="X630" s="23"/>
    </row>
    <row r="631" spans="1:24" s="1" customFormat="1" ht="13.05" customHeight="1" x14ac:dyDescent="0.3">
      <c r="A631" s="24" t="s">
        <v>23</v>
      </c>
      <c r="B631" s="24" t="s">
        <v>1052</v>
      </c>
      <c r="C631" s="12" t="s">
        <v>1053</v>
      </c>
      <c r="D631" s="59"/>
      <c r="E631" s="40" t="str">
        <f t="shared" si="10"/>
        <v>Еще фото</v>
      </c>
      <c r="F631" s="25"/>
      <c r="G631" s="24" t="s">
        <v>358</v>
      </c>
      <c r="H631" s="24" t="s">
        <v>349</v>
      </c>
      <c r="I631" s="24" t="s">
        <v>676</v>
      </c>
      <c r="J631" s="14" t="s">
        <v>99</v>
      </c>
      <c r="K631" s="15" t="s">
        <v>30</v>
      </c>
      <c r="L631" s="61"/>
      <c r="M631" s="14"/>
      <c r="N631" s="14" t="s">
        <v>197</v>
      </c>
      <c r="O631" s="14"/>
      <c r="P631" s="15" t="s">
        <v>734</v>
      </c>
      <c r="Q631" s="16">
        <v>26099</v>
      </c>
      <c r="R631" s="17">
        <v>40</v>
      </c>
      <c r="S631" s="18">
        <v>18008.309999999998</v>
      </c>
      <c r="T631" s="19" t="s">
        <v>353</v>
      </c>
      <c r="U631" s="20" t="s">
        <v>697</v>
      </c>
      <c r="V631" s="29">
        <v>43.5</v>
      </c>
      <c r="W631" s="22">
        <v>4</v>
      </c>
      <c r="X631" s="23"/>
    </row>
    <row r="632" spans="1:24" s="1" customFormat="1" ht="13.05" customHeight="1" x14ac:dyDescent="0.3">
      <c r="A632" s="24" t="s">
        <v>23</v>
      </c>
      <c r="B632" s="24" t="s">
        <v>1052</v>
      </c>
      <c r="C632" s="12" t="s">
        <v>1053</v>
      </c>
      <c r="D632" s="59"/>
      <c r="E632" s="40" t="str">
        <f t="shared" si="10"/>
        <v>Еще фото</v>
      </c>
      <c r="F632" s="25"/>
      <c r="G632" s="24" t="s">
        <v>358</v>
      </c>
      <c r="H632" s="24" t="s">
        <v>349</v>
      </c>
      <c r="I632" s="24" t="s">
        <v>676</v>
      </c>
      <c r="J632" s="14" t="s">
        <v>99</v>
      </c>
      <c r="K632" s="15" t="s">
        <v>30</v>
      </c>
      <c r="L632" s="61"/>
      <c r="M632" s="14"/>
      <c r="N632" s="14" t="s">
        <v>197</v>
      </c>
      <c r="O632" s="14"/>
      <c r="P632" s="15" t="s">
        <v>734</v>
      </c>
      <c r="Q632" s="16">
        <v>26099</v>
      </c>
      <c r="R632" s="17">
        <v>40</v>
      </c>
      <c r="S632" s="18">
        <v>18008.309999999998</v>
      </c>
      <c r="T632" s="19" t="s">
        <v>353</v>
      </c>
      <c r="U632" s="20" t="s">
        <v>698</v>
      </c>
      <c r="V632" s="22">
        <v>44</v>
      </c>
      <c r="W632" s="22">
        <v>6</v>
      </c>
      <c r="X632" s="23"/>
    </row>
    <row r="633" spans="1:24" s="1" customFormat="1" ht="13.05" customHeight="1" x14ac:dyDescent="0.3">
      <c r="A633" s="24" t="s">
        <v>23</v>
      </c>
      <c r="B633" s="24" t="s">
        <v>1052</v>
      </c>
      <c r="C633" s="12" t="s">
        <v>1053</v>
      </c>
      <c r="D633" s="59"/>
      <c r="E633" s="40" t="str">
        <f t="shared" si="10"/>
        <v>Еще фото</v>
      </c>
      <c r="F633" s="25"/>
      <c r="G633" s="24" t="s">
        <v>358</v>
      </c>
      <c r="H633" s="24" t="s">
        <v>349</v>
      </c>
      <c r="I633" s="24" t="s">
        <v>676</v>
      </c>
      <c r="J633" s="14" t="s">
        <v>99</v>
      </c>
      <c r="K633" s="15" t="s">
        <v>30</v>
      </c>
      <c r="L633" s="61"/>
      <c r="M633" s="14"/>
      <c r="N633" s="14" t="s">
        <v>197</v>
      </c>
      <c r="O633" s="14"/>
      <c r="P633" s="15" t="s">
        <v>734</v>
      </c>
      <c r="Q633" s="16">
        <v>26099</v>
      </c>
      <c r="R633" s="17">
        <v>40</v>
      </c>
      <c r="S633" s="18">
        <v>18008.309999999998</v>
      </c>
      <c r="T633" s="19" t="s">
        <v>353</v>
      </c>
      <c r="U633" s="20" t="s">
        <v>853</v>
      </c>
      <c r="V633" s="29">
        <v>44.5</v>
      </c>
      <c r="W633" s="22">
        <v>4</v>
      </c>
      <c r="X633" s="23"/>
    </row>
    <row r="634" spans="1:24" s="1" customFormat="1" ht="13.05" customHeight="1" x14ac:dyDescent="0.3">
      <c r="A634" s="24" t="s">
        <v>23</v>
      </c>
      <c r="B634" s="24" t="s">
        <v>1052</v>
      </c>
      <c r="C634" s="12" t="s">
        <v>1053</v>
      </c>
      <c r="D634" s="59"/>
      <c r="E634" s="40" t="str">
        <f t="shared" si="10"/>
        <v>Еще фото</v>
      </c>
      <c r="F634" s="25"/>
      <c r="G634" s="24" t="s">
        <v>358</v>
      </c>
      <c r="H634" s="24" t="s">
        <v>349</v>
      </c>
      <c r="I634" s="24" t="s">
        <v>676</v>
      </c>
      <c r="J634" s="14" t="s">
        <v>99</v>
      </c>
      <c r="K634" s="15" t="s">
        <v>30</v>
      </c>
      <c r="L634" s="61"/>
      <c r="M634" s="14"/>
      <c r="N634" s="14" t="s">
        <v>197</v>
      </c>
      <c r="O634" s="14"/>
      <c r="P634" s="15" t="s">
        <v>734</v>
      </c>
      <c r="Q634" s="16">
        <v>26099</v>
      </c>
      <c r="R634" s="17">
        <v>40</v>
      </c>
      <c r="S634" s="18">
        <v>18008.309999999998</v>
      </c>
      <c r="T634" s="19" t="s">
        <v>353</v>
      </c>
      <c r="U634" s="20" t="s">
        <v>717</v>
      </c>
      <c r="V634" s="22">
        <v>45</v>
      </c>
      <c r="W634" s="22">
        <v>3</v>
      </c>
      <c r="X634" s="23"/>
    </row>
    <row r="635" spans="1:24" s="1" customFormat="1" ht="18" customHeight="1" x14ac:dyDescent="0.3">
      <c r="A635" s="24" t="s">
        <v>23</v>
      </c>
      <c r="B635" s="24" t="s">
        <v>1052</v>
      </c>
      <c r="C635" s="12" t="s">
        <v>1053</v>
      </c>
      <c r="D635" s="60"/>
      <c r="E635" s="40" t="str">
        <f t="shared" si="10"/>
        <v>Еще фото</v>
      </c>
      <c r="F635" s="25"/>
      <c r="G635" s="24" t="s">
        <v>358</v>
      </c>
      <c r="H635" s="24" t="s">
        <v>349</v>
      </c>
      <c r="I635" s="24" t="s">
        <v>676</v>
      </c>
      <c r="J635" s="14" t="s">
        <v>99</v>
      </c>
      <c r="K635" s="15" t="s">
        <v>30</v>
      </c>
      <c r="L635" s="57"/>
      <c r="M635" s="14"/>
      <c r="N635" s="14" t="s">
        <v>197</v>
      </c>
      <c r="O635" s="14"/>
      <c r="P635" s="15" t="s">
        <v>734</v>
      </c>
      <c r="Q635" s="16">
        <v>26099</v>
      </c>
      <c r="R635" s="17">
        <v>40</v>
      </c>
      <c r="S635" s="18">
        <v>18008.309999999998</v>
      </c>
      <c r="T635" s="19" t="s">
        <v>353</v>
      </c>
      <c r="U635" s="20" t="s">
        <v>1055</v>
      </c>
      <c r="V635" s="22">
        <v>46</v>
      </c>
      <c r="W635" s="22">
        <v>2</v>
      </c>
      <c r="X635" s="23"/>
    </row>
    <row r="636" spans="1:24" s="1" customFormat="1" ht="35" customHeight="1" x14ac:dyDescent="0.3">
      <c r="A636" s="11" t="s">
        <v>23</v>
      </c>
      <c r="B636" s="11" t="s">
        <v>1056</v>
      </c>
      <c r="C636" s="12" t="s">
        <v>1057</v>
      </c>
      <c r="D636" s="58"/>
      <c r="E636" s="40" t="str">
        <f>HYPERLINK("https://www.google.ru/search?q=HJ8485-005&amp;newwindow=1&amp;tbm=isch","Еще фото")</f>
        <v>Еще фото</v>
      </c>
      <c r="F636" s="25"/>
      <c r="G636" s="11" t="s">
        <v>358</v>
      </c>
      <c r="H636" s="11" t="s">
        <v>349</v>
      </c>
      <c r="I636" s="14" t="s">
        <v>676</v>
      </c>
      <c r="J636" s="14" t="s">
        <v>99</v>
      </c>
      <c r="K636" s="15" t="s">
        <v>45</v>
      </c>
      <c r="L636" s="56" t="s">
        <v>1058</v>
      </c>
      <c r="M636" s="14"/>
      <c r="N636" s="14" t="s">
        <v>114</v>
      </c>
      <c r="O636" s="14"/>
      <c r="P636" s="15" t="s">
        <v>721</v>
      </c>
      <c r="Q636" s="16">
        <v>9999</v>
      </c>
      <c r="R636" s="17">
        <v>40</v>
      </c>
      <c r="S636" s="18">
        <v>6899.3099999999995</v>
      </c>
      <c r="T636" s="19" t="s">
        <v>353</v>
      </c>
      <c r="U636" s="20" t="s">
        <v>679</v>
      </c>
      <c r="V636" s="22">
        <v>35</v>
      </c>
      <c r="W636" s="22">
        <v>2</v>
      </c>
      <c r="X636" s="23"/>
    </row>
    <row r="637" spans="1:24" s="1" customFormat="1" ht="35" customHeight="1" x14ac:dyDescent="0.3">
      <c r="A637" s="24" t="s">
        <v>23</v>
      </c>
      <c r="B637" s="24" t="s">
        <v>1056</v>
      </c>
      <c r="C637" s="12" t="s">
        <v>1057</v>
      </c>
      <c r="D637" s="59"/>
      <c r="E637" s="40" t="str">
        <f>HYPERLINK("https://www.google.ru/search?q=HJ8485-005&amp;newwindow=1&amp;tbm=isch","Еще фото")</f>
        <v>Еще фото</v>
      </c>
      <c r="F637" s="25"/>
      <c r="G637" s="24" t="s">
        <v>358</v>
      </c>
      <c r="H637" s="24" t="s">
        <v>349</v>
      </c>
      <c r="I637" s="24" t="s">
        <v>676</v>
      </c>
      <c r="J637" s="14" t="s">
        <v>99</v>
      </c>
      <c r="K637" s="15" t="s">
        <v>45</v>
      </c>
      <c r="L637" s="61"/>
      <c r="M637" s="14"/>
      <c r="N637" s="14" t="s">
        <v>114</v>
      </c>
      <c r="O637" s="14"/>
      <c r="P637" s="15" t="s">
        <v>721</v>
      </c>
      <c r="Q637" s="16">
        <v>9999</v>
      </c>
      <c r="R637" s="17">
        <v>40</v>
      </c>
      <c r="S637" s="18">
        <v>6899.3099999999995</v>
      </c>
      <c r="T637" s="19" t="s">
        <v>353</v>
      </c>
      <c r="U637" s="20" t="s">
        <v>361</v>
      </c>
      <c r="V637" s="29">
        <v>36.5</v>
      </c>
      <c r="W637" s="22">
        <v>3</v>
      </c>
      <c r="X637" s="23"/>
    </row>
    <row r="638" spans="1:24" s="1" customFormat="1" ht="37.049999999999997" customHeight="1" x14ac:dyDescent="0.3">
      <c r="A638" s="24" t="s">
        <v>23</v>
      </c>
      <c r="B638" s="24" t="s">
        <v>1056</v>
      </c>
      <c r="C638" s="12" t="s">
        <v>1057</v>
      </c>
      <c r="D638" s="60"/>
      <c r="E638" s="40" t="str">
        <f>HYPERLINK("https://www.google.ru/search?q=HJ8485-005&amp;newwindow=1&amp;tbm=isch","Еще фото")</f>
        <v>Еще фото</v>
      </c>
      <c r="F638" s="25"/>
      <c r="G638" s="24" t="s">
        <v>358</v>
      </c>
      <c r="H638" s="24" t="s">
        <v>349</v>
      </c>
      <c r="I638" s="24" t="s">
        <v>676</v>
      </c>
      <c r="J638" s="14" t="s">
        <v>99</v>
      </c>
      <c r="K638" s="15" t="s">
        <v>45</v>
      </c>
      <c r="L638" s="57"/>
      <c r="M638" s="14"/>
      <c r="N638" s="14" t="s">
        <v>114</v>
      </c>
      <c r="O638" s="14"/>
      <c r="P638" s="15" t="s">
        <v>721</v>
      </c>
      <c r="Q638" s="16">
        <v>9999</v>
      </c>
      <c r="R638" s="17">
        <v>40</v>
      </c>
      <c r="S638" s="18">
        <v>6899.3099999999995</v>
      </c>
      <c r="T638" s="19" t="s">
        <v>353</v>
      </c>
      <c r="U638" s="20" t="s">
        <v>696</v>
      </c>
      <c r="V638" s="22">
        <v>41</v>
      </c>
      <c r="W638" s="22">
        <v>1</v>
      </c>
      <c r="X638" s="23"/>
    </row>
    <row r="639" spans="1:24" s="1" customFormat="1" ht="52.05" customHeight="1" x14ac:dyDescent="0.3">
      <c r="A639" s="11" t="s">
        <v>23</v>
      </c>
      <c r="B639" s="11" t="s">
        <v>1056</v>
      </c>
      <c r="C639" s="12" t="s">
        <v>1059</v>
      </c>
      <c r="D639" s="54"/>
      <c r="E639" s="40" t="str">
        <f>HYPERLINK("https://www.google.ru/search?q=HJ8485-801&amp;newwindow=1&amp;tbm=isch","Еще фото")</f>
        <v>Еще фото</v>
      </c>
      <c r="F639" s="25"/>
      <c r="G639" s="11" t="s">
        <v>358</v>
      </c>
      <c r="H639" s="11" t="s">
        <v>349</v>
      </c>
      <c r="I639" s="14" t="s">
        <v>676</v>
      </c>
      <c r="J639" s="14" t="s">
        <v>99</v>
      </c>
      <c r="K639" s="15" t="s">
        <v>45</v>
      </c>
      <c r="L639" s="56" t="s">
        <v>1058</v>
      </c>
      <c r="M639" s="14"/>
      <c r="N639" s="14" t="s">
        <v>1060</v>
      </c>
      <c r="O639" s="14"/>
      <c r="P639" s="15" t="s">
        <v>721</v>
      </c>
      <c r="Q639" s="16">
        <v>9999</v>
      </c>
      <c r="R639" s="17">
        <v>40</v>
      </c>
      <c r="S639" s="18">
        <v>6899.3099999999995</v>
      </c>
      <c r="T639" s="19" t="s">
        <v>353</v>
      </c>
      <c r="U639" s="20" t="s">
        <v>679</v>
      </c>
      <c r="V639" s="22">
        <v>35</v>
      </c>
      <c r="W639" s="22">
        <v>2</v>
      </c>
      <c r="X639" s="23"/>
    </row>
    <row r="640" spans="1:24" s="1" customFormat="1" ht="61.05" customHeight="1" x14ac:dyDescent="0.3">
      <c r="A640" s="24" t="s">
        <v>23</v>
      </c>
      <c r="B640" s="24" t="s">
        <v>1056</v>
      </c>
      <c r="C640" s="12" t="s">
        <v>1059</v>
      </c>
      <c r="D640" s="55"/>
      <c r="E640" s="40" t="str">
        <f>HYPERLINK("https://www.google.ru/search?q=HJ8485-801&amp;newwindow=1&amp;tbm=isch","Еще фото")</f>
        <v>Еще фото</v>
      </c>
      <c r="F640" s="25"/>
      <c r="G640" s="24" t="s">
        <v>358</v>
      </c>
      <c r="H640" s="24" t="s">
        <v>349</v>
      </c>
      <c r="I640" s="24" t="s">
        <v>676</v>
      </c>
      <c r="J640" s="14" t="s">
        <v>99</v>
      </c>
      <c r="K640" s="15" t="s">
        <v>45</v>
      </c>
      <c r="L640" s="57"/>
      <c r="M640" s="14"/>
      <c r="N640" s="14" t="s">
        <v>1060</v>
      </c>
      <c r="O640" s="14"/>
      <c r="P640" s="15" t="s">
        <v>721</v>
      </c>
      <c r="Q640" s="16">
        <v>9999</v>
      </c>
      <c r="R640" s="17">
        <v>40</v>
      </c>
      <c r="S640" s="18">
        <v>6899.3099999999995</v>
      </c>
      <c r="T640" s="19" t="s">
        <v>353</v>
      </c>
      <c r="U640" s="20" t="s">
        <v>362</v>
      </c>
      <c r="V640" s="22">
        <v>37</v>
      </c>
      <c r="W640" s="22">
        <v>1</v>
      </c>
      <c r="X640" s="23"/>
    </row>
    <row r="641" spans="1:24" s="1" customFormat="1" ht="52.05" customHeight="1" x14ac:dyDescent="0.3">
      <c r="A641" s="11" t="s">
        <v>23</v>
      </c>
      <c r="B641" s="11" t="s">
        <v>1061</v>
      </c>
      <c r="C641" s="12" t="s">
        <v>1062</v>
      </c>
      <c r="D641" s="54"/>
      <c r="E641" s="40" t="str">
        <f>HYPERLINK("https://www.google.ru/search?q=HJ9198-104&amp;newwindow=1&amp;tbm=isch","Еще фото")</f>
        <v>Еще фото</v>
      </c>
      <c r="F641" s="25"/>
      <c r="G641" s="11" t="s">
        <v>358</v>
      </c>
      <c r="H641" s="11" t="s">
        <v>349</v>
      </c>
      <c r="I641" s="14" t="s">
        <v>676</v>
      </c>
      <c r="J641" s="14" t="s">
        <v>99</v>
      </c>
      <c r="K641" s="15" t="s">
        <v>30</v>
      </c>
      <c r="L641" s="56" t="s">
        <v>1063</v>
      </c>
      <c r="M641" s="14"/>
      <c r="N641" s="14" t="s">
        <v>67</v>
      </c>
      <c r="O641" s="14"/>
      <c r="P641" s="15" t="s">
        <v>721</v>
      </c>
      <c r="Q641" s="16">
        <v>10399</v>
      </c>
      <c r="R641" s="17">
        <v>40</v>
      </c>
      <c r="S641" s="18">
        <v>7175.3099999999986</v>
      </c>
      <c r="T641" s="19" t="s">
        <v>353</v>
      </c>
      <c r="U641" s="20" t="s">
        <v>362</v>
      </c>
      <c r="V641" s="22">
        <v>39</v>
      </c>
      <c r="W641" s="22">
        <v>1</v>
      </c>
      <c r="X641" s="23"/>
    </row>
    <row r="642" spans="1:24" s="1" customFormat="1" ht="61.05" customHeight="1" x14ac:dyDescent="0.3">
      <c r="A642" s="24" t="s">
        <v>23</v>
      </c>
      <c r="B642" s="24" t="s">
        <v>1061</v>
      </c>
      <c r="C642" s="12" t="s">
        <v>1062</v>
      </c>
      <c r="D642" s="55"/>
      <c r="E642" s="40" t="str">
        <f>HYPERLINK("https://www.google.ru/search?q=HJ9198-104&amp;newwindow=1&amp;tbm=isch","Еще фото")</f>
        <v>Еще фото</v>
      </c>
      <c r="F642" s="25"/>
      <c r="G642" s="24" t="s">
        <v>358</v>
      </c>
      <c r="H642" s="24" t="s">
        <v>349</v>
      </c>
      <c r="I642" s="24" t="s">
        <v>676</v>
      </c>
      <c r="J642" s="14" t="s">
        <v>99</v>
      </c>
      <c r="K642" s="15" t="s">
        <v>30</v>
      </c>
      <c r="L642" s="57"/>
      <c r="M642" s="14"/>
      <c r="N642" s="14" t="s">
        <v>67</v>
      </c>
      <c r="O642" s="14"/>
      <c r="P642" s="15" t="s">
        <v>721</v>
      </c>
      <c r="Q642" s="16">
        <v>10399</v>
      </c>
      <c r="R642" s="17">
        <v>40</v>
      </c>
      <c r="S642" s="18">
        <v>7175.3099999999986</v>
      </c>
      <c r="T642" s="19" t="s">
        <v>353</v>
      </c>
      <c r="U642" s="20" t="s">
        <v>697</v>
      </c>
      <c r="V642" s="29">
        <v>43.5</v>
      </c>
      <c r="W642" s="22">
        <v>1</v>
      </c>
      <c r="X642" s="23"/>
    </row>
    <row r="643" spans="1:24" s="1" customFormat="1" ht="108" customHeight="1" x14ac:dyDescent="0.3">
      <c r="A643" s="11" t="s">
        <v>23</v>
      </c>
      <c r="B643" s="11" t="s">
        <v>1061</v>
      </c>
      <c r="C643" s="12" t="s">
        <v>1064</v>
      </c>
      <c r="D643" s="28"/>
      <c r="E643" s="40" t="str">
        <f>HYPERLINK("https://www.google.ru/search?q=HJ9198-402&amp;newwindow=1&amp;tbm=isch","Еще фото")</f>
        <v>Еще фото</v>
      </c>
      <c r="F643" s="25"/>
      <c r="G643" s="11" t="s">
        <v>358</v>
      </c>
      <c r="H643" s="11" t="s">
        <v>349</v>
      </c>
      <c r="I643" s="14" t="s">
        <v>676</v>
      </c>
      <c r="J643" s="14" t="s">
        <v>99</v>
      </c>
      <c r="K643" s="15" t="s">
        <v>30</v>
      </c>
      <c r="L643" s="14" t="s">
        <v>1063</v>
      </c>
      <c r="M643" s="14"/>
      <c r="N643" s="14" t="s">
        <v>107</v>
      </c>
      <c r="O643" s="14"/>
      <c r="P643" s="15" t="s">
        <v>721</v>
      </c>
      <c r="Q643" s="16">
        <v>9999</v>
      </c>
      <c r="R643" s="17">
        <v>40</v>
      </c>
      <c r="S643" s="18">
        <v>6899.3099999999995</v>
      </c>
      <c r="T643" s="19" t="s">
        <v>353</v>
      </c>
      <c r="U643" s="20" t="s">
        <v>354</v>
      </c>
      <c r="V643" s="22">
        <v>41</v>
      </c>
      <c r="W643" s="22">
        <v>1</v>
      </c>
      <c r="X643" s="23"/>
    </row>
    <row r="644" spans="1:24" s="1" customFormat="1" ht="52.05" customHeight="1" x14ac:dyDescent="0.3">
      <c r="A644" s="11" t="s">
        <v>23</v>
      </c>
      <c r="B644" s="11" t="s">
        <v>1065</v>
      </c>
      <c r="C644" s="12" t="s">
        <v>1066</v>
      </c>
      <c r="D644" s="54"/>
      <c r="E644" s="40" t="str">
        <f>HYPERLINK("https://www.google.ru/search?q=HQ2414-300&amp;newwindow=1&amp;tbm=isch","Еще фото")</f>
        <v>Еще фото</v>
      </c>
      <c r="F644" s="25"/>
      <c r="G644" s="11" t="s">
        <v>358</v>
      </c>
      <c r="H644" s="11" t="s">
        <v>349</v>
      </c>
      <c r="I644" s="14" t="s">
        <v>676</v>
      </c>
      <c r="J644" s="14" t="s">
        <v>99</v>
      </c>
      <c r="K644" s="15" t="s">
        <v>30</v>
      </c>
      <c r="L644" s="56" t="s">
        <v>1067</v>
      </c>
      <c r="M644" s="14"/>
      <c r="N644" s="14" t="s">
        <v>70</v>
      </c>
      <c r="O644" s="14"/>
      <c r="P644" s="15" t="s">
        <v>721</v>
      </c>
      <c r="Q644" s="16">
        <v>9799</v>
      </c>
      <c r="R644" s="17">
        <v>40</v>
      </c>
      <c r="S644" s="18">
        <v>6761.3099999999995</v>
      </c>
      <c r="T644" s="19" t="s">
        <v>353</v>
      </c>
      <c r="U644" s="20" t="s">
        <v>362</v>
      </c>
      <c r="V644" s="22">
        <v>39</v>
      </c>
      <c r="W644" s="22">
        <v>2</v>
      </c>
      <c r="X644" s="23"/>
    </row>
    <row r="645" spans="1:24" s="1" customFormat="1" ht="61.05" customHeight="1" x14ac:dyDescent="0.3">
      <c r="A645" s="24" t="s">
        <v>23</v>
      </c>
      <c r="B645" s="24" t="s">
        <v>1065</v>
      </c>
      <c r="C645" s="12" t="s">
        <v>1066</v>
      </c>
      <c r="D645" s="55"/>
      <c r="E645" s="40" t="str">
        <f>HYPERLINK("https://www.google.ru/search?q=HQ2414-300&amp;newwindow=1&amp;tbm=isch","Еще фото")</f>
        <v>Еще фото</v>
      </c>
      <c r="F645" s="25"/>
      <c r="G645" s="24" t="s">
        <v>358</v>
      </c>
      <c r="H645" s="24" t="s">
        <v>349</v>
      </c>
      <c r="I645" s="24" t="s">
        <v>676</v>
      </c>
      <c r="J645" s="14" t="s">
        <v>99</v>
      </c>
      <c r="K645" s="15" t="s">
        <v>30</v>
      </c>
      <c r="L645" s="57"/>
      <c r="M645" s="14"/>
      <c r="N645" s="14" t="s">
        <v>70</v>
      </c>
      <c r="O645" s="14"/>
      <c r="P645" s="15" t="s">
        <v>721</v>
      </c>
      <c r="Q645" s="16">
        <v>9799</v>
      </c>
      <c r="R645" s="17">
        <v>40</v>
      </c>
      <c r="S645" s="18">
        <v>6761.3099999999995</v>
      </c>
      <c r="T645" s="19" t="s">
        <v>353</v>
      </c>
      <c r="U645" s="20" t="s">
        <v>695</v>
      </c>
      <c r="V645" s="29">
        <v>39.5</v>
      </c>
      <c r="W645" s="22">
        <v>1</v>
      </c>
      <c r="X645" s="23"/>
    </row>
    <row r="646" spans="1:24" s="1" customFormat="1" ht="108" customHeight="1" x14ac:dyDescent="0.3">
      <c r="A646" s="11" t="s">
        <v>23</v>
      </c>
      <c r="B646" s="11" t="s">
        <v>1068</v>
      </c>
      <c r="C646" s="12" t="s">
        <v>1069</v>
      </c>
      <c r="D646" s="28"/>
      <c r="E646" s="40" t="str">
        <f>HYPERLINK("https://www.google.ru/search?q=HQ2415-100&amp;newwindow=1&amp;tbm=isch","Еще фото")</f>
        <v>Еще фото</v>
      </c>
      <c r="F646" s="25"/>
      <c r="G646" s="11" t="s">
        <v>358</v>
      </c>
      <c r="H646" s="11" t="s">
        <v>349</v>
      </c>
      <c r="I646" s="14" t="s">
        <v>676</v>
      </c>
      <c r="J646" s="14" t="s">
        <v>99</v>
      </c>
      <c r="K646" s="15" t="s">
        <v>45</v>
      </c>
      <c r="L646" s="14" t="s">
        <v>1070</v>
      </c>
      <c r="M646" s="14"/>
      <c r="N646" s="14" t="s">
        <v>67</v>
      </c>
      <c r="O646" s="14"/>
      <c r="P646" s="15" t="s">
        <v>721</v>
      </c>
      <c r="Q646" s="16">
        <v>9799</v>
      </c>
      <c r="R646" s="17">
        <v>40</v>
      </c>
      <c r="S646" s="18">
        <v>6761.3099999999995</v>
      </c>
      <c r="T646" s="19" t="s">
        <v>353</v>
      </c>
      <c r="U646" s="20" t="s">
        <v>679</v>
      </c>
      <c r="V646" s="22">
        <v>35</v>
      </c>
      <c r="W646" s="22">
        <v>1</v>
      </c>
      <c r="X646" s="23"/>
    </row>
    <row r="647" spans="1:24" s="1" customFormat="1" ht="108" customHeight="1" x14ac:dyDescent="0.3">
      <c r="A647" s="11" t="s">
        <v>23</v>
      </c>
      <c r="B647" s="11" t="s">
        <v>1071</v>
      </c>
      <c r="C647" s="12" t="s">
        <v>1072</v>
      </c>
      <c r="D647" s="28"/>
      <c r="E647" s="40" t="str">
        <f>HYPERLINK("https://www.google.ru/search?q=HQ2620-501&amp;newwindow=1&amp;tbm=isch","Еще фото")</f>
        <v>Еще фото</v>
      </c>
      <c r="F647" s="25"/>
      <c r="G647" s="11" t="s">
        <v>358</v>
      </c>
      <c r="H647" s="11" t="s">
        <v>349</v>
      </c>
      <c r="I647" s="14" t="s">
        <v>676</v>
      </c>
      <c r="J647" s="14" t="s">
        <v>99</v>
      </c>
      <c r="K647" s="15" t="s">
        <v>45</v>
      </c>
      <c r="L647" s="14" t="s">
        <v>1073</v>
      </c>
      <c r="M647" s="14"/>
      <c r="N647" s="14" t="s">
        <v>143</v>
      </c>
      <c r="O647" s="14"/>
      <c r="P647" s="15" t="s">
        <v>721</v>
      </c>
      <c r="Q647" s="16">
        <v>20799</v>
      </c>
      <c r="R647" s="17">
        <v>40</v>
      </c>
      <c r="S647" s="18">
        <v>14351.309999999998</v>
      </c>
      <c r="T647" s="19" t="s">
        <v>353</v>
      </c>
      <c r="U647" s="20" t="s">
        <v>355</v>
      </c>
      <c r="V647" s="29">
        <v>39.5</v>
      </c>
      <c r="W647" s="22">
        <v>1</v>
      </c>
      <c r="X647" s="23"/>
    </row>
    <row r="648" spans="1:24" s="1" customFormat="1" ht="35" customHeight="1" x14ac:dyDescent="0.3">
      <c r="A648" s="11" t="s">
        <v>23</v>
      </c>
      <c r="B648" s="11" t="s">
        <v>738</v>
      </c>
      <c r="C648" s="12" t="s">
        <v>1074</v>
      </c>
      <c r="D648" s="58"/>
      <c r="E648" s="40" t="str">
        <f>HYPERLINK("https://www.google.ru/search?q=HQ3049-500&amp;newwindow=1&amp;tbm=isch","Еще фото")</f>
        <v>Еще фото</v>
      </c>
      <c r="F648" s="25"/>
      <c r="G648" s="11" t="s">
        <v>358</v>
      </c>
      <c r="H648" s="11" t="s">
        <v>349</v>
      </c>
      <c r="I648" s="14" t="s">
        <v>676</v>
      </c>
      <c r="J648" s="14" t="s">
        <v>99</v>
      </c>
      <c r="K648" s="15" t="s">
        <v>45</v>
      </c>
      <c r="L648" s="56" t="s">
        <v>740</v>
      </c>
      <c r="M648" s="14"/>
      <c r="N648" s="14" t="s">
        <v>205</v>
      </c>
      <c r="O648" s="14"/>
      <c r="P648" s="15" t="s">
        <v>721</v>
      </c>
      <c r="Q648" s="16">
        <v>25199</v>
      </c>
      <c r="R648" s="17">
        <v>40</v>
      </c>
      <c r="S648" s="18">
        <v>17387.309999999998</v>
      </c>
      <c r="T648" s="19" t="s">
        <v>353</v>
      </c>
      <c r="U648" s="20" t="s">
        <v>679</v>
      </c>
      <c r="V648" s="22">
        <v>35</v>
      </c>
      <c r="W648" s="22">
        <v>1</v>
      </c>
      <c r="X648" s="23"/>
    </row>
    <row r="649" spans="1:24" s="1" customFormat="1" ht="35" customHeight="1" x14ac:dyDescent="0.3">
      <c r="A649" s="24" t="s">
        <v>23</v>
      </c>
      <c r="B649" s="24" t="s">
        <v>738</v>
      </c>
      <c r="C649" s="12" t="s">
        <v>1074</v>
      </c>
      <c r="D649" s="59"/>
      <c r="E649" s="40" t="str">
        <f>HYPERLINK("https://www.google.ru/search?q=HQ3049-500&amp;newwindow=1&amp;tbm=isch","Еще фото")</f>
        <v>Еще фото</v>
      </c>
      <c r="F649" s="25"/>
      <c r="G649" s="24" t="s">
        <v>358</v>
      </c>
      <c r="H649" s="24" t="s">
        <v>349</v>
      </c>
      <c r="I649" s="24" t="s">
        <v>676</v>
      </c>
      <c r="J649" s="14" t="s">
        <v>99</v>
      </c>
      <c r="K649" s="15" t="s">
        <v>45</v>
      </c>
      <c r="L649" s="61"/>
      <c r="M649" s="14"/>
      <c r="N649" s="14" t="s">
        <v>205</v>
      </c>
      <c r="O649" s="14"/>
      <c r="P649" s="15" t="s">
        <v>721</v>
      </c>
      <c r="Q649" s="16">
        <v>25199</v>
      </c>
      <c r="R649" s="17">
        <v>40</v>
      </c>
      <c r="S649" s="18">
        <v>17387.309999999998</v>
      </c>
      <c r="T649" s="19" t="s">
        <v>353</v>
      </c>
      <c r="U649" s="20" t="s">
        <v>361</v>
      </c>
      <c r="V649" s="29">
        <v>36.5</v>
      </c>
      <c r="W649" s="22">
        <v>2</v>
      </c>
      <c r="X649" s="23"/>
    </row>
    <row r="650" spans="1:24" s="1" customFormat="1" ht="37.049999999999997" customHeight="1" x14ac:dyDescent="0.3">
      <c r="A650" s="24" t="s">
        <v>23</v>
      </c>
      <c r="B650" s="24" t="s">
        <v>738</v>
      </c>
      <c r="C650" s="12" t="s">
        <v>1074</v>
      </c>
      <c r="D650" s="60"/>
      <c r="E650" s="40" t="str">
        <f>HYPERLINK("https://www.google.ru/search?q=HQ3049-500&amp;newwindow=1&amp;tbm=isch","Еще фото")</f>
        <v>Еще фото</v>
      </c>
      <c r="F650" s="25"/>
      <c r="G650" s="24" t="s">
        <v>358</v>
      </c>
      <c r="H650" s="24" t="s">
        <v>349</v>
      </c>
      <c r="I650" s="24" t="s">
        <v>676</v>
      </c>
      <c r="J650" s="14" t="s">
        <v>99</v>
      </c>
      <c r="K650" s="15" t="s">
        <v>45</v>
      </c>
      <c r="L650" s="57"/>
      <c r="M650" s="14"/>
      <c r="N650" s="14" t="s">
        <v>205</v>
      </c>
      <c r="O650" s="14"/>
      <c r="P650" s="15" t="s">
        <v>721</v>
      </c>
      <c r="Q650" s="16">
        <v>25199</v>
      </c>
      <c r="R650" s="17">
        <v>40</v>
      </c>
      <c r="S650" s="18">
        <v>17387.309999999998</v>
      </c>
      <c r="T650" s="19" t="s">
        <v>353</v>
      </c>
      <c r="U650" s="20" t="s">
        <v>362</v>
      </c>
      <c r="V650" s="22">
        <v>37</v>
      </c>
      <c r="W650" s="22">
        <v>1</v>
      </c>
      <c r="X650" s="23"/>
    </row>
    <row r="651" spans="1:24" s="1" customFormat="1" ht="108" customHeight="1" x14ac:dyDescent="0.3">
      <c r="A651" s="11" t="s">
        <v>23</v>
      </c>
      <c r="B651" s="11" t="s">
        <v>742</v>
      </c>
      <c r="C651" s="12" t="s">
        <v>1075</v>
      </c>
      <c r="D651" s="28"/>
      <c r="E651" s="40" t="str">
        <f>HYPERLINK("https://www.google.ru/search?q=IB1895-001&amp;newwindow=1&amp;tbm=isch","Еще фото")</f>
        <v>Еще фото</v>
      </c>
      <c r="F651" s="25"/>
      <c r="G651" s="11" t="s">
        <v>358</v>
      </c>
      <c r="H651" s="11" t="s">
        <v>349</v>
      </c>
      <c r="I651" s="14" t="s">
        <v>676</v>
      </c>
      <c r="J651" s="14" t="s">
        <v>99</v>
      </c>
      <c r="K651" s="15" t="s">
        <v>30</v>
      </c>
      <c r="L651" s="14" t="s">
        <v>744</v>
      </c>
      <c r="M651" s="14"/>
      <c r="N651" s="14" t="s">
        <v>114</v>
      </c>
      <c r="O651" s="14"/>
      <c r="P651" s="15" t="s">
        <v>734</v>
      </c>
      <c r="Q651" s="16">
        <v>10299</v>
      </c>
      <c r="R651" s="17">
        <v>40</v>
      </c>
      <c r="S651" s="18">
        <v>7106.3099999999986</v>
      </c>
      <c r="T651" s="19" t="s">
        <v>353</v>
      </c>
      <c r="U651" s="20" t="s">
        <v>717</v>
      </c>
      <c r="V651" s="22">
        <v>45</v>
      </c>
      <c r="W651" s="22">
        <v>1</v>
      </c>
      <c r="X651" s="23"/>
    </row>
    <row r="652" spans="1:24" s="1" customFormat="1" ht="14" customHeight="1" x14ac:dyDescent="0.3">
      <c r="A652" s="11" t="s">
        <v>23</v>
      </c>
      <c r="B652" s="11" t="s">
        <v>1076</v>
      </c>
      <c r="C652" s="12" t="s">
        <v>1077</v>
      </c>
      <c r="D652" s="58"/>
      <c r="E652" s="40" t="str">
        <f t="shared" ref="E652:E658" si="11">HYPERLINK("https://www.google.ru/search?q=CD5432-003&amp;newwindow=1&amp;tbm=isch","Еще фото")</f>
        <v>Еще фото</v>
      </c>
      <c r="F652" s="25"/>
      <c r="G652" s="11" t="s">
        <v>358</v>
      </c>
      <c r="H652" s="11" t="s">
        <v>349</v>
      </c>
      <c r="I652" s="14" t="s">
        <v>1078</v>
      </c>
      <c r="J652" s="14" t="s">
        <v>29</v>
      </c>
      <c r="K652" s="15" t="s">
        <v>45</v>
      </c>
      <c r="L652" s="56" t="s">
        <v>1079</v>
      </c>
      <c r="M652" s="14" t="s">
        <v>702</v>
      </c>
      <c r="N652" s="14" t="s">
        <v>114</v>
      </c>
      <c r="O652" s="14" t="s">
        <v>79</v>
      </c>
      <c r="P652" s="15" t="s">
        <v>1080</v>
      </c>
      <c r="Q652" s="16">
        <v>29299</v>
      </c>
      <c r="R652" s="17">
        <v>77.45</v>
      </c>
      <c r="S652" s="18">
        <v>7598.9354999999996</v>
      </c>
      <c r="T652" s="19" t="s">
        <v>353</v>
      </c>
      <c r="U652" s="20" t="s">
        <v>679</v>
      </c>
      <c r="V652" s="22">
        <v>35</v>
      </c>
      <c r="W652" s="22">
        <v>1</v>
      </c>
      <c r="X652" s="23"/>
    </row>
    <row r="653" spans="1:24" s="1" customFormat="1" ht="14" customHeight="1" x14ac:dyDescent="0.3">
      <c r="A653" s="24" t="s">
        <v>23</v>
      </c>
      <c r="B653" s="24" t="s">
        <v>1076</v>
      </c>
      <c r="C653" s="12" t="s">
        <v>1077</v>
      </c>
      <c r="D653" s="59"/>
      <c r="E653" s="40" t="str">
        <f t="shared" si="11"/>
        <v>Еще фото</v>
      </c>
      <c r="F653" s="25"/>
      <c r="G653" s="24" t="s">
        <v>358</v>
      </c>
      <c r="H653" s="24" t="s">
        <v>349</v>
      </c>
      <c r="I653" s="24" t="s">
        <v>1078</v>
      </c>
      <c r="J653" s="14" t="s">
        <v>29</v>
      </c>
      <c r="K653" s="15" t="s">
        <v>45</v>
      </c>
      <c r="L653" s="61"/>
      <c r="M653" s="14" t="s">
        <v>702</v>
      </c>
      <c r="N653" s="14" t="s">
        <v>114</v>
      </c>
      <c r="O653" s="14" t="s">
        <v>79</v>
      </c>
      <c r="P653" s="15" t="s">
        <v>1080</v>
      </c>
      <c r="Q653" s="16">
        <v>29299</v>
      </c>
      <c r="R653" s="17">
        <v>77.45</v>
      </c>
      <c r="S653" s="18">
        <v>7598.9354999999996</v>
      </c>
      <c r="T653" s="19" t="s">
        <v>353</v>
      </c>
      <c r="U653" s="20" t="s">
        <v>712</v>
      </c>
      <c r="V653" s="29">
        <v>35.5</v>
      </c>
      <c r="W653" s="22">
        <v>6</v>
      </c>
      <c r="X653" s="23"/>
    </row>
    <row r="654" spans="1:24" s="1" customFormat="1" ht="14" customHeight="1" x14ac:dyDescent="0.3">
      <c r="A654" s="24" t="s">
        <v>23</v>
      </c>
      <c r="B654" s="24" t="s">
        <v>1076</v>
      </c>
      <c r="C654" s="12" t="s">
        <v>1077</v>
      </c>
      <c r="D654" s="59"/>
      <c r="E654" s="40" t="str">
        <f t="shared" si="11"/>
        <v>Еще фото</v>
      </c>
      <c r="F654" s="25"/>
      <c r="G654" s="24" t="s">
        <v>358</v>
      </c>
      <c r="H654" s="24" t="s">
        <v>349</v>
      </c>
      <c r="I654" s="24" t="s">
        <v>1078</v>
      </c>
      <c r="J654" s="14" t="s">
        <v>29</v>
      </c>
      <c r="K654" s="15" t="s">
        <v>45</v>
      </c>
      <c r="L654" s="61"/>
      <c r="M654" s="14" t="s">
        <v>702</v>
      </c>
      <c r="N654" s="14" t="s">
        <v>114</v>
      </c>
      <c r="O654" s="14" t="s">
        <v>79</v>
      </c>
      <c r="P654" s="15" t="s">
        <v>1080</v>
      </c>
      <c r="Q654" s="16">
        <v>29299</v>
      </c>
      <c r="R654" s="17">
        <v>77.45</v>
      </c>
      <c r="S654" s="18">
        <v>7598.9354999999996</v>
      </c>
      <c r="T654" s="19" t="s">
        <v>353</v>
      </c>
      <c r="U654" s="20" t="s">
        <v>361</v>
      </c>
      <c r="V654" s="29">
        <v>36.5</v>
      </c>
      <c r="W654" s="22">
        <v>4</v>
      </c>
      <c r="X654" s="23"/>
    </row>
    <row r="655" spans="1:24" s="1" customFormat="1" ht="14" customHeight="1" x14ac:dyDescent="0.3">
      <c r="A655" s="24" t="s">
        <v>23</v>
      </c>
      <c r="B655" s="24" t="s">
        <v>1076</v>
      </c>
      <c r="C655" s="12" t="s">
        <v>1077</v>
      </c>
      <c r="D655" s="59"/>
      <c r="E655" s="40" t="str">
        <f t="shared" si="11"/>
        <v>Еще фото</v>
      </c>
      <c r="F655" s="25"/>
      <c r="G655" s="24" t="s">
        <v>358</v>
      </c>
      <c r="H655" s="24" t="s">
        <v>349</v>
      </c>
      <c r="I655" s="24" t="s">
        <v>1078</v>
      </c>
      <c r="J655" s="14" t="s">
        <v>29</v>
      </c>
      <c r="K655" s="15" t="s">
        <v>45</v>
      </c>
      <c r="L655" s="61"/>
      <c r="M655" s="14" t="s">
        <v>702</v>
      </c>
      <c r="N655" s="14" t="s">
        <v>114</v>
      </c>
      <c r="O655" s="14" t="s">
        <v>79</v>
      </c>
      <c r="P655" s="15" t="s">
        <v>1080</v>
      </c>
      <c r="Q655" s="16">
        <v>29299</v>
      </c>
      <c r="R655" s="17">
        <v>77.45</v>
      </c>
      <c r="S655" s="18">
        <v>7598.9354999999996</v>
      </c>
      <c r="T655" s="19" t="s">
        <v>353</v>
      </c>
      <c r="U655" s="20" t="s">
        <v>362</v>
      </c>
      <c r="V655" s="22">
        <v>37</v>
      </c>
      <c r="W655" s="22">
        <v>14</v>
      </c>
      <c r="X655" s="23"/>
    </row>
    <row r="656" spans="1:24" s="1" customFormat="1" ht="14" customHeight="1" x14ac:dyDescent="0.3">
      <c r="A656" s="24" t="s">
        <v>23</v>
      </c>
      <c r="B656" s="24" t="s">
        <v>1076</v>
      </c>
      <c r="C656" s="12" t="s">
        <v>1077</v>
      </c>
      <c r="D656" s="59"/>
      <c r="E656" s="40" t="str">
        <f t="shared" si="11"/>
        <v>Еще фото</v>
      </c>
      <c r="F656" s="25"/>
      <c r="G656" s="24" t="s">
        <v>358</v>
      </c>
      <c r="H656" s="24" t="s">
        <v>349</v>
      </c>
      <c r="I656" s="24" t="s">
        <v>1078</v>
      </c>
      <c r="J656" s="14" t="s">
        <v>29</v>
      </c>
      <c r="K656" s="15" t="s">
        <v>45</v>
      </c>
      <c r="L656" s="61"/>
      <c r="M656" s="14" t="s">
        <v>702</v>
      </c>
      <c r="N656" s="14" t="s">
        <v>114</v>
      </c>
      <c r="O656" s="14" t="s">
        <v>79</v>
      </c>
      <c r="P656" s="15" t="s">
        <v>1080</v>
      </c>
      <c r="Q656" s="16">
        <v>29299</v>
      </c>
      <c r="R656" s="17">
        <v>77.45</v>
      </c>
      <c r="S656" s="18">
        <v>7598.9354999999996</v>
      </c>
      <c r="T656" s="19" t="s">
        <v>353</v>
      </c>
      <c r="U656" s="20" t="s">
        <v>695</v>
      </c>
      <c r="V656" s="29">
        <v>37.5</v>
      </c>
      <c r="W656" s="22">
        <v>5</v>
      </c>
      <c r="X656" s="23"/>
    </row>
    <row r="657" spans="1:24" s="1" customFormat="1" ht="14" customHeight="1" x14ac:dyDescent="0.3">
      <c r="A657" s="24" t="s">
        <v>23</v>
      </c>
      <c r="B657" s="24" t="s">
        <v>1076</v>
      </c>
      <c r="C657" s="12" t="s">
        <v>1077</v>
      </c>
      <c r="D657" s="59"/>
      <c r="E657" s="40" t="str">
        <f t="shared" si="11"/>
        <v>Еще фото</v>
      </c>
      <c r="F657" s="25"/>
      <c r="G657" s="24" t="s">
        <v>358</v>
      </c>
      <c r="H657" s="24" t="s">
        <v>349</v>
      </c>
      <c r="I657" s="24" t="s">
        <v>1078</v>
      </c>
      <c r="J657" s="14" t="s">
        <v>29</v>
      </c>
      <c r="K657" s="15" t="s">
        <v>45</v>
      </c>
      <c r="L657" s="61"/>
      <c r="M657" s="14" t="s">
        <v>702</v>
      </c>
      <c r="N657" s="14" t="s">
        <v>114</v>
      </c>
      <c r="O657" s="14" t="s">
        <v>79</v>
      </c>
      <c r="P657" s="15" t="s">
        <v>1080</v>
      </c>
      <c r="Q657" s="16">
        <v>29299</v>
      </c>
      <c r="R657" s="17">
        <v>77.45</v>
      </c>
      <c r="S657" s="18">
        <v>7598.9354999999996</v>
      </c>
      <c r="T657" s="19" t="s">
        <v>353</v>
      </c>
      <c r="U657" s="20" t="s">
        <v>686</v>
      </c>
      <c r="V657" s="22">
        <v>38</v>
      </c>
      <c r="W657" s="22">
        <v>4</v>
      </c>
      <c r="X657" s="23"/>
    </row>
    <row r="658" spans="1:24" s="1" customFormat="1" ht="17" customHeight="1" x14ac:dyDescent="0.3">
      <c r="A658" s="24" t="s">
        <v>23</v>
      </c>
      <c r="B658" s="24" t="s">
        <v>1076</v>
      </c>
      <c r="C658" s="12" t="s">
        <v>1077</v>
      </c>
      <c r="D658" s="60"/>
      <c r="E658" s="40" t="str">
        <f t="shared" si="11"/>
        <v>Еще фото</v>
      </c>
      <c r="F658" s="25"/>
      <c r="G658" s="24" t="s">
        <v>358</v>
      </c>
      <c r="H658" s="24" t="s">
        <v>349</v>
      </c>
      <c r="I658" s="24" t="s">
        <v>1078</v>
      </c>
      <c r="J658" s="14" t="s">
        <v>29</v>
      </c>
      <c r="K658" s="15" t="s">
        <v>45</v>
      </c>
      <c r="L658" s="57"/>
      <c r="M658" s="14" t="s">
        <v>702</v>
      </c>
      <c r="N658" s="14" t="s">
        <v>114</v>
      </c>
      <c r="O658" s="14" t="s">
        <v>79</v>
      </c>
      <c r="P658" s="15" t="s">
        <v>1080</v>
      </c>
      <c r="Q658" s="16">
        <v>29299</v>
      </c>
      <c r="R658" s="17">
        <v>77.45</v>
      </c>
      <c r="S658" s="18">
        <v>7598.9354999999996</v>
      </c>
      <c r="T658" s="19" t="s">
        <v>353</v>
      </c>
      <c r="U658" s="20" t="s">
        <v>354</v>
      </c>
      <c r="V658" s="22">
        <v>39</v>
      </c>
      <c r="W658" s="22">
        <v>7</v>
      </c>
      <c r="X658" s="23"/>
    </row>
    <row r="659" spans="1:24" s="1" customFormat="1" ht="21" customHeight="1" x14ac:dyDescent="0.3">
      <c r="A659" s="11" t="s">
        <v>23</v>
      </c>
      <c r="B659" s="11" t="s">
        <v>1081</v>
      </c>
      <c r="C659" s="26" t="s">
        <v>1082</v>
      </c>
      <c r="D659" s="58"/>
      <c r="E659" s="40" t="str">
        <f>HYPERLINK("https://www.google.ru/search?q=DJ6257-004&amp;newwindow=1&amp;tbm=isch","Еще фото")</f>
        <v>Еще фото</v>
      </c>
      <c r="F659" s="25"/>
      <c r="G659" s="11" t="s">
        <v>358</v>
      </c>
      <c r="H659" s="11" t="s">
        <v>349</v>
      </c>
      <c r="I659" s="14" t="s">
        <v>1078</v>
      </c>
      <c r="J659" s="14" t="s">
        <v>29</v>
      </c>
      <c r="K659" s="15" t="s">
        <v>45</v>
      </c>
      <c r="L659" s="56" t="s">
        <v>1083</v>
      </c>
      <c r="M659" s="14"/>
      <c r="N659" s="14" t="s">
        <v>114</v>
      </c>
      <c r="O659" s="14"/>
      <c r="P659" s="15" t="s">
        <v>1084</v>
      </c>
      <c r="Q659" s="16">
        <v>10399</v>
      </c>
      <c r="R659" s="17">
        <v>75.12</v>
      </c>
      <c r="S659" s="18">
        <v>2975.9354999999996</v>
      </c>
      <c r="T659" s="19" t="s">
        <v>353</v>
      </c>
      <c r="U659" s="20" t="s">
        <v>679</v>
      </c>
      <c r="V659" s="22">
        <v>35</v>
      </c>
      <c r="W659" s="22">
        <v>9</v>
      </c>
      <c r="X659" s="23"/>
    </row>
    <row r="660" spans="1:24" s="1" customFormat="1" ht="21" customHeight="1" x14ac:dyDescent="0.3">
      <c r="A660" s="24" t="s">
        <v>23</v>
      </c>
      <c r="B660" s="24" t="s">
        <v>1081</v>
      </c>
      <c r="C660" s="27" t="s">
        <v>1082</v>
      </c>
      <c r="D660" s="59"/>
      <c r="E660" s="40" t="str">
        <f>HYPERLINK("https://www.google.ru/search?q=DJ6257-004&amp;newwindow=1&amp;tbm=isch","Еще фото")</f>
        <v>Еще фото</v>
      </c>
      <c r="F660" s="25"/>
      <c r="G660" s="24" t="s">
        <v>358</v>
      </c>
      <c r="H660" s="24" t="s">
        <v>349</v>
      </c>
      <c r="I660" s="24" t="s">
        <v>1078</v>
      </c>
      <c r="J660" s="14" t="s">
        <v>29</v>
      </c>
      <c r="K660" s="15" t="s">
        <v>45</v>
      </c>
      <c r="L660" s="61"/>
      <c r="M660" s="14"/>
      <c r="N660" s="14" t="s">
        <v>114</v>
      </c>
      <c r="O660" s="14"/>
      <c r="P660" s="15" t="s">
        <v>1084</v>
      </c>
      <c r="Q660" s="16">
        <v>10399</v>
      </c>
      <c r="R660" s="17">
        <v>75.12</v>
      </c>
      <c r="S660" s="18">
        <v>2975.9354999999996</v>
      </c>
      <c r="T660" s="19" t="s">
        <v>353</v>
      </c>
      <c r="U660" s="20" t="s">
        <v>712</v>
      </c>
      <c r="V660" s="29">
        <v>35.5</v>
      </c>
      <c r="W660" s="22">
        <v>16</v>
      </c>
      <c r="X660" s="23"/>
    </row>
    <row r="661" spans="1:24" s="1" customFormat="1" ht="21" customHeight="1" x14ac:dyDescent="0.3">
      <c r="A661" s="24" t="s">
        <v>23</v>
      </c>
      <c r="B661" s="24" t="s">
        <v>1081</v>
      </c>
      <c r="C661" s="27" t="s">
        <v>1082</v>
      </c>
      <c r="D661" s="59"/>
      <c r="E661" s="40" t="str">
        <f>HYPERLINK("https://www.google.ru/search?q=DJ6257-004&amp;newwindow=1&amp;tbm=isch","Еще фото")</f>
        <v>Еще фото</v>
      </c>
      <c r="F661" s="25"/>
      <c r="G661" s="24" t="s">
        <v>358</v>
      </c>
      <c r="H661" s="24" t="s">
        <v>349</v>
      </c>
      <c r="I661" s="24" t="s">
        <v>1078</v>
      </c>
      <c r="J661" s="14" t="s">
        <v>29</v>
      </c>
      <c r="K661" s="15" t="s">
        <v>45</v>
      </c>
      <c r="L661" s="61"/>
      <c r="M661" s="14"/>
      <c r="N661" s="14" t="s">
        <v>114</v>
      </c>
      <c r="O661" s="14"/>
      <c r="P661" s="15" t="s">
        <v>1084</v>
      </c>
      <c r="Q661" s="16">
        <v>10399</v>
      </c>
      <c r="R661" s="17">
        <v>75.12</v>
      </c>
      <c r="S661" s="18">
        <v>2975.9354999999996</v>
      </c>
      <c r="T661" s="19" t="s">
        <v>353</v>
      </c>
      <c r="U661" s="20" t="s">
        <v>361</v>
      </c>
      <c r="V661" s="29">
        <v>36.5</v>
      </c>
      <c r="W661" s="22">
        <v>33</v>
      </c>
      <c r="X661" s="23"/>
    </row>
    <row r="662" spans="1:24" s="1" customFormat="1" ht="21" customHeight="1" x14ac:dyDescent="0.3">
      <c r="A662" s="24" t="s">
        <v>23</v>
      </c>
      <c r="B662" s="24" t="s">
        <v>1081</v>
      </c>
      <c r="C662" s="27" t="s">
        <v>1082</v>
      </c>
      <c r="D662" s="59"/>
      <c r="E662" s="40" t="str">
        <f>HYPERLINK("https://www.google.ru/search?q=DJ6257-004&amp;newwindow=1&amp;tbm=isch","Еще фото")</f>
        <v>Еще фото</v>
      </c>
      <c r="F662" s="25"/>
      <c r="G662" s="24" t="s">
        <v>358</v>
      </c>
      <c r="H662" s="24" t="s">
        <v>349</v>
      </c>
      <c r="I662" s="24" t="s">
        <v>1078</v>
      </c>
      <c r="J662" s="14" t="s">
        <v>29</v>
      </c>
      <c r="K662" s="15" t="s">
        <v>45</v>
      </c>
      <c r="L662" s="61"/>
      <c r="M662" s="14"/>
      <c r="N662" s="14" t="s">
        <v>114</v>
      </c>
      <c r="O662" s="14"/>
      <c r="P662" s="15" t="s">
        <v>1084</v>
      </c>
      <c r="Q662" s="16">
        <v>10399</v>
      </c>
      <c r="R662" s="17">
        <v>75.12</v>
      </c>
      <c r="S662" s="18">
        <v>2975.9354999999996</v>
      </c>
      <c r="T662" s="19" t="s">
        <v>353</v>
      </c>
      <c r="U662" s="20" t="s">
        <v>362</v>
      </c>
      <c r="V662" s="22">
        <v>37</v>
      </c>
      <c r="W662" s="22">
        <v>26</v>
      </c>
      <c r="X662" s="23"/>
    </row>
    <row r="663" spans="1:24" s="1" customFormat="1" ht="32" customHeight="1" x14ac:dyDescent="0.3">
      <c r="A663" s="24" t="s">
        <v>23</v>
      </c>
      <c r="B663" s="24" t="s">
        <v>1081</v>
      </c>
      <c r="C663" s="27" t="s">
        <v>1082</v>
      </c>
      <c r="D663" s="60"/>
      <c r="E663" s="40" t="str">
        <f>HYPERLINK("https://www.google.ru/search?q=DJ6257-004&amp;newwindow=1&amp;tbm=isch","Еще фото")</f>
        <v>Еще фото</v>
      </c>
      <c r="F663" s="25"/>
      <c r="G663" s="24" t="s">
        <v>358</v>
      </c>
      <c r="H663" s="24" t="s">
        <v>349</v>
      </c>
      <c r="I663" s="24" t="s">
        <v>1078</v>
      </c>
      <c r="J663" s="14" t="s">
        <v>29</v>
      </c>
      <c r="K663" s="15" t="s">
        <v>45</v>
      </c>
      <c r="L663" s="57"/>
      <c r="M663" s="14"/>
      <c r="N663" s="14" t="s">
        <v>114</v>
      </c>
      <c r="O663" s="14"/>
      <c r="P663" s="15" t="s">
        <v>1084</v>
      </c>
      <c r="Q663" s="16">
        <v>10399</v>
      </c>
      <c r="R663" s="17">
        <v>75.12</v>
      </c>
      <c r="S663" s="18">
        <v>2975.9354999999996</v>
      </c>
      <c r="T663" s="19" t="s">
        <v>353</v>
      </c>
      <c r="U663" s="20" t="s">
        <v>695</v>
      </c>
      <c r="V663" s="29">
        <v>37.5</v>
      </c>
      <c r="W663" s="22">
        <v>21</v>
      </c>
      <c r="X663" s="23"/>
    </row>
    <row r="664" spans="1:24" s="1" customFormat="1" ht="21" customHeight="1" x14ac:dyDescent="0.3">
      <c r="A664" s="11" t="s">
        <v>23</v>
      </c>
      <c r="B664" s="11" t="s">
        <v>1085</v>
      </c>
      <c r="C664" s="26" t="s">
        <v>1086</v>
      </c>
      <c r="D664" s="58"/>
      <c r="E664" s="40" t="str">
        <f>HYPERLINK("https://www.google.ru/search?q=CT1725-100&amp;newwindow=1&amp;tbm=isch","Еще фото")</f>
        <v>Еще фото</v>
      </c>
      <c r="F664" s="25"/>
      <c r="G664" s="11" t="s">
        <v>1087</v>
      </c>
      <c r="H664" s="11" t="s">
        <v>349</v>
      </c>
      <c r="I664" s="14" t="s">
        <v>1078</v>
      </c>
      <c r="J664" s="14" t="s">
        <v>29</v>
      </c>
      <c r="K664" s="15" t="s">
        <v>45</v>
      </c>
      <c r="L664" s="56" t="s">
        <v>1088</v>
      </c>
      <c r="M664" s="14"/>
      <c r="N664" s="14" t="s">
        <v>67</v>
      </c>
      <c r="O664" s="14"/>
      <c r="P664" s="15" t="s">
        <v>1089</v>
      </c>
      <c r="Q664" s="16">
        <v>11399</v>
      </c>
      <c r="R664" s="17">
        <v>75.11</v>
      </c>
      <c r="S664" s="18">
        <v>3263.4354999999996</v>
      </c>
      <c r="T664" s="19" t="s">
        <v>353</v>
      </c>
      <c r="U664" s="20" t="s">
        <v>712</v>
      </c>
      <c r="V664" s="29">
        <v>35.5</v>
      </c>
      <c r="W664" s="22">
        <v>5</v>
      </c>
      <c r="X664" s="23"/>
    </row>
    <row r="665" spans="1:24" s="1" customFormat="1" ht="21" customHeight="1" x14ac:dyDescent="0.3">
      <c r="A665" s="24" t="s">
        <v>23</v>
      </c>
      <c r="B665" s="24" t="s">
        <v>1085</v>
      </c>
      <c r="C665" s="27" t="s">
        <v>1086</v>
      </c>
      <c r="D665" s="59"/>
      <c r="E665" s="40" t="str">
        <f>HYPERLINK("https://www.google.ru/search?q=CT1725-100&amp;newwindow=1&amp;tbm=isch","Еще фото")</f>
        <v>Еще фото</v>
      </c>
      <c r="F665" s="25"/>
      <c r="G665" s="24" t="s">
        <v>1087</v>
      </c>
      <c r="H665" s="24" t="s">
        <v>349</v>
      </c>
      <c r="I665" s="24" t="s">
        <v>1078</v>
      </c>
      <c r="J665" s="14" t="s">
        <v>29</v>
      </c>
      <c r="K665" s="15" t="s">
        <v>45</v>
      </c>
      <c r="L665" s="61"/>
      <c r="M665" s="14"/>
      <c r="N665" s="14" t="s">
        <v>67</v>
      </c>
      <c r="O665" s="14"/>
      <c r="P665" s="15" t="s">
        <v>1089</v>
      </c>
      <c r="Q665" s="16">
        <v>11399</v>
      </c>
      <c r="R665" s="17">
        <v>75.11</v>
      </c>
      <c r="S665" s="18">
        <v>3263.4354999999996</v>
      </c>
      <c r="T665" s="19" t="s">
        <v>353</v>
      </c>
      <c r="U665" s="20" t="s">
        <v>361</v>
      </c>
      <c r="V665" s="29">
        <v>36.5</v>
      </c>
      <c r="W665" s="22">
        <v>11</v>
      </c>
      <c r="X665" s="23"/>
    </row>
    <row r="666" spans="1:24" s="1" customFormat="1" ht="21" customHeight="1" x14ac:dyDescent="0.3">
      <c r="A666" s="24" t="s">
        <v>23</v>
      </c>
      <c r="B666" s="24" t="s">
        <v>1085</v>
      </c>
      <c r="C666" s="27" t="s">
        <v>1086</v>
      </c>
      <c r="D666" s="59"/>
      <c r="E666" s="40" t="str">
        <f>HYPERLINK("https://www.google.ru/search?q=CT1725-100&amp;newwindow=1&amp;tbm=isch","Еще фото")</f>
        <v>Еще фото</v>
      </c>
      <c r="F666" s="25"/>
      <c r="G666" s="24" t="s">
        <v>1087</v>
      </c>
      <c r="H666" s="24" t="s">
        <v>349</v>
      </c>
      <c r="I666" s="24" t="s">
        <v>1078</v>
      </c>
      <c r="J666" s="14" t="s">
        <v>29</v>
      </c>
      <c r="K666" s="15" t="s">
        <v>45</v>
      </c>
      <c r="L666" s="61"/>
      <c r="M666" s="14"/>
      <c r="N666" s="14" t="s">
        <v>67</v>
      </c>
      <c r="O666" s="14"/>
      <c r="P666" s="15" t="s">
        <v>1089</v>
      </c>
      <c r="Q666" s="16">
        <v>11399</v>
      </c>
      <c r="R666" s="17">
        <v>75.11</v>
      </c>
      <c r="S666" s="18">
        <v>3263.4354999999996</v>
      </c>
      <c r="T666" s="19" t="s">
        <v>353</v>
      </c>
      <c r="U666" s="20" t="s">
        <v>362</v>
      </c>
      <c r="V666" s="22">
        <v>37</v>
      </c>
      <c r="W666" s="22">
        <v>22</v>
      </c>
      <c r="X666" s="23"/>
    </row>
    <row r="667" spans="1:24" s="1" customFormat="1" ht="21" customHeight="1" x14ac:dyDescent="0.3">
      <c r="A667" s="24" t="s">
        <v>23</v>
      </c>
      <c r="B667" s="24" t="s">
        <v>1085</v>
      </c>
      <c r="C667" s="27" t="s">
        <v>1086</v>
      </c>
      <c r="D667" s="59"/>
      <c r="E667" s="40" t="str">
        <f>HYPERLINK("https://www.google.ru/search?q=CT1725-100&amp;newwindow=1&amp;tbm=isch","Еще фото")</f>
        <v>Еще фото</v>
      </c>
      <c r="F667" s="25"/>
      <c r="G667" s="24" t="s">
        <v>1087</v>
      </c>
      <c r="H667" s="24" t="s">
        <v>349</v>
      </c>
      <c r="I667" s="24" t="s">
        <v>1078</v>
      </c>
      <c r="J667" s="14" t="s">
        <v>29</v>
      </c>
      <c r="K667" s="15" t="s">
        <v>45</v>
      </c>
      <c r="L667" s="61"/>
      <c r="M667" s="14"/>
      <c r="N667" s="14" t="s">
        <v>67</v>
      </c>
      <c r="O667" s="14"/>
      <c r="P667" s="15" t="s">
        <v>1089</v>
      </c>
      <c r="Q667" s="16">
        <v>11399</v>
      </c>
      <c r="R667" s="17">
        <v>75.11</v>
      </c>
      <c r="S667" s="18">
        <v>3263.4354999999996</v>
      </c>
      <c r="T667" s="19" t="s">
        <v>353</v>
      </c>
      <c r="U667" s="20" t="s">
        <v>695</v>
      </c>
      <c r="V667" s="29">
        <v>37.5</v>
      </c>
      <c r="W667" s="22">
        <v>10</v>
      </c>
      <c r="X667" s="23"/>
    </row>
    <row r="668" spans="1:24" s="1" customFormat="1" ht="32" customHeight="1" x14ac:dyDescent="0.3">
      <c r="A668" s="24" t="s">
        <v>23</v>
      </c>
      <c r="B668" s="24" t="s">
        <v>1085</v>
      </c>
      <c r="C668" s="27" t="s">
        <v>1086</v>
      </c>
      <c r="D668" s="60"/>
      <c r="E668" s="40" t="str">
        <f>HYPERLINK("https://www.google.ru/search?q=CT1725-100&amp;newwindow=1&amp;tbm=isch","Еще фото")</f>
        <v>Еще фото</v>
      </c>
      <c r="F668" s="25"/>
      <c r="G668" s="24" t="s">
        <v>1087</v>
      </c>
      <c r="H668" s="24" t="s">
        <v>349</v>
      </c>
      <c r="I668" s="24" t="s">
        <v>1078</v>
      </c>
      <c r="J668" s="14" t="s">
        <v>29</v>
      </c>
      <c r="K668" s="15" t="s">
        <v>45</v>
      </c>
      <c r="L668" s="57"/>
      <c r="M668" s="14"/>
      <c r="N668" s="14" t="s">
        <v>67</v>
      </c>
      <c r="O668" s="14"/>
      <c r="P668" s="15" t="s">
        <v>1089</v>
      </c>
      <c r="Q668" s="16">
        <v>11399</v>
      </c>
      <c r="R668" s="17">
        <v>75.11</v>
      </c>
      <c r="S668" s="18">
        <v>3263.4354999999996</v>
      </c>
      <c r="T668" s="19" t="s">
        <v>353</v>
      </c>
      <c r="U668" s="20" t="s">
        <v>686</v>
      </c>
      <c r="V668" s="22">
        <v>38</v>
      </c>
      <c r="W668" s="22">
        <v>1</v>
      </c>
      <c r="X668" s="23"/>
    </row>
    <row r="669" spans="1:24" s="1" customFormat="1" ht="14" customHeight="1" x14ac:dyDescent="0.3">
      <c r="A669" s="11" t="s">
        <v>23</v>
      </c>
      <c r="B669" s="11" t="s">
        <v>1090</v>
      </c>
      <c r="C669" s="12" t="s">
        <v>1091</v>
      </c>
      <c r="D669" s="58"/>
      <c r="E669" s="40" t="str">
        <f t="shared" ref="E669:E675" si="12">HYPERLINK("https://www.google.ru/search?q=DH3161-101&amp;newwindow=1&amp;tbm=isch","Еще фото")</f>
        <v>Еще фото</v>
      </c>
      <c r="F669" s="13" t="s">
        <v>26</v>
      </c>
      <c r="G669" s="11" t="s">
        <v>1092</v>
      </c>
      <c r="H669" s="11" t="s">
        <v>349</v>
      </c>
      <c r="I669" s="14" t="s">
        <v>1078</v>
      </c>
      <c r="J669" s="14" t="s">
        <v>29</v>
      </c>
      <c r="K669" s="15" t="s">
        <v>45</v>
      </c>
      <c r="L669" s="56" t="s">
        <v>1093</v>
      </c>
      <c r="M669" s="14"/>
      <c r="N669" s="14" t="s">
        <v>67</v>
      </c>
      <c r="O669" s="14" t="s">
        <v>79</v>
      </c>
      <c r="P669" s="15" t="s">
        <v>1094</v>
      </c>
      <c r="Q669" s="16">
        <v>11299</v>
      </c>
      <c r="R669" s="17">
        <v>73.2</v>
      </c>
      <c r="S669" s="18">
        <v>3481.9354999999996</v>
      </c>
      <c r="T669" s="19" t="s">
        <v>353</v>
      </c>
      <c r="U669" s="20" t="s">
        <v>679</v>
      </c>
      <c r="V669" s="22">
        <v>35</v>
      </c>
      <c r="W669" s="22">
        <v>5</v>
      </c>
      <c r="X669" s="23"/>
    </row>
    <row r="670" spans="1:24" s="1" customFormat="1" ht="14" customHeight="1" x14ac:dyDescent="0.3">
      <c r="A670" s="24" t="s">
        <v>23</v>
      </c>
      <c r="B670" s="24" t="s">
        <v>1090</v>
      </c>
      <c r="C670" s="12" t="s">
        <v>1091</v>
      </c>
      <c r="D670" s="59"/>
      <c r="E670" s="40" t="str">
        <f t="shared" si="12"/>
        <v>Еще фото</v>
      </c>
      <c r="F670" s="13" t="s">
        <v>26</v>
      </c>
      <c r="G670" s="24" t="s">
        <v>1092</v>
      </c>
      <c r="H670" s="24" t="s">
        <v>349</v>
      </c>
      <c r="I670" s="24" t="s">
        <v>1078</v>
      </c>
      <c r="J670" s="14" t="s">
        <v>29</v>
      </c>
      <c r="K670" s="15" t="s">
        <v>45</v>
      </c>
      <c r="L670" s="61"/>
      <c r="M670" s="14"/>
      <c r="N670" s="14" t="s">
        <v>67</v>
      </c>
      <c r="O670" s="14" t="s">
        <v>79</v>
      </c>
      <c r="P670" s="15" t="s">
        <v>1094</v>
      </c>
      <c r="Q670" s="16">
        <v>11299</v>
      </c>
      <c r="R670" s="17">
        <v>73.2</v>
      </c>
      <c r="S670" s="18">
        <v>3481.9354999999996</v>
      </c>
      <c r="T670" s="19" t="s">
        <v>353</v>
      </c>
      <c r="U670" s="20" t="s">
        <v>712</v>
      </c>
      <c r="V670" s="29">
        <v>35.5</v>
      </c>
      <c r="W670" s="22">
        <v>10</v>
      </c>
      <c r="X670" s="23"/>
    </row>
    <row r="671" spans="1:24" s="1" customFormat="1" ht="14" customHeight="1" x14ac:dyDescent="0.3">
      <c r="A671" s="24" t="s">
        <v>23</v>
      </c>
      <c r="B671" s="24" t="s">
        <v>1090</v>
      </c>
      <c r="C671" s="12" t="s">
        <v>1091</v>
      </c>
      <c r="D671" s="59"/>
      <c r="E671" s="40" t="str">
        <f t="shared" si="12"/>
        <v>Еще фото</v>
      </c>
      <c r="F671" s="13" t="s">
        <v>26</v>
      </c>
      <c r="G671" s="24" t="s">
        <v>1092</v>
      </c>
      <c r="H671" s="24" t="s">
        <v>349</v>
      </c>
      <c r="I671" s="24" t="s">
        <v>1078</v>
      </c>
      <c r="J671" s="14" t="s">
        <v>29</v>
      </c>
      <c r="K671" s="15" t="s">
        <v>45</v>
      </c>
      <c r="L671" s="61"/>
      <c r="M671" s="14"/>
      <c r="N671" s="14" t="s">
        <v>67</v>
      </c>
      <c r="O671" s="14" t="s">
        <v>79</v>
      </c>
      <c r="P671" s="15" t="s">
        <v>1094</v>
      </c>
      <c r="Q671" s="16">
        <v>11299</v>
      </c>
      <c r="R671" s="17">
        <v>73.2</v>
      </c>
      <c r="S671" s="18">
        <v>3481.9354999999996</v>
      </c>
      <c r="T671" s="19" t="s">
        <v>353</v>
      </c>
      <c r="U671" s="20" t="s">
        <v>361</v>
      </c>
      <c r="V671" s="29">
        <v>36.5</v>
      </c>
      <c r="W671" s="22">
        <v>18</v>
      </c>
      <c r="X671" s="23"/>
    </row>
    <row r="672" spans="1:24" s="1" customFormat="1" ht="14" customHeight="1" x14ac:dyDescent="0.3">
      <c r="A672" s="24" t="s">
        <v>23</v>
      </c>
      <c r="B672" s="24" t="s">
        <v>1090</v>
      </c>
      <c r="C672" s="12" t="s">
        <v>1091</v>
      </c>
      <c r="D672" s="59"/>
      <c r="E672" s="40" t="str">
        <f t="shared" si="12"/>
        <v>Еще фото</v>
      </c>
      <c r="F672" s="13" t="s">
        <v>26</v>
      </c>
      <c r="G672" s="24" t="s">
        <v>1092</v>
      </c>
      <c r="H672" s="24" t="s">
        <v>349</v>
      </c>
      <c r="I672" s="24" t="s">
        <v>1078</v>
      </c>
      <c r="J672" s="14" t="s">
        <v>29</v>
      </c>
      <c r="K672" s="15" t="s">
        <v>45</v>
      </c>
      <c r="L672" s="61"/>
      <c r="M672" s="14"/>
      <c r="N672" s="14" t="s">
        <v>67</v>
      </c>
      <c r="O672" s="14" t="s">
        <v>79</v>
      </c>
      <c r="P672" s="15" t="s">
        <v>1094</v>
      </c>
      <c r="Q672" s="16">
        <v>11299</v>
      </c>
      <c r="R672" s="17">
        <v>73.2</v>
      </c>
      <c r="S672" s="18">
        <v>3481.9354999999996</v>
      </c>
      <c r="T672" s="19" t="s">
        <v>353</v>
      </c>
      <c r="U672" s="20" t="s">
        <v>362</v>
      </c>
      <c r="V672" s="22">
        <v>37</v>
      </c>
      <c r="W672" s="22">
        <v>26</v>
      </c>
      <c r="X672" s="23"/>
    </row>
    <row r="673" spans="1:24" s="1" customFormat="1" ht="14" customHeight="1" x14ac:dyDescent="0.3">
      <c r="A673" s="24" t="s">
        <v>23</v>
      </c>
      <c r="B673" s="24" t="s">
        <v>1090</v>
      </c>
      <c r="C673" s="12" t="s">
        <v>1091</v>
      </c>
      <c r="D673" s="59"/>
      <c r="E673" s="40" t="str">
        <f t="shared" si="12"/>
        <v>Еще фото</v>
      </c>
      <c r="F673" s="13" t="s">
        <v>26</v>
      </c>
      <c r="G673" s="24" t="s">
        <v>1092</v>
      </c>
      <c r="H673" s="24" t="s">
        <v>349</v>
      </c>
      <c r="I673" s="24" t="s">
        <v>1078</v>
      </c>
      <c r="J673" s="14" t="s">
        <v>29</v>
      </c>
      <c r="K673" s="15" t="s">
        <v>45</v>
      </c>
      <c r="L673" s="61"/>
      <c r="M673" s="14"/>
      <c r="N673" s="14" t="s">
        <v>67</v>
      </c>
      <c r="O673" s="14" t="s">
        <v>79</v>
      </c>
      <c r="P673" s="15" t="s">
        <v>1094</v>
      </c>
      <c r="Q673" s="16">
        <v>11299</v>
      </c>
      <c r="R673" s="17">
        <v>73.2</v>
      </c>
      <c r="S673" s="18">
        <v>3481.9354999999996</v>
      </c>
      <c r="T673" s="19" t="s">
        <v>353</v>
      </c>
      <c r="U673" s="20" t="s">
        <v>695</v>
      </c>
      <c r="V673" s="29">
        <v>37.5</v>
      </c>
      <c r="W673" s="22">
        <v>16</v>
      </c>
      <c r="X673" s="23"/>
    </row>
    <row r="674" spans="1:24" s="1" customFormat="1" ht="14" customHeight="1" x14ac:dyDescent="0.3">
      <c r="A674" s="24" t="s">
        <v>23</v>
      </c>
      <c r="B674" s="24" t="s">
        <v>1090</v>
      </c>
      <c r="C674" s="12" t="s">
        <v>1091</v>
      </c>
      <c r="D674" s="59"/>
      <c r="E674" s="40" t="str">
        <f t="shared" si="12"/>
        <v>Еще фото</v>
      </c>
      <c r="F674" s="13" t="s">
        <v>26</v>
      </c>
      <c r="G674" s="24" t="s">
        <v>1092</v>
      </c>
      <c r="H674" s="24" t="s">
        <v>349</v>
      </c>
      <c r="I674" s="24" t="s">
        <v>1078</v>
      </c>
      <c r="J674" s="14" t="s">
        <v>29</v>
      </c>
      <c r="K674" s="15" t="s">
        <v>45</v>
      </c>
      <c r="L674" s="61"/>
      <c r="M674" s="14"/>
      <c r="N674" s="14" t="s">
        <v>67</v>
      </c>
      <c r="O674" s="14" t="s">
        <v>79</v>
      </c>
      <c r="P674" s="15" t="s">
        <v>1094</v>
      </c>
      <c r="Q674" s="16">
        <v>11299</v>
      </c>
      <c r="R674" s="17">
        <v>73.2</v>
      </c>
      <c r="S674" s="18">
        <v>3481.9354999999996</v>
      </c>
      <c r="T674" s="19" t="s">
        <v>353</v>
      </c>
      <c r="U674" s="20" t="s">
        <v>355</v>
      </c>
      <c r="V674" s="29">
        <v>39.5</v>
      </c>
      <c r="W674" s="22">
        <v>3</v>
      </c>
      <c r="X674" s="23"/>
    </row>
    <row r="675" spans="1:24" s="1" customFormat="1" ht="17" customHeight="1" x14ac:dyDescent="0.3">
      <c r="A675" s="24" t="s">
        <v>23</v>
      </c>
      <c r="B675" s="24" t="s">
        <v>1090</v>
      </c>
      <c r="C675" s="12" t="s">
        <v>1091</v>
      </c>
      <c r="D675" s="60"/>
      <c r="E675" s="40" t="str">
        <f t="shared" si="12"/>
        <v>Еще фото</v>
      </c>
      <c r="F675" s="13" t="s">
        <v>26</v>
      </c>
      <c r="G675" s="24" t="s">
        <v>1092</v>
      </c>
      <c r="H675" s="24" t="s">
        <v>349</v>
      </c>
      <c r="I675" s="24" t="s">
        <v>1078</v>
      </c>
      <c r="J675" s="14" t="s">
        <v>29</v>
      </c>
      <c r="K675" s="15" t="s">
        <v>45</v>
      </c>
      <c r="L675" s="57"/>
      <c r="M675" s="14"/>
      <c r="N675" s="14" t="s">
        <v>67</v>
      </c>
      <c r="O675" s="14" t="s">
        <v>79</v>
      </c>
      <c r="P675" s="15" t="s">
        <v>1094</v>
      </c>
      <c r="Q675" s="16">
        <v>11299</v>
      </c>
      <c r="R675" s="17">
        <v>73.2</v>
      </c>
      <c r="S675" s="18">
        <v>3481.9354999999996</v>
      </c>
      <c r="T675" s="19" t="s">
        <v>353</v>
      </c>
      <c r="U675" s="20" t="s">
        <v>696</v>
      </c>
      <c r="V675" s="22">
        <v>41</v>
      </c>
      <c r="W675" s="22">
        <v>2</v>
      </c>
      <c r="X675" s="23"/>
    </row>
    <row r="676" spans="1:24" s="1" customFormat="1" ht="108" customHeight="1" x14ac:dyDescent="0.3">
      <c r="A676" s="11" t="s">
        <v>23</v>
      </c>
      <c r="B676" s="11" t="s">
        <v>1095</v>
      </c>
      <c r="C676" s="12" t="s">
        <v>1096</v>
      </c>
      <c r="D676" s="28"/>
      <c r="E676" s="40" t="str">
        <f>HYPERLINK("https://www.google.ru/search?q=864349-002&amp;newwindow=1&amp;tbm=isch","Еще фото")</f>
        <v>Еще фото</v>
      </c>
      <c r="F676" s="25"/>
      <c r="G676" s="11" t="s">
        <v>1092</v>
      </c>
      <c r="H676" s="11" t="s">
        <v>349</v>
      </c>
      <c r="I676" s="14" t="s">
        <v>1078</v>
      </c>
      <c r="J676" s="14" t="s">
        <v>29</v>
      </c>
      <c r="K676" s="15" t="s">
        <v>30</v>
      </c>
      <c r="L676" s="14" t="s">
        <v>1097</v>
      </c>
      <c r="M676" s="14" t="s">
        <v>684</v>
      </c>
      <c r="N676" s="14" t="s">
        <v>1098</v>
      </c>
      <c r="O676" s="14"/>
      <c r="P676" s="15" t="s">
        <v>1099</v>
      </c>
      <c r="Q676" s="16">
        <v>12699</v>
      </c>
      <c r="R676" s="17">
        <v>72.14</v>
      </c>
      <c r="S676" s="18">
        <v>4068.4354999999996</v>
      </c>
      <c r="T676" s="19" t="s">
        <v>353</v>
      </c>
      <c r="U676" s="20" t="s">
        <v>849</v>
      </c>
      <c r="V676" s="29">
        <v>35.5</v>
      </c>
      <c r="W676" s="22">
        <v>2</v>
      </c>
      <c r="X676" s="23"/>
    </row>
    <row r="677" spans="1:24" s="1" customFormat="1" ht="21" customHeight="1" x14ac:dyDescent="0.3">
      <c r="A677" s="11" t="s">
        <v>23</v>
      </c>
      <c r="B677" s="11" t="s">
        <v>1100</v>
      </c>
      <c r="C677" s="26" t="s">
        <v>1101</v>
      </c>
      <c r="D677" s="58"/>
      <c r="E677" s="40" t="str">
        <f>HYPERLINK("https://www.google.ru/search?q=DJ7884-001&amp;newwindow=1&amp;tbm=isch","Еще фото")</f>
        <v>Еще фото</v>
      </c>
      <c r="F677" s="25"/>
      <c r="G677" s="11" t="s">
        <v>358</v>
      </c>
      <c r="H677" s="11" t="s">
        <v>349</v>
      </c>
      <c r="I677" s="14" t="s">
        <v>1078</v>
      </c>
      <c r="J677" s="14" t="s">
        <v>29</v>
      </c>
      <c r="K677" s="15" t="s">
        <v>45</v>
      </c>
      <c r="L677" s="56" t="s">
        <v>1102</v>
      </c>
      <c r="M677" s="14" t="s">
        <v>702</v>
      </c>
      <c r="N677" s="14" t="s">
        <v>114</v>
      </c>
      <c r="O677" s="14"/>
      <c r="P677" s="15" t="s">
        <v>1103</v>
      </c>
      <c r="Q677" s="16">
        <v>24399</v>
      </c>
      <c r="R677" s="17">
        <v>70.7</v>
      </c>
      <c r="S677" s="18">
        <v>8219.9354999999996</v>
      </c>
      <c r="T677" s="19" t="s">
        <v>353</v>
      </c>
      <c r="U677" s="20" t="s">
        <v>361</v>
      </c>
      <c r="V677" s="29">
        <v>36.5</v>
      </c>
      <c r="W677" s="22">
        <v>7</v>
      </c>
      <c r="X677" s="23"/>
    </row>
    <row r="678" spans="1:24" s="1" customFormat="1" ht="21" customHeight="1" x14ac:dyDescent="0.3">
      <c r="A678" s="24" t="s">
        <v>23</v>
      </c>
      <c r="B678" s="24" t="s">
        <v>1100</v>
      </c>
      <c r="C678" s="27" t="s">
        <v>1101</v>
      </c>
      <c r="D678" s="59"/>
      <c r="E678" s="40" t="str">
        <f>HYPERLINK("https://www.google.ru/search?q=DJ7884-001&amp;newwindow=1&amp;tbm=isch","Еще фото")</f>
        <v>Еще фото</v>
      </c>
      <c r="F678" s="25"/>
      <c r="G678" s="24" t="s">
        <v>358</v>
      </c>
      <c r="H678" s="24" t="s">
        <v>349</v>
      </c>
      <c r="I678" s="24" t="s">
        <v>1078</v>
      </c>
      <c r="J678" s="14" t="s">
        <v>29</v>
      </c>
      <c r="K678" s="15" t="s">
        <v>45</v>
      </c>
      <c r="L678" s="61"/>
      <c r="M678" s="14" t="s">
        <v>702</v>
      </c>
      <c r="N678" s="14" t="s">
        <v>114</v>
      </c>
      <c r="O678" s="14"/>
      <c r="P678" s="15" t="s">
        <v>1103</v>
      </c>
      <c r="Q678" s="16">
        <v>24399</v>
      </c>
      <c r="R678" s="17">
        <v>70.7</v>
      </c>
      <c r="S678" s="18">
        <v>8219.9354999999996</v>
      </c>
      <c r="T678" s="19" t="s">
        <v>353</v>
      </c>
      <c r="U678" s="20" t="s">
        <v>362</v>
      </c>
      <c r="V678" s="22">
        <v>37</v>
      </c>
      <c r="W678" s="22">
        <v>7</v>
      </c>
      <c r="X678" s="23"/>
    </row>
    <row r="679" spans="1:24" s="1" customFormat="1" ht="21" customHeight="1" x14ac:dyDescent="0.3">
      <c r="A679" s="24" t="s">
        <v>23</v>
      </c>
      <c r="B679" s="24" t="s">
        <v>1100</v>
      </c>
      <c r="C679" s="27" t="s">
        <v>1101</v>
      </c>
      <c r="D679" s="59"/>
      <c r="E679" s="40" t="str">
        <f>HYPERLINK("https://www.google.ru/search?q=DJ7884-001&amp;newwindow=1&amp;tbm=isch","Еще фото")</f>
        <v>Еще фото</v>
      </c>
      <c r="F679" s="25"/>
      <c r="G679" s="24" t="s">
        <v>358</v>
      </c>
      <c r="H679" s="24" t="s">
        <v>349</v>
      </c>
      <c r="I679" s="24" t="s">
        <v>1078</v>
      </c>
      <c r="J679" s="14" t="s">
        <v>29</v>
      </c>
      <c r="K679" s="15" t="s">
        <v>45</v>
      </c>
      <c r="L679" s="61"/>
      <c r="M679" s="14" t="s">
        <v>702</v>
      </c>
      <c r="N679" s="14" t="s">
        <v>114</v>
      </c>
      <c r="O679" s="14"/>
      <c r="P679" s="15" t="s">
        <v>1103</v>
      </c>
      <c r="Q679" s="16">
        <v>24399</v>
      </c>
      <c r="R679" s="17">
        <v>70.7</v>
      </c>
      <c r="S679" s="18">
        <v>8219.9354999999996</v>
      </c>
      <c r="T679" s="19" t="s">
        <v>353</v>
      </c>
      <c r="U679" s="20" t="s">
        <v>695</v>
      </c>
      <c r="V679" s="29">
        <v>37.5</v>
      </c>
      <c r="W679" s="22">
        <v>10</v>
      </c>
      <c r="X679" s="23"/>
    </row>
    <row r="680" spans="1:24" s="1" customFormat="1" ht="21" customHeight="1" x14ac:dyDescent="0.3">
      <c r="A680" s="24" t="s">
        <v>23</v>
      </c>
      <c r="B680" s="24" t="s">
        <v>1100</v>
      </c>
      <c r="C680" s="27" t="s">
        <v>1101</v>
      </c>
      <c r="D680" s="59"/>
      <c r="E680" s="40" t="str">
        <f>HYPERLINK("https://www.google.ru/search?q=DJ7884-001&amp;newwindow=1&amp;tbm=isch","Еще фото")</f>
        <v>Еще фото</v>
      </c>
      <c r="F680" s="25"/>
      <c r="G680" s="24" t="s">
        <v>358</v>
      </c>
      <c r="H680" s="24" t="s">
        <v>349</v>
      </c>
      <c r="I680" s="24" t="s">
        <v>1078</v>
      </c>
      <c r="J680" s="14" t="s">
        <v>29</v>
      </c>
      <c r="K680" s="15" t="s">
        <v>45</v>
      </c>
      <c r="L680" s="61"/>
      <c r="M680" s="14" t="s">
        <v>702</v>
      </c>
      <c r="N680" s="14" t="s">
        <v>114</v>
      </c>
      <c r="O680" s="14"/>
      <c r="P680" s="15" t="s">
        <v>1103</v>
      </c>
      <c r="Q680" s="16">
        <v>24399</v>
      </c>
      <c r="R680" s="17">
        <v>70.7</v>
      </c>
      <c r="S680" s="18">
        <v>8219.9354999999996</v>
      </c>
      <c r="T680" s="19" t="s">
        <v>353</v>
      </c>
      <c r="U680" s="20" t="s">
        <v>686</v>
      </c>
      <c r="V680" s="22">
        <v>38</v>
      </c>
      <c r="W680" s="22">
        <v>4</v>
      </c>
      <c r="X680" s="23"/>
    </row>
    <row r="681" spans="1:24" s="1" customFormat="1" ht="32" customHeight="1" x14ac:dyDescent="0.3">
      <c r="A681" s="24" t="s">
        <v>23</v>
      </c>
      <c r="B681" s="24" t="s">
        <v>1100</v>
      </c>
      <c r="C681" s="27" t="s">
        <v>1101</v>
      </c>
      <c r="D681" s="60"/>
      <c r="E681" s="40" t="str">
        <f>HYPERLINK("https://www.google.ru/search?q=DJ7884-001&amp;newwindow=1&amp;tbm=isch","Еще фото")</f>
        <v>Еще фото</v>
      </c>
      <c r="F681" s="25"/>
      <c r="G681" s="24" t="s">
        <v>358</v>
      </c>
      <c r="H681" s="24" t="s">
        <v>349</v>
      </c>
      <c r="I681" s="24" t="s">
        <v>1078</v>
      </c>
      <c r="J681" s="14" t="s">
        <v>29</v>
      </c>
      <c r="K681" s="15" t="s">
        <v>45</v>
      </c>
      <c r="L681" s="57"/>
      <c r="M681" s="14" t="s">
        <v>702</v>
      </c>
      <c r="N681" s="14" t="s">
        <v>114</v>
      </c>
      <c r="O681" s="14"/>
      <c r="P681" s="15" t="s">
        <v>1103</v>
      </c>
      <c r="Q681" s="16">
        <v>24399</v>
      </c>
      <c r="R681" s="17">
        <v>70.7</v>
      </c>
      <c r="S681" s="18">
        <v>8219.9354999999996</v>
      </c>
      <c r="T681" s="19" t="s">
        <v>353</v>
      </c>
      <c r="U681" s="20" t="s">
        <v>354</v>
      </c>
      <c r="V681" s="22">
        <v>39</v>
      </c>
      <c r="W681" s="22">
        <v>2</v>
      </c>
      <c r="X681" s="23"/>
    </row>
    <row r="682" spans="1:24" s="1" customFormat="1" ht="11" customHeight="1" x14ac:dyDescent="0.3">
      <c r="A682" s="11" t="s">
        <v>23</v>
      </c>
      <c r="B682" s="11" t="s">
        <v>1104</v>
      </c>
      <c r="C682" s="12" t="s">
        <v>1105</v>
      </c>
      <c r="D682" s="58"/>
      <c r="E682" s="40" t="str">
        <f t="shared" ref="E682:E693" si="13">HYPERLINK("https://www.google.ru/search?q=DN3577-001&amp;newwindow=1&amp;tbm=isch","Еще фото")</f>
        <v>Еще фото</v>
      </c>
      <c r="F682" s="25" t="s">
        <v>52</v>
      </c>
      <c r="G682" s="11" t="s">
        <v>358</v>
      </c>
      <c r="H682" s="11" t="s">
        <v>349</v>
      </c>
      <c r="I682" s="14" t="s">
        <v>1078</v>
      </c>
      <c r="J682" s="14" t="s">
        <v>29</v>
      </c>
      <c r="K682" s="15" t="s">
        <v>30</v>
      </c>
      <c r="L682" s="56" t="s">
        <v>1106</v>
      </c>
      <c r="M682" s="14"/>
      <c r="N682" s="14" t="s">
        <v>391</v>
      </c>
      <c r="O682" s="14"/>
      <c r="P682" s="15" t="s">
        <v>1094</v>
      </c>
      <c r="Q682" s="16">
        <v>13199</v>
      </c>
      <c r="R682" s="17">
        <v>70.010000000000005</v>
      </c>
      <c r="S682" s="18">
        <v>4551.4354999999996</v>
      </c>
      <c r="T682" s="19" t="s">
        <v>353</v>
      </c>
      <c r="U682" s="20" t="s">
        <v>712</v>
      </c>
      <c r="V682" s="29">
        <v>37.5</v>
      </c>
      <c r="W682" s="22">
        <v>3</v>
      </c>
      <c r="X682" s="23"/>
    </row>
    <row r="683" spans="1:24" s="1" customFormat="1" ht="11" customHeight="1" x14ac:dyDescent="0.3">
      <c r="A683" s="24" t="s">
        <v>23</v>
      </c>
      <c r="B683" s="24" t="s">
        <v>1104</v>
      </c>
      <c r="C683" s="12" t="s">
        <v>1105</v>
      </c>
      <c r="D683" s="59"/>
      <c r="E683" s="40" t="str">
        <f t="shared" si="13"/>
        <v>Еще фото</v>
      </c>
      <c r="F683" s="25" t="s">
        <v>52</v>
      </c>
      <c r="G683" s="24" t="s">
        <v>358</v>
      </c>
      <c r="H683" s="24" t="s">
        <v>349</v>
      </c>
      <c r="I683" s="24" t="s">
        <v>1078</v>
      </c>
      <c r="J683" s="14" t="s">
        <v>29</v>
      </c>
      <c r="K683" s="15" t="s">
        <v>30</v>
      </c>
      <c r="L683" s="61"/>
      <c r="M683" s="14"/>
      <c r="N683" s="14" t="s">
        <v>391</v>
      </c>
      <c r="O683" s="14"/>
      <c r="P683" s="15" t="s">
        <v>1094</v>
      </c>
      <c r="Q683" s="16">
        <v>13199</v>
      </c>
      <c r="R683" s="17">
        <v>70.010000000000005</v>
      </c>
      <c r="S683" s="18">
        <v>4551.4354999999996</v>
      </c>
      <c r="T683" s="19" t="s">
        <v>353</v>
      </c>
      <c r="U683" s="20" t="s">
        <v>361</v>
      </c>
      <c r="V683" s="22">
        <v>38</v>
      </c>
      <c r="W683" s="22">
        <v>2</v>
      </c>
      <c r="X683" s="23"/>
    </row>
    <row r="684" spans="1:24" s="1" customFormat="1" ht="11" customHeight="1" x14ac:dyDescent="0.3">
      <c r="A684" s="24" t="s">
        <v>23</v>
      </c>
      <c r="B684" s="24" t="s">
        <v>1104</v>
      </c>
      <c r="C684" s="12" t="s">
        <v>1105</v>
      </c>
      <c r="D684" s="59"/>
      <c r="E684" s="40" t="str">
        <f t="shared" si="13"/>
        <v>Еще фото</v>
      </c>
      <c r="F684" s="25" t="s">
        <v>52</v>
      </c>
      <c r="G684" s="24" t="s">
        <v>358</v>
      </c>
      <c r="H684" s="24" t="s">
        <v>349</v>
      </c>
      <c r="I684" s="24" t="s">
        <v>1078</v>
      </c>
      <c r="J684" s="14" t="s">
        <v>29</v>
      </c>
      <c r="K684" s="15" t="s">
        <v>30</v>
      </c>
      <c r="L684" s="61"/>
      <c r="M684" s="14"/>
      <c r="N684" s="14" t="s">
        <v>391</v>
      </c>
      <c r="O684" s="14"/>
      <c r="P684" s="15" t="s">
        <v>1094</v>
      </c>
      <c r="Q684" s="16">
        <v>13199</v>
      </c>
      <c r="R684" s="17">
        <v>70.010000000000005</v>
      </c>
      <c r="S684" s="18">
        <v>4551.4354999999996</v>
      </c>
      <c r="T684" s="19" t="s">
        <v>353</v>
      </c>
      <c r="U684" s="20" t="s">
        <v>362</v>
      </c>
      <c r="V684" s="22">
        <v>39</v>
      </c>
      <c r="W684" s="22">
        <v>6</v>
      </c>
      <c r="X684" s="23"/>
    </row>
    <row r="685" spans="1:24" s="1" customFormat="1" ht="11" customHeight="1" x14ac:dyDescent="0.3">
      <c r="A685" s="24" t="s">
        <v>23</v>
      </c>
      <c r="B685" s="24" t="s">
        <v>1104</v>
      </c>
      <c r="C685" s="12" t="s">
        <v>1105</v>
      </c>
      <c r="D685" s="59"/>
      <c r="E685" s="40" t="str">
        <f t="shared" si="13"/>
        <v>Еще фото</v>
      </c>
      <c r="F685" s="25" t="s">
        <v>52</v>
      </c>
      <c r="G685" s="24" t="s">
        <v>358</v>
      </c>
      <c r="H685" s="24" t="s">
        <v>349</v>
      </c>
      <c r="I685" s="24" t="s">
        <v>1078</v>
      </c>
      <c r="J685" s="14" t="s">
        <v>29</v>
      </c>
      <c r="K685" s="15" t="s">
        <v>30</v>
      </c>
      <c r="L685" s="61"/>
      <c r="M685" s="14"/>
      <c r="N685" s="14" t="s">
        <v>391</v>
      </c>
      <c r="O685" s="14"/>
      <c r="P685" s="15" t="s">
        <v>1094</v>
      </c>
      <c r="Q685" s="16">
        <v>13199</v>
      </c>
      <c r="R685" s="17">
        <v>70.010000000000005</v>
      </c>
      <c r="S685" s="18">
        <v>4551.4354999999996</v>
      </c>
      <c r="T685" s="19" t="s">
        <v>353</v>
      </c>
      <c r="U685" s="20" t="s">
        <v>695</v>
      </c>
      <c r="V685" s="29">
        <v>39.5</v>
      </c>
      <c r="W685" s="22">
        <v>29</v>
      </c>
      <c r="X685" s="23"/>
    </row>
    <row r="686" spans="1:24" s="1" customFormat="1" ht="11" customHeight="1" x14ac:dyDescent="0.3">
      <c r="A686" s="24" t="s">
        <v>23</v>
      </c>
      <c r="B686" s="24" t="s">
        <v>1104</v>
      </c>
      <c r="C686" s="12" t="s">
        <v>1105</v>
      </c>
      <c r="D686" s="59"/>
      <c r="E686" s="40" t="str">
        <f t="shared" si="13"/>
        <v>Еще фото</v>
      </c>
      <c r="F686" s="25" t="s">
        <v>52</v>
      </c>
      <c r="G686" s="24" t="s">
        <v>358</v>
      </c>
      <c r="H686" s="24" t="s">
        <v>349</v>
      </c>
      <c r="I686" s="24" t="s">
        <v>1078</v>
      </c>
      <c r="J686" s="14" t="s">
        <v>29</v>
      </c>
      <c r="K686" s="15" t="s">
        <v>30</v>
      </c>
      <c r="L686" s="61"/>
      <c r="M686" s="14"/>
      <c r="N686" s="14" t="s">
        <v>391</v>
      </c>
      <c r="O686" s="14"/>
      <c r="P686" s="15" t="s">
        <v>1094</v>
      </c>
      <c r="Q686" s="16">
        <v>13199</v>
      </c>
      <c r="R686" s="17">
        <v>70.010000000000005</v>
      </c>
      <c r="S686" s="18">
        <v>4551.4354999999996</v>
      </c>
      <c r="T686" s="19" t="s">
        <v>353</v>
      </c>
      <c r="U686" s="20" t="s">
        <v>686</v>
      </c>
      <c r="V686" s="22">
        <v>40</v>
      </c>
      <c r="W686" s="22">
        <v>105</v>
      </c>
      <c r="X686" s="23"/>
    </row>
    <row r="687" spans="1:24" s="1" customFormat="1" ht="11" customHeight="1" x14ac:dyDescent="0.3">
      <c r="A687" s="24" t="s">
        <v>23</v>
      </c>
      <c r="B687" s="24" t="s">
        <v>1104</v>
      </c>
      <c r="C687" s="12" t="s">
        <v>1105</v>
      </c>
      <c r="D687" s="59"/>
      <c r="E687" s="40" t="str">
        <f t="shared" si="13"/>
        <v>Еще фото</v>
      </c>
      <c r="F687" s="25" t="s">
        <v>52</v>
      </c>
      <c r="G687" s="24" t="s">
        <v>358</v>
      </c>
      <c r="H687" s="24" t="s">
        <v>349</v>
      </c>
      <c r="I687" s="24" t="s">
        <v>1078</v>
      </c>
      <c r="J687" s="14" t="s">
        <v>29</v>
      </c>
      <c r="K687" s="15" t="s">
        <v>30</v>
      </c>
      <c r="L687" s="61"/>
      <c r="M687" s="14"/>
      <c r="N687" s="14" t="s">
        <v>391</v>
      </c>
      <c r="O687" s="14"/>
      <c r="P687" s="15" t="s">
        <v>1094</v>
      </c>
      <c r="Q687" s="16">
        <v>13199</v>
      </c>
      <c r="R687" s="17">
        <v>70.010000000000005</v>
      </c>
      <c r="S687" s="18">
        <v>4551.4354999999996</v>
      </c>
      <c r="T687" s="19" t="s">
        <v>353</v>
      </c>
      <c r="U687" s="20" t="s">
        <v>354</v>
      </c>
      <c r="V687" s="22">
        <v>41</v>
      </c>
      <c r="W687" s="22">
        <v>169</v>
      </c>
      <c r="X687" s="23"/>
    </row>
    <row r="688" spans="1:24" s="1" customFormat="1" ht="11" customHeight="1" x14ac:dyDescent="0.3">
      <c r="A688" s="24" t="s">
        <v>23</v>
      </c>
      <c r="B688" s="24" t="s">
        <v>1104</v>
      </c>
      <c r="C688" s="12" t="s">
        <v>1105</v>
      </c>
      <c r="D688" s="59"/>
      <c r="E688" s="40" t="str">
        <f t="shared" si="13"/>
        <v>Еще фото</v>
      </c>
      <c r="F688" s="25" t="s">
        <v>52</v>
      </c>
      <c r="G688" s="24" t="s">
        <v>358</v>
      </c>
      <c r="H688" s="24" t="s">
        <v>349</v>
      </c>
      <c r="I688" s="24" t="s">
        <v>1078</v>
      </c>
      <c r="J688" s="14" t="s">
        <v>29</v>
      </c>
      <c r="K688" s="15" t="s">
        <v>30</v>
      </c>
      <c r="L688" s="61"/>
      <c r="M688" s="14"/>
      <c r="N688" s="14" t="s">
        <v>391</v>
      </c>
      <c r="O688" s="14"/>
      <c r="P688" s="15" t="s">
        <v>1094</v>
      </c>
      <c r="Q688" s="16">
        <v>13199</v>
      </c>
      <c r="R688" s="17">
        <v>70.010000000000005</v>
      </c>
      <c r="S688" s="18">
        <v>4551.4354999999996</v>
      </c>
      <c r="T688" s="19" t="s">
        <v>353</v>
      </c>
      <c r="U688" s="20" t="s">
        <v>355</v>
      </c>
      <c r="V688" s="29">
        <v>41.5</v>
      </c>
      <c r="W688" s="22">
        <v>235</v>
      </c>
      <c r="X688" s="23"/>
    </row>
    <row r="689" spans="1:24" s="1" customFormat="1" ht="11" customHeight="1" x14ac:dyDescent="0.3">
      <c r="A689" s="24" t="s">
        <v>23</v>
      </c>
      <c r="B689" s="24" t="s">
        <v>1104</v>
      </c>
      <c r="C689" s="12" t="s">
        <v>1105</v>
      </c>
      <c r="D689" s="59"/>
      <c r="E689" s="40" t="str">
        <f t="shared" si="13"/>
        <v>Еще фото</v>
      </c>
      <c r="F689" s="25" t="s">
        <v>52</v>
      </c>
      <c r="G689" s="24" t="s">
        <v>358</v>
      </c>
      <c r="H689" s="24" t="s">
        <v>349</v>
      </c>
      <c r="I689" s="24" t="s">
        <v>1078</v>
      </c>
      <c r="J689" s="14" t="s">
        <v>29</v>
      </c>
      <c r="K689" s="15" t="s">
        <v>30</v>
      </c>
      <c r="L689" s="61"/>
      <c r="M689" s="14"/>
      <c r="N689" s="14" t="s">
        <v>391</v>
      </c>
      <c r="O689" s="14"/>
      <c r="P689" s="15" t="s">
        <v>1094</v>
      </c>
      <c r="Q689" s="16">
        <v>13199</v>
      </c>
      <c r="R689" s="17">
        <v>70.010000000000005</v>
      </c>
      <c r="S689" s="18">
        <v>4551.4354999999996</v>
      </c>
      <c r="T689" s="19" t="s">
        <v>353</v>
      </c>
      <c r="U689" s="20" t="s">
        <v>708</v>
      </c>
      <c r="V689" s="22">
        <v>42</v>
      </c>
      <c r="W689" s="22">
        <v>136</v>
      </c>
      <c r="X689" s="23"/>
    </row>
    <row r="690" spans="1:24" s="1" customFormat="1" ht="11" customHeight="1" x14ac:dyDescent="0.3">
      <c r="A690" s="24" t="s">
        <v>23</v>
      </c>
      <c r="B690" s="24" t="s">
        <v>1104</v>
      </c>
      <c r="C690" s="12" t="s">
        <v>1105</v>
      </c>
      <c r="D690" s="59"/>
      <c r="E690" s="40" t="str">
        <f t="shared" si="13"/>
        <v>Еще фото</v>
      </c>
      <c r="F690" s="25" t="s">
        <v>52</v>
      </c>
      <c r="G690" s="24" t="s">
        <v>358</v>
      </c>
      <c r="H690" s="24" t="s">
        <v>349</v>
      </c>
      <c r="I690" s="24" t="s">
        <v>1078</v>
      </c>
      <c r="J690" s="14" t="s">
        <v>29</v>
      </c>
      <c r="K690" s="15" t="s">
        <v>30</v>
      </c>
      <c r="L690" s="61"/>
      <c r="M690" s="14"/>
      <c r="N690" s="14" t="s">
        <v>391</v>
      </c>
      <c r="O690" s="14"/>
      <c r="P690" s="15" t="s">
        <v>1094</v>
      </c>
      <c r="Q690" s="16">
        <v>13199</v>
      </c>
      <c r="R690" s="17">
        <v>70.010000000000005</v>
      </c>
      <c r="S690" s="18">
        <v>4551.4354999999996</v>
      </c>
      <c r="T690" s="19" t="s">
        <v>353</v>
      </c>
      <c r="U690" s="20" t="s">
        <v>696</v>
      </c>
      <c r="V690" s="22">
        <v>43</v>
      </c>
      <c r="W690" s="22">
        <v>120</v>
      </c>
      <c r="X690" s="23"/>
    </row>
    <row r="691" spans="1:24" s="1" customFormat="1" ht="11" customHeight="1" x14ac:dyDescent="0.3">
      <c r="A691" s="14" t="s">
        <v>23</v>
      </c>
      <c r="B691" s="14" t="s">
        <v>1104</v>
      </c>
      <c r="C691" s="12" t="s">
        <v>1105</v>
      </c>
      <c r="D691" s="59"/>
      <c r="E691" s="40" t="str">
        <f t="shared" si="13"/>
        <v>Еще фото</v>
      </c>
      <c r="F691" s="35" t="s">
        <v>52</v>
      </c>
      <c r="G691" s="14" t="s">
        <v>358</v>
      </c>
      <c r="H691" s="14" t="s">
        <v>349</v>
      </c>
      <c r="I691" s="14" t="s">
        <v>1078</v>
      </c>
      <c r="J691" s="14" t="s">
        <v>29</v>
      </c>
      <c r="K691" s="14" t="s">
        <v>30</v>
      </c>
      <c r="L691" s="61"/>
      <c r="M691" s="14"/>
      <c r="N691" s="14" t="s">
        <v>391</v>
      </c>
      <c r="O691" s="14"/>
      <c r="P691" s="14" t="s">
        <v>1094</v>
      </c>
      <c r="Q691" s="32">
        <v>13199</v>
      </c>
      <c r="R691" s="33">
        <v>70.010000000000005</v>
      </c>
      <c r="S691" s="34">
        <v>4551.4354999999996</v>
      </c>
      <c r="T691" s="19" t="s">
        <v>353</v>
      </c>
      <c r="U691" s="20" t="s">
        <v>697</v>
      </c>
      <c r="V691" s="29">
        <v>43.5</v>
      </c>
      <c r="W691" s="22">
        <v>117</v>
      </c>
      <c r="X691" s="23"/>
    </row>
    <row r="692" spans="1:24" s="1" customFormat="1" ht="11" customHeight="1" x14ac:dyDescent="0.3">
      <c r="A692" s="14" t="s">
        <v>23</v>
      </c>
      <c r="B692" s="14" t="s">
        <v>1104</v>
      </c>
      <c r="C692" s="12" t="s">
        <v>1105</v>
      </c>
      <c r="D692" s="59"/>
      <c r="E692" s="40" t="str">
        <f t="shared" si="13"/>
        <v>Еще фото</v>
      </c>
      <c r="F692" s="35" t="s">
        <v>52</v>
      </c>
      <c r="G692" s="14" t="s">
        <v>358</v>
      </c>
      <c r="H692" s="14" t="s">
        <v>349</v>
      </c>
      <c r="I692" s="14" t="s">
        <v>1078</v>
      </c>
      <c r="J692" s="14" t="s">
        <v>29</v>
      </c>
      <c r="K692" s="14" t="s">
        <v>30</v>
      </c>
      <c r="L692" s="61"/>
      <c r="M692" s="14"/>
      <c r="N692" s="14" t="s">
        <v>391</v>
      </c>
      <c r="O692" s="14"/>
      <c r="P692" s="14" t="s">
        <v>1094</v>
      </c>
      <c r="Q692" s="32">
        <v>13199</v>
      </c>
      <c r="R692" s="33">
        <v>70.010000000000005</v>
      </c>
      <c r="S692" s="34">
        <v>4551.4354999999996</v>
      </c>
      <c r="T692" s="19" t="s">
        <v>353</v>
      </c>
      <c r="U692" s="20" t="s">
        <v>698</v>
      </c>
      <c r="V692" s="22">
        <v>44</v>
      </c>
      <c r="W692" s="22">
        <v>58</v>
      </c>
      <c r="X692" s="23"/>
    </row>
    <row r="693" spans="1:24" s="1" customFormat="1" ht="11" customHeight="1" x14ac:dyDescent="0.3">
      <c r="A693" s="14" t="s">
        <v>23</v>
      </c>
      <c r="B693" s="14" t="s">
        <v>1104</v>
      </c>
      <c r="C693" s="12" t="s">
        <v>1105</v>
      </c>
      <c r="D693" s="60"/>
      <c r="E693" s="40" t="str">
        <f t="shared" si="13"/>
        <v>Еще фото</v>
      </c>
      <c r="F693" s="35" t="s">
        <v>52</v>
      </c>
      <c r="G693" s="14" t="s">
        <v>358</v>
      </c>
      <c r="H693" s="14" t="s">
        <v>349</v>
      </c>
      <c r="I693" s="14" t="s">
        <v>1078</v>
      </c>
      <c r="J693" s="14" t="s">
        <v>29</v>
      </c>
      <c r="K693" s="14" t="s">
        <v>30</v>
      </c>
      <c r="L693" s="57"/>
      <c r="M693" s="14"/>
      <c r="N693" s="14" t="s">
        <v>391</v>
      </c>
      <c r="O693" s="14"/>
      <c r="P693" s="14" t="s">
        <v>1094</v>
      </c>
      <c r="Q693" s="32">
        <v>13199</v>
      </c>
      <c r="R693" s="33">
        <v>70.010000000000005</v>
      </c>
      <c r="S693" s="34">
        <v>4551.4354999999996</v>
      </c>
      <c r="T693" s="19" t="s">
        <v>353</v>
      </c>
      <c r="U693" s="20" t="s">
        <v>853</v>
      </c>
      <c r="V693" s="29">
        <v>44.5</v>
      </c>
      <c r="W693" s="22">
        <v>6</v>
      </c>
      <c r="X693" s="23"/>
    </row>
    <row r="694" spans="1:24" s="1" customFormat="1" ht="11" customHeight="1" x14ac:dyDescent="0.3">
      <c r="A694" s="11" t="s">
        <v>23</v>
      </c>
      <c r="B694" s="11" t="s">
        <v>1104</v>
      </c>
      <c r="C694" s="12" t="s">
        <v>1107</v>
      </c>
      <c r="D694" s="58"/>
      <c r="E694" s="40" t="str">
        <f t="shared" ref="E694:E705" si="14">HYPERLINK("https://www.google.ru/search?q=DN3577-100&amp;newwindow=1&amp;tbm=isch","Еще фото")</f>
        <v>Еще фото</v>
      </c>
      <c r="F694" s="25" t="s">
        <v>52</v>
      </c>
      <c r="G694" s="11" t="s">
        <v>358</v>
      </c>
      <c r="H694" s="11" t="s">
        <v>349</v>
      </c>
      <c r="I694" s="14" t="s">
        <v>1078</v>
      </c>
      <c r="J694" s="14" t="s">
        <v>29</v>
      </c>
      <c r="K694" s="15" t="s">
        <v>30</v>
      </c>
      <c r="L694" s="56" t="s">
        <v>1108</v>
      </c>
      <c r="M694" s="14"/>
      <c r="N694" s="14" t="s">
        <v>67</v>
      </c>
      <c r="O694" s="14"/>
      <c r="P694" s="15" t="s">
        <v>1094</v>
      </c>
      <c r="Q694" s="16">
        <v>13199</v>
      </c>
      <c r="R694" s="17">
        <v>70.010000000000005</v>
      </c>
      <c r="S694" s="18">
        <v>4551.4354999999996</v>
      </c>
      <c r="T694" s="19" t="s">
        <v>353</v>
      </c>
      <c r="U694" s="20" t="s">
        <v>712</v>
      </c>
      <c r="V694" s="29">
        <v>37.5</v>
      </c>
      <c r="W694" s="22">
        <v>2</v>
      </c>
      <c r="X694" s="23"/>
    </row>
    <row r="695" spans="1:24" s="1" customFormat="1" ht="11" customHeight="1" x14ac:dyDescent="0.3">
      <c r="A695" s="24" t="s">
        <v>23</v>
      </c>
      <c r="B695" s="24" t="s">
        <v>1104</v>
      </c>
      <c r="C695" s="12" t="s">
        <v>1107</v>
      </c>
      <c r="D695" s="59"/>
      <c r="E695" s="40" t="str">
        <f t="shared" si="14"/>
        <v>Еще фото</v>
      </c>
      <c r="F695" s="25" t="s">
        <v>52</v>
      </c>
      <c r="G695" s="24" t="s">
        <v>358</v>
      </c>
      <c r="H695" s="24" t="s">
        <v>349</v>
      </c>
      <c r="I695" s="24" t="s">
        <v>1078</v>
      </c>
      <c r="J695" s="14" t="s">
        <v>29</v>
      </c>
      <c r="K695" s="15" t="s">
        <v>30</v>
      </c>
      <c r="L695" s="61"/>
      <c r="M695" s="14"/>
      <c r="N695" s="14" t="s">
        <v>67</v>
      </c>
      <c r="O695" s="14"/>
      <c r="P695" s="15" t="s">
        <v>1094</v>
      </c>
      <c r="Q695" s="16">
        <v>13199</v>
      </c>
      <c r="R695" s="17">
        <v>70.010000000000005</v>
      </c>
      <c r="S695" s="18">
        <v>4551.4354999999996</v>
      </c>
      <c r="T695" s="19" t="s">
        <v>353</v>
      </c>
      <c r="U695" s="20" t="s">
        <v>361</v>
      </c>
      <c r="V695" s="22">
        <v>38</v>
      </c>
      <c r="W695" s="22">
        <v>2</v>
      </c>
      <c r="X695" s="23"/>
    </row>
    <row r="696" spans="1:24" s="1" customFormat="1" ht="11" customHeight="1" x14ac:dyDescent="0.3">
      <c r="A696" s="24" t="s">
        <v>23</v>
      </c>
      <c r="B696" s="24" t="s">
        <v>1104</v>
      </c>
      <c r="C696" s="12" t="s">
        <v>1107</v>
      </c>
      <c r="D696" s="59"/>
      <c r="E696" s="40" t="str">
        <f t="shared" si="14"/>
        <v>Еще фото</v>
      </c>
      <c r="F696" s="25" t="s">
        <v>52</v>
      </c>
      <c r="G696" s="24" t="s">
        <v>358</v>
      </c>
      <c r="H696" s="24" t="s">
        <v>349</v>
      </c>
      <c r="I696" s="24" t="s">
        <v>1078</v>
      </c>
      <c r="J696" s="14" t="s">
        <v>29</v>
      </c>
      <c r="K696" s="15" t="s">
        <v>30</v>
      </c>
      <c r="L696" s="61"/>
      <c r="M696" s="14"/>
      <c r="N696" s="14" t="s">
        <v>67</v>
      </c>
      <c r="O696" s="14"/>
      <c r="P696" s="15" t="s">
        <v>1094</v>
      </c>
      <c r="Q696" s="16">
        <v>13199</v>
      </c>
      <c r="R696" s="17">
        <v>70.010000000000005</v>
      </c>
      <c r="S696" s="18">
        <v>4551.4354999999996</v>
      </c>
      <c r="T696" s="19" t="s">
        <v>353</v>
      </c>
      <c r="U696" s="20" t="s">
        <v>362</v>
      </c>
      <c r="V696" s="22">
        <v>39</v>
      </c>
      <c r="W696" s="22">
        <v>9</v>
      </c>
      <c r="X696" s="23"/>
    </row>
    <row r="697" spans="1:24" s="1" customFormat="1" ht="11" customHeight="1" x14ac:dyDescent="0.3">
      <c r="A697" s="24" t="s">
        <v>23</v>
      </c>
      <c r="B697" s="24" t="s">
        <v>1104</v>
      </c>
      <c r="C697" s="12" t="s">
        <v>1107</v>
      </c>
      <c r="D697" s="59"/>
      <c r="E697" s="40" t="str">
        <f t="shared" si="14"/>
        <v>Еще фото</v>
      </c>
      <c r="F697" s="25" t="s">
        <v>52</v>
      </c>
      <c r="G697" s="24" t="s">
        <v>358</v>
      </c>
      <c r="H697" s="24" t="s">
        <v>349</v>
      </c>
      <c r="I697" s="24" t="s">
        <v>1078</v>
      </c>
      <c r="J697" s="14" t="s">
        <v>29</v>
      </c>
      <c r="K697" s="15" t="s">
        <v>30</v>
      </c>
      <c r="L697" s="61"/>
      <c r="M697" s="14"/>
      <c r="N697" s="14" t="s">
        <v>67</v>
      </c>
      <c r="O697" s="14"/>
      <c r="P697" s="15" t="s">
        <v>1094</v>
      </c>
      <c r="Q697" s="16">
        <v>13199</v>
      </c>
      <c r="R697" s="17">
        <v>70.010000000000005</v>
      </c>
      <c r="S697" s="18">
        <v>4551.4354999999996</v>
      </c>
      <c r="T697" s="19" t="s">
        <v>353</v>
      </c>
      <c r="U697" s="20" t="s">
        <v>695</v>
      </c>
      <c r="V697" s="29">
        <v>39.5</v>
      </c>
      <c r="W697" s="22">
        <v>12</v>
      </c>
      <c r="X697" s="23"/>
    </row>
    <row r="698" spans="1:24" s="1" customFormat="1" ht="11" customHeight="1" x14ac:dyDescent="0.3">
      <c r="A698" s="24" t="s">
        <v>23</v>
      </c>
      <c r="B698" s="24" t="s">
        <v>1104</v>
      </c>
      <c r="C698" s="12" t="s">
        <v>1107</v>
      </c>
      <c r="D698" s="59"/>
      <c r="E698" s="40" t="str">
        <f t="shared" si="14"/>
        <v>Еще фото</v>
      </c>
      <c r="F698" s="25" t="s">
        <v>52</v>
      </c>
      <c r="G698" s="24" t="s">
        <v>358</v>
      </c>
      <c r="H698" s="24" t="s">
        <v>349</v>
      </c>
      <c r="I698" s="24" t="s">
        <v>1078</v>
      </c>
      <c r="J698" s="14" t="s">
        <v>29</v>
      </c>
      <c r="K698" s="15" t="s">
        <v>30</v>
      </c>
      <c r="L698" s="61"/>
      <c r="M698" s="14"/>
      <c r="N698" s="14" t="s">
        <v>67</v>
      </c>
      <c r="O698" s="14"/>
      <c r="P698" s="15" t="s">
        <v>1094</v>
      </c>
      <c r="Q698" s="16">
        <v>13199</v>
      </c>
      <c r="R698" s="17">
        <v>70.010000000000005</v>
      </c>
      <c r="S698" s="18">
        <v>4551.4354999999996</v>
      </c>
      <c r="T698" s="19" t="s">
        <v>353</v>
      </c>
      <c r="U698" s="20" t="s">
        <v>686</v>
      </c>
      <c r="V698" s="22">
        <v>40</v>
      </c>
      <c r="W698" s="22">
        <v>36</v>
      </c>
      <c r="X698" s="23"/>
    </row>
    <row r="699" spans="1:24" s="1" customFormat="1" ht="11" customHeight="1" x14ac:dyDescent="0.3">
      <c r="A699" s="24" t="s">
        <v>23</v>
      </c>
      <c r="B699" s="24" t="s">
        <v>1104</v>
      </c>
      <c r="C699" s="12" t="s">
        <v>1107</v>
      </c>
      <c r="D699" s="59"/>
      <c r="E699" s="40" t="str">
        <f t="shared" si="14"/>
        <v>Еще фото</v>
      </c>
      <c r="F699" s="25" t="s">
        <v>52</v>
      </c>
      <c r="G699" s="24" t="s">
        <v>358</v>
      </c>
      <c r="H699" s="24" t="s">
        <v>349</v>
      </c>
      <c r="I699" s="24" t="s">
        <v>1078</v>
      </c>
      <c r="J699" s="14" t="s">
        <v>29</v>
      </c>
      <c r="K699" s="15" t="s">
        <v>30</v>
      </c>
      <c r="L699" s="61"/>
      <c r="M699" s="14"/>
      <c r="N699" s="14" t="s">
        <v>67</v>
      </c>
      <c r="O699" s="14"/>
      <c r="P699" s="15" t="s">
        <v>1094</v>
      </c>
      <c r="Q699" s="16">
        <v>13199</v>
      </c>
      <c r="R699" s="17">
        <v>70.010000000000005</v>
      </c>
      <c r="S699" s="18">
        <v>4551.4354999999996</v>
      </c>
      <c r="T699" s="19" t="s">
        <v>353</v>
      </c>
      <c r="U699" s="20" t="s">
        <v>354</v>
      </c>
      <c r="V699" s="22">
        <v>41</v>
      </c>
      <c r="W699" s="22">
        <v>113</v>
      </c>
      <c r="X699" s="23"/>
    </row>
    <row r="700" spans="1:24" s="1" customFormat="1" ht="11" customHeight="1" x14ac:dyDescent="0.3">
      <c r="A700" s="24" t="s">
        <v>23</v>
      </c>
      <c r="B700" s="24" t="s">
        <v>1104</v>
      </c>
      <c r="C700" s="12" t="s">
        <v>1107</v>
      </c>
      <c r="D700" s="59"/>
      <c r="E700" s="40" t="str">
        <f t="shared" si="14"/>
        <v>Еще фото</v>
      </c>
      <c r="F700" s="25" t="s">
        <v>52</v>
      </c>
      <c r="G700" s="24" t="s">
        <v>358</v>
      </c>
      <c r="H700" s="24" t="s">
        <v>349</v>
      </c>
      <c r="I700" s="24" t="s">
        <v>1078</v>
      </c>
      <c r="J700" s="14" t="s">
        <v>29</v>
      </c>
      <c r="K700" s="15" t="s">
        <v>30</v>
      </c>
      <c r="L700" s="61"/>
      <c r="M700" s="14"/>
      <c r="N700" s="14" t="s">
        <v>67</v>
      </c>
      <c r="O700" s="14"/>
      <c r="P700" s="15" t="s">
        <v>1094</v>
      </c>
      <c r="Q700" s="16">
        <v>13199</v>
      </c>
      <c r="R700" s="17">
        <v>70.010000000000005</v>
      </c>
      <c r="S700" s="18">
        <v>4551.4354999999996</v>
      </c>
      <c r="T700" s="19" t="s">
        <v>353</v>
      </c>
      <c r="U700" s="20" t="s">
        <v>355</v>
      </c>
      <c r="V700" s="29">
        <v>41.5</v>
      </c>
      <c r="W700" s="22">
        <v>22</v>
      </c>
      <c r="X700" s="23"/>
    </row>
    <row r="701" spans="1:24" s="1" customFormat="1" ht="11" customHeight="1" x14ac:dyDescent="0.3">
      <c r="A701" s="24" t="s">
        <v>23</v>
      </c>
      <c r="B701" s="24" t="s">
        <v>1104</v>
      </c>
      <c r="C701" s="12" t="s">
        <v>1107</v>
      </c>
      <c r="D701" s="59"/>
      <c r="E701" s="40" t="str">
        <f t="shared" si="14"/>
        <v>Еще фото</v>
      </c>
      <c r="F701" s="25" t="s">
        <v>52</v>
      </c>
      <c r="G701" s="24" t="s">
        <v>358</v>
      </c>
      <c r="H701" s="24" t="s">
        <v>349</v>
      </c>
      <c r="I701" s="24" t="s">
        <v>1078</v>
      </c>
      <c r="J701" s="14" t="s">
        <v>29</v>
      </c>
      <c r="K701" s="15" t="s">
        <v>30</v>
      </c>
      <c r="L701" s="61"/>
      <c r="M701" s="14"/>
      <c r="N701" s="14" t="s">
        <v>67</v>
      </c>
      <c r="O701" s="14"/>
      <c r="P701" s="15" t="s">
        <v>1094</v>
      </c>
      <c r="Q701" s="16">
        <v>13199</v>
      </c>
      <c r="R701" s="17">
        <v>70.010000000000005</v>
      </c>
      <c r="S701" s="18">
        <v>4551.4354999999996</v>
      </c>
      <c r="T701" s="19" t="s">
        <v>353</v>
      </c>
      <c r="U701" s="20" t="s">
        <v>708</v>
      </c>
      <c r="V701" s="22">
        <v>42</v>
      </c>
      <c r="W701" s="22">
        <v>194</v>
      </c>
      <c r="X701" s="23"/>
    </row>
    <row r="702" spans="1:24" s="1" customFormat="1" ht="11" customHeight="1" x14ac:dyDescent="0.3">
      <c r="A702" s="24" t="s">
        <v>23</v>
      </c>
      <c r="B702" s="24" t="s">
        <v>1104</v>
      </c>
      <c r="C702" s="12" t="s">
        <v>1107</v>
      </c>
      <c r="D702" s="59"/>
      <c r="E702" s="40" t="str">
        <f t="shared" si="14"/>
        <v>Еще фото</v>
      </c>
      <c r="F702" s="25" t="s">
        <v>52</v>
      </c>
      <c r="G702" s="24" t="s">
        <v>358</v>
      </c>
      <c r="H702" s="24" t="s">
        <v>349</v>
      </c>
      <c r="I702" s="24" t="s">
        <v>1078</v>
      </c>
      <c r="J702" s="14" t="s">
        <v>29</v>
      </c>
      <c r="K702" s="15" t="s">
        <v>30</v>
      </c>
      <c r="L702" s="61"/>
      <c r="M702" s="14"/>
      <c r="N702" s="14" t="s">
        <v>67</v>
      </c>
      <c r="O702" s="14"/>
      <c r="P702" s="15" t="s">
        <v>1094</v>
      </c>
      <c r="Q702" s="16">
        <v>13199</v>
      </c>
      <c r="R702" s="17">
        <v>70.010000000000005</v>
      </c>
      <c r="S702" s="18">
        <v>4551.4354999999996</v>
      </c>
      <c r="T702" s="19" t="s">
        <v>353</v>
      </c>
      <c r="U702" s="20" t="s">
        <v>696</v>
      </c>
      <c r="V702" s="22">
        <v>43</v>
      </c>
      <c r="W702" s="22">
        <v>122</v>
      </c>
      <c r="X702" s="23"/>
    </row>
    <row r="703" spans="1:24" s="1" customFormat="1" ht="11" customHeight="1" x14ac:dyDescent="0.3">
      <c r="A703" s="14" t="s">
        <v>23</v>
      </c>
      <c r="B703" s="14" t="s">
        <v>1104</v>
      </c>
      <c r="C703" s="12" t="s">
        <v>1107</v>
      </c>
      <c r="D703" s="59"/>
      <c r="E703" s="40" t="str">
        <f t="shared" si="14"/>
        <v>Еще фото</v>
      </c>
      <c r="F703" s="35" t="s">
        <v>52</v>
      </c>
      <c r="G703" s="14" t="s">
        <v>358</v>
      </c>
      <c r="H703" s="14" t="s">
        <v>349</v>
      </c>
      <c r="I703" s="14" t="s">
        <v>1078</v>
      </c>
      <c r="J703" s="14" t="s">
        <v>29</v>
      </c>
      <c r="K703" s="14" t="s">
        <v>30</v>
      </c>
      <c r="L703" s="61"/>
      <c r="M703" s="14"/>
      <c r="N703" s="14" t="s">
        <v>67</v>
      </c>
      <c r="O703" s="14"/>
      <c r="P703" s="14" t="s">
        <v>1094</v>
      </c>
      <c r="Q703" s="32">
        <v>13199</v>
      </c>
      <c r="R703" s="33">
        <v>70.010000000000005</v>
      </c>
      <c r="S703" s="34">
        <v>4551.4354999999996</v>
      </c>
      <c r="T703" s="19" t="s">
        <v>353</v>
      </c>
      <c r="U703" s="20" t="s">
        <v>697</v>
      </c>
      <c r="V703" s="29">
        <v>43.5</v>
      </c>
      <c r="W703" s="22">
        <v>5</v>
      </c>
      <c r="X703" s="23"/>
    </row>
    <row r="704" spans="1:24" s="1" customFormat="1" ht="11" customHeight="1" x14ac:dyDescent="0.3">
      <c r="A704" s="14" t="s">
        <v>23</v>
      </c>
      <c r="B704" s="14" t="s">
        <v>1104</v>
      </c>
      <c r="C704" s="12" t="s">
        <v>1107</v>
      </c>
      <c r="D704" s="59"/>
      <c r="E704" s="40" t="str">
        <f t="shared" si="14"/>
        <v>Еще фото</v>
      </c>
      <c r="F704" s="35" t="s">
        <v>52</v>
      </c>
      <c r="G704" s="14" t="s">
        <v>358</v>
      </c>
      <c r="H704" s="14" t="s">
        <v>349</v>
      </c>
      <c r="I704" s="14" t="s">
        <v>1078</v>
      </c>
      <c r="J704" s="14" t="s">
        <v>29</v>
      </c>
      <c r="K704" s="14" t="s">
        <v>30</v>
      </c>
      <c r="L704" s="61"/>
      <c r="M704" s="14"/>
      <c r="N704" s="14" t="s">
        <v>67</v>
      </c>
      <c r="O704" s="14"/>
      <c r="P704" s="14" t="s">
        <v>1094</v>
      </c>
      <c r="Q704" s="32">
        <v>13199</v>
      </c>
      <c r="R704" s="33">
        <v>70.010000000000005</v>
      </c>
      <c r="S704" s="34">
        <v>4551.4354999999996</v>
      </c>
      <c r="T704" s="19" t="s">
        <v>353</v>
      </c>
      <c r="U704" s="20" t="s">
        <v>698</v>
      </c>
      <c r="V704" s="22">
        <v>44</v>
      </c>
      <c r="W704" s="22">
        <v>28</v>
      </c>
      <c r="X704" s="23"/>
    </row>
    <row r="705" spans="1:24" s="1" customFormat="1" ht="11" customHeight="1" x14ac:dyDescent="0.3">
      <c r="A705" s="14" t="s">
        <v>23</v>
      </c>
      <c r="B705" s="14" t="s">
        <v>1104</v>
      </c>
      <c r="C705" s="12" t="s">
        <v>1107</v>
      </c>
      <c r="D705" s="60"/>
      <c r="E705" s="40" t="str">
        <f t="shared" si="14"/>
        <v>Еще фото</v>
      </c>
      <c r="F705" s="35" t="s">
        <v>52</v>
      </c>
      <c r="G705" s="14" t="s">
        <v>358</v>
      </c>
      <c r="H705" s="14" t="s">
        <v>349</v>
      </c>
      <c r="I705" s="14" t="s">
        <v>1078</v>
      </c>
      <c r="J705" s="14" t="s">
        <v>29</v>
      </c>
      <c r="K705" s="14" t="s">
        <v>30</v>
      </c>
      <c r="L705" s="57"/>
      <c r="M705" s="14"/>
      <c r="N705" s="14" t="s">
        <v>67</v>
      </c>
      <c r="O705" s="14"/>
      <c r="P705" s="14" t="s">
        <v>1094</v>
      </c>
      <c r="Q705" s="32">
        <v>13199</v>
      </c>
      <c r="R705" s="33">
        <v>70.010000000000005</v>
      </c>
      <c r="S705" s="34">
        <v>4551.4354999999996</v>
      </c>
      <c r="T705" s="19" t="s">
        <v>353</v>
      </c>
      <c r="U705" s="20" t="s">
        <v>853</v>
      </c>
      <c r="V705" s="29">
        <v>44.5</v>
      </c>
      <c r="W705" s="22">
        <v>2</v>
      </c>
      <c r="X705" s="23"/>
    </row>
    <row r="706" spans="1:24" s="1" customFormat="1" ht="11" customHeight="1" x14ac:dyDescent="0.3">
      <c r="A706" s="11" t="s">
        <v>23</v>
      </c>
      <c r="B706" s="11" t="s">
        <v>1104</v>
      </c>
      <c r="C706" s="12" t="s">
        <v>1109</v>
      </c>
      <c r="D706" s="58"/>
      <c r="E706" s="40" t="str">
        <f t="shared" ref="E706:E717" si="15">HYPERLINK("https://www.google.ru/search?q=DN3577-101&amp;newwindow=1&amp;tbm=isch","Еще фото")</f>
        <v>Еще фото</v>
      </c>
      <c r="F706" s="13" t="s">
        <v>26</v>
      </c>
      <c r="G706" s="11" t="s">
        <v>358</v>
      </c>
      <c r="H706" s="11" t="s">
        <v>349</v>
      </c>
      <c r="I706" s="14" t="s">
        <v>1078</v>
      </c>
      <c r="J706" s="14" t="s">
        <v>29</v>
      </c>
      <c r="K706" s="15" t="s">
        <v>30</v>
      </c>
      <c r="L706" s="56" t="s">
        <v>1110</v>
      </c>
      <c r="M706" s="14"/>
      <c r="N706" s="14" t="s">
        <v>67</v>
      </c>
      <c r="O706" s="14"/>
      <c r="P706" s="15" t="s">
        <v>1094</v>
      </c>
      <c r="Q706" s="16">
        <v>13099</v>
      </c>
      <c r="R706" s="17">
        <v>67.5</v>
      </c>
      <c r="S706" s="18">
        <v>4896.4355000000005</v>
      </c>
      <c r="T706" s="19" t="s">
        <v>353</v>
      </c>
      <c r="U706" s="20" t="s">
        <v>712</v>
      </c>
      <c r="V706" s="29">
        <v>37.5</v>
      </c>
      <c r="W706" s="22">
        <v>7</v>
      </c>
      <c r="X706" s="23"/>
    </row>
    <row r="707" spans="1:24" s="1" customFormat="1" ht="11" customHeight="1" x14ac:dyDescent="0.3">
      <c r="A707" s="24" t="s">
        <v>23</v>
      </c>
      <c r="B707" s="24" t="s">
        <v>1104</v>
      </c>
      <c r="C707" s="12" t="s">
        <v>1109</v>
      </c>
      <c r="D707" s="59"/>
      <c r="E707" s="40" t="str">
        <f t="shared" si="15"/>
        <v>Еще фото</v>
      </c>
      <c r="F707" s="13" t="s">
        <v>26</v>
      </c>
      <c r="G707" s="24" t="s">
        <v>358</v>
      </c>
      <c r="H707" s="24" t="s">
        <v>349</v>
      </c>
      <c r="I707" s="24" t="s">
        <v>1078</v>
      </c>
      <c r="J707" s="14" t="s">
        <v>29</v>
      </c>
      <c r="K707" s="15" t="s">
        <v>30</v>
      </c>
      <c r="L707" s="61"/>
      <c r="M707" s="14"/>
      <c r="N707" s="14" t="s">
        <v>67</v>
      </c>
      <c r="O707" s="14"/>
      <c r="P707" s="15" t="s">
        <v>1094</v>
      </c>
      <c r="Q707" s="16">
        <v>13099</v>
      </c>
      <c r="R707" s="17">
        <v>67.5</v>
      </c>
      <c r="S707" s="18">
        <v>4896.4355000000005</v>
      </c>
      <c r="T707" s="19" t="s">
        <v>353</v>
      </c>
      <c r="U707" s="20" t="s">
        <v>361</v>
      </c>
      <c r="V707" s="22">
        <v>38</v>
      </c>
      <c r="W707" s="22">
        <v>12</v>
      </c>
      <c r="X707" s="23"/>
    </row>
    <row r="708" spans="1:24" s="1" customFormat="1" ht="11" customHeight="1" x14ac:dyDescent="0.3">
      <c r="A708" s="24" t="s">
        <v>23</v>
      </c>
      <c r="B708" s="24" t="s">
        <v>1104</v>
      </c>
      <c r="C708" s="12" t="s">
        <v>1109</v>
      </c>
      <c r="D708" s="59"/>
      <c r="E708" s="40" t="str">
        <f t="shared" si="15"/>
        <v>Еще фото</v>
      </c>
      <c r="F708" s="13" t="s">
        <v>26</v>
      </c>
      <c r="G708" s="24" t="s">
        <v>358</v>
      </c>
      <c r="H708" s="24" t="s">
        <v>349</v>
      </c>
      <c r="I708" s="24" t="s">
        <v>1078</v>
      </c>
      <c r="J708" s="14" t="s">
        <v>29</v>
      </c>
      <c r="K708" s="15" t="s">
        <v>30</v>
      </c>
      <c r="L708" s="61"/>
      <c r="M708" s="14"/>
      <c r="N708" s="14" t="s">
        <v>67</v>
      </c>
      <c r="O708" s="14"/>
      <c r="P708" s="15" t="s">
        <v>1094</v>
      </c>
      <c r="Q708" s="16">
        <v>13099</v>
      </c>
      <c r="R708" s="17">
        <v>67.5</v>
      </c>
      <c r="S708" s="18">
        <v>4896.4355000000005</v>
      </c>
      <c r="T708" s="19" t="s">
        <v>353</v>
      </c>
      <c r="U708" s="20" t="s">
        <v>362</v>
      </c>
      <c r="V708" s="22">
        <v>39</v>
      </c>
      <c r="W708" s="22">
        <v>26</v>
      </c>
      <c r="X708" s="23"/>
    </row>
    <row r="709" spans="1:24" s="1" customFormat="1" ht="11" customHeight="1" x14ac:dyDescent="0.3">
      <c r="A709" s="24" t="s">
        <v>23</v>
      </c>
      <c r="B709" s="24" t="s">
        <v>1104</v>
      </c>
      <c r="C709" s="12" t="s">
        <v>1109</v>
      </c>
      <c r="D709" s="59"/>
      <c r="E709" s="40" t="str">
        <f t="shared" si="15"/>
        <v>Еще фото</v>
      </c>
      <c r="F709" s="13" t="s">
        <v>26</v>
      </c>
      <c r="G709" s="24" t="s">
        <v>358</v>
      </c>
      <c r="H709" s="24" t="s">
        <v>349</v>
      </c>
      <c r="I709" s="24" t="s">
        <v>1078</v>
      </c>
      <c r="J709" s="14" t="s">
        <v>29</v>
      </c>
      <c r="K709" s="15" t="s">
        <v>30</v>
      </c>
      <c r="L709" s="61"/>
      <c r="M709" s="14"/>
      <c r="N709" s="14" t="s">
        <v>67</v>
      </c>
      <c r="O709" s="14"/>
      <c r="P709" s="15" t="s">
        <v>1094</v>
      </c>
      <c r="Q709" s="16">
        <v>13099</v>
      </c>
      <c r="R709" s="17">
        <v>67.5</v>
      </c>
      <c r="S709" s="18">
        <v>4896.4355000000005</v>
      </c>
      <c r="T709" s="19" t="s">
        <v>353</v>
      </c>
      <c r="U709" s="20" t="s">
        <v>695</v>
      </c>
      <c r="V709" s="29">
        <v>39.5</v>
      </c>
      <c r="W709" s="22">
        <v>16</v>
      </c>
      <c r="X709" s="23"/>
    </row>
    <row r="710" spans="1:24" s="1" customFormat="1" ht="11" customHeight="1" x14ac:dyDescent="0.3">
      <c r="A710" s="24" t="s">
        <v>23</v>
      </c>
      <c r="B710" s="24" t="s">
        <v>1104</v>
      </c>
      <c r="C710" s="12" t="s">
        <v>1109</v>
      </c>
      <c r="D710" s="59"/>
      <c r="E710" s="40" t="str">
        <f t="shared" si="15"/>
        <v>Еще фото</v>
      </c>
      <c r="F710" s="13" t="s">
        <v>26</v>
      </c>
      <c r="G710" s="24" t="s">
        <v>358</v>
      </c>
      <c r="H710" s="24" t="s">
        <v>349</v>
      </c>
      <c r="I710" s="24" t="s">
        <v>1078</v>
      </c>
      <c r="J710" s="14" t="s">
        <v>29</v>
      </c>
      <c r="K710" s="15" t="s">
        <v>30</v>
      </c>
      <c r="L710" s="61"/>
      <c r="M710" s="14"/>
      <c r="N710" s="14" t="s">
        <v>67</v>
      </c>
      <c r="O710" s="14"/>
      <c r="P710" s="15" t="s">
        <v>1094</v>
      </c>
      <c r="Q710" s="16">
        <v>13099</v>
      </c>
      <c r="R710" s="17">
        <v>67.5</v>
      </c>
      <c r="S710" s="18">
        <v>4896.4355000000005</v>
      </c>
      <c r="T710" s="19" t="s">
        <v>353</v>
      </c>
      <c r="U710" s="20" t="s">
        <v>686</v>
      </c>
      <c r="V710" s="22">
        <v>40</v>
      </c>
      <c r="W710" s="22">
        <v>66</v>
      </c>
      <c r="X710" s="23"/>
    </row>
    <row r="711" spans="1:24" s="1" customFormat="1" ht="11" customHeight="1" x14ac:dyDescent="0.3">
      <c r="A711" s="24" t="s">
        <v>23</v>
      </c>
      <c r="B711" s="24" t="s">
        <v>1104</v>
      </c>
      <c r="C711" s="12" t="s">
        <v>1109</v>
      </c>
      <c r="D711" s="59"/>
      <c r="E711" s="40" t="str">
        <f t="shared" si="15"/>
        <v>Еще фото</v>
      </c>
      <c r="F711" s="13" t="s">
        <v>26</v>
      </c>
      <c r="G711" s="24" t="s">
        <v>358</v>
      </c>
      <c r="H711" s="24" t="s">
        <v>349</v>
      </c>
      <c r="I711" s="24" t="s">
        <v>1078</v>
      </c>
      <c r="J711" s="14" t="s">
        <v>29</v>
      </c>
      <c r="K711" s="15" t="s">
        <v>30</v>
      </c>
      <c r="L711" s="61"/>
      <c r="M711" s="14"/>
      <c r="N711" s="14" t="s">
        <v>67</v>
      </c>
      <c r="O711" s="14"/>
      <c r="P711" s="15" t="s">
        <v>1094</v>
      </c>
      <c r="Q711" s="16">
        <v>13099</v>
      </c>
      <c r="R711" s="17">
        <v>67.5</v>
      </c>
      <c r="S711" s="18">
        <v>4896.4355000000005</v>
      </c>
      <c r="T711" s="19" t="s">
        <v>353</v>
      </c>
      <c r="U711" s="20" t="s">
        <v>354</v>
      </c>
      <c r="V711" s="22">
        <v>41</v>
      </c>
      <c r="W711" s="22">
        <v>136</v>
      </c>
      <c r="X711" s="23"/>
    </row>
    <row r="712" spans="1:24" s="1" customFormat="1" ht="11" customHeight="1" x14ac:dyDescent="0.3">
      <c r="A712" s="24" t="s">
        <v>23</v>
      </c>
      <c r="B712" s="24" t="s">
        <v>1104</v>
      </c>
      <c r="C712" s="12" t="s">
        <v>1109</v>
      </c>
      <c r="D712" s="59"/>
      <c r="E712" s="40" t="str">
        <f t="shared" si="15"/>
        <v>Еще фото</v>
      </c>
      <c r="F712" s="13" t="s">
        <v>26</v>
      </c>
      <c r="G712" s="24" t="s">
        <v>358</v>
      </c>
      <c r="H712" s="24" t="s">
        <v>349</v>
      </c>
      <c r="I712" s="24" t="s">
        <v>1078</v>
      </c>
      <c r="J712" s="14" t="s">
        <v>29</v>
      </c>
      <c r="K712" s="15" t="s">
        <v>30</v>
      </c>
      <c r="L712" s="61"/>
      <c r="M712" s="14"/>
      <c r="N712" s="14" t="s">
        <v>67</v>
      </c>
      <c r="O712" s="14"/>
      <c r="P712" s="15" t="s">
        <v>1094</v>
      </c>
      <c r="Q712" s="16">
        <v>13099</v>
      </c>
      <c r="R712" s="17">
        <v>67.5</v>
      </c>
      <c r="S712" s="18">
        <v>4896.4355000000005</v>
      </c>
      <c r="T712" s="19" t="s">
        <v>353</v>
      </c>
      <c r="U712" s="20" t="s">
        <v>355</v>
      </c>
      <c r="V712" s="29">
        <v>41.5</v>
      </c>
      <c r="W712" s="22">
        <v>134</v>
      </c>
      <c r="X712" s="23"/>
    </row>
    <row r="713" spans="1:24" s="1" customFormat="1" ht="11" customHeight="1" x14ac:dyDescent="0.3">
      <c r="A713" s="24" t="s">
        <v>23</v>
      </c>
      <c r="B713" s="24" t="s">
        <v>1104</v>
      </c>
      <c r="C713" s="12" t="s">
        <v>1109</v>
      </c>
      <c r="D713" s="59"/>
      <c r="E713" s="40" t="str">
        <f t="shared" si="15"/>
        <v>Еще фото</v>
      </c>
      <c r="F713" s="13" t="s">
        <v>26</v>
      </c>
      <c r="G713" s="24" t="s">
        <v>358</v>
      </c>
      <c r="H713" s="24" t="s">
        <v>349</v>
      </c>
      <c r="I713" s="24" t="s">
        <v>1078</v>
      </c>
      <c r="J713" s="14" t="s">
        <v>29</v>
      </c>
      <c r="K713" s="15" t="s">
        <v>30</v>
      </c>
      <c r="L713" s="61"/>
      <c r="M713" s="14"/>
      <c r="N713" s="14" t="s">
        <v>67</v>
      </c>
      <c r="O713" s="14"/>
      <c r="P713" s="15" t="s">
        <v>1094</v>
      </c>
      <c r="Q713" s="16">
        <v>13099</v>
      </c>
      <c r="R713" s="17">
        <v>67.5</v>
      </c>
      <c r="S713" s="18">
        <v>4896.4355000000005</v>
      </c>
      <c r="T713" s="19" t="s">
        <v>353</v>
      </c>
      <c r="U713" s="20" t="s">
        <v>708</v>
      </c>
      <c r="V713" s="22">
        <v>42</v>
      </c>
      <c r="W713" s="22">
        <v>123</v>
      </c>
      <c r="X713" s="23"/>
    </row>
    <row r="714" spans="1:24" s="1" customFormat="1" ht="11" customHeight="1" x14ac:dyDescent="0.3">
      <c r="A714" s="24" t="s">
        <v>23</v>
      </c>
      <c r="B714" s="24" t="s">
        <v>1104</v>
      </c>
      <c r="C714" s="12" t="s">
        <v>1109</v>
      </c>
      <c r="D714" s="59"/>
      <c r="E714" s="40" t="str">
        <f t="shared" si="15"/>
        <v>Еще фото</v>
      </c>
      <c r="F714" s="13" t="s">
        <v>26</v>
      </c>
      <c r="G714" s="24" t="s">
        <v>358</v>
      </c>
      <c r="H714" s="24" t="s">
        <v>349</v>
      </c>
      <c r="I714" s="24" t="s">
        <v>1078</v>
      </c>
      <c r="J714" s="14" t="s">
        <v>29</v>
      </c>
      <c r="K714" s="15" t="s">
        <v>30</v>
      </c>
      <c r="L714" s="61"/>
      <c r="M714" s="14"/>
      <c r="N714" s="14" t="s">
        <v>67</v>
      </c>
      <c r="O714" s="14"/>
      <c r="P714" s="15" t="s">
        <v>1094</v>
      </c>
      <c r="Q714" s="16">
        <v>13099</v>
      </c>
      <c r="R714" s="17">
        <v>67.5</v>
      </c>
      <c r="S714" s="18">
        <v>4896.4355000000005</v>
      </c>
      <c r="T714" s="19" t="s">
        <v>353</v>
      </c>
      <c r="U714" s="20" t="s">
        <v>696</v>
      </c>
      <c r="V714" s="22">
        <v>43</v>
      </c>
      <c r="W714" s="22">
        <v>155</v>
      </c>
      <c r="X714" s="23"/>
    </row>
    <row r="715" spans="1:24" s="1" customFormat="1" ht="11" customHeight="1" x14ac:dyDescent="0.3">
      <c r="A715" s="14" t="s">
        <v>23</v>
      </c>
      <c r="B715" s="14" t="s">
        <v>1104</v>
      </c>
      <c r="C715" s="12" t="s">
        <v>1109</v>
      </c>
      <c r="D715" s="59"/>
      <c r="E715" s="40" t="str">
        <f t="shared" si="15"/>
        <v>Еще фото</v>
      </c>
      <c r="F715" s="31" t="s">
        <v>26</v>
      </c>
      <c r="G715" s="14" t="s">
        <v>358</v>
      </c>
      <c r="H715" s="14" t="s">
        <v>349</v>
      </c>
      <c r="I715" s="14" t="s">
        <v>1078</v>
      </c>
      <c r="J715" s="14" t="s">
        <v>29</v>
      </c>
      <c r="K715" s="14" t="s">
        <v>30</v>
      </c>
      <c r="L715" s="61"/>
      <c r="M715" s="14"/>
      <c r="N715" s="14" t="s">
        <v>67</v>
      </c>
      <c r="O715" s="14"/>
      <c r="P715" s="14" t="s">
        <v>1094</v>
      </c>
      <c r="Q715" s="32">
        <v>13099</v>
      </c>
      <c r="R715" s="33">
        <v>67.5</v>
      </c>
      <c r="S715" s="34">
        <v>4896.4355000000005</v>
      </c>
      <c r="T715" s="19" t="s">
        <v>353</v>
      </c>
      <c r="U715" s="20" t="s">
        <v>697</v>
      </c>
      <c r="V715" s="29">
        <v>43.5</v>
      </c>
      <c r="W715" s="22">
        <v>45</v>
      </c>
      <c r="X715" s="23"/>
    </row>
    <row r="716" spans="1:24" s="1" customFormat="1" ht="11" customHeight="1" x14ac:dyDescent="0.3">
      <c r="A716" s="14" t="s">
        <v>23</v>
      </c>
      <c r="B716" s="14" t="s">
        <v>1104</v>
      </c>
      <c r="C716" s="12" t="s">
        <v>1109</v>
      </c>
      <c r="D716" s="59"/>
      <c r="E716" s="40" t="str">
        <f t="shared" si="15"/>
        <v>Еще фото</v>
      </c>
      <c r="F716" s="31" t="s">
        <v>26</v>
      </c>
      <c r="G716" s="14" t="s">
        <v>358</v>
      </c>
      <c r="H716" s="14" t="s">
        <v>349</v>
      </c>
      <c r="I716" s="14" t="s">
        <v>1078</v>
      </c>
      <c r="J716" s="14" t="s">
        <v>29</v>
      </c>
      <c r="K716" s="14" t="s">
        <v>30</v>
      </c>
      <c r="L716" s="61"/>
      <c r="M716" s="14"/>
      <c r="N716" s="14" t="s">
        <v>67</v>
      </c>
      <c r="O716" s="14"/>
      <c r="P716" s="14" t="s">
        <v>1094</v>
      </c>
      <c r="Q716" s="32">
        <v>13099</v>
      </c>
      <c r="R716" s="33">
        <v>67.5</v>
      </c>
      <c r="S716" s="34">
        <v>4896.4355000000005</v>
      </c>
      <c r="T716" s="19" t="s">
        <v>353</v>
      </c>
      <c r="U716" s="20" t="s">
        <v>698</v>
      </c>
      <c r="V716" s="22">
        <v>44</v>
      </c>
      <c r="W716" s="22">
        <v>9</v>
      </c>
      <c r="X716" s="23"/>
    </row>
    <row r="717" spans="1:24" s="1" customFormat="1" ht="11" customHeight="1" x14ac:dyDescent="0.3">
      <c r="A717" s="14" t="s">
        <v>23</v>
      </c>
      <c r="B717" s="14" t="s">
        <v>1104</v>
      </c>
      <c r="C717" s="12" t="s">
        <v>1109</v>
      </c>
      <c r="D717" s="60"/>
      <c r="E717" s="40" t="str">
        <f t="shared" si="15"/>
        <v>Еще фото</v>
      </c>
      <c r="F717" s="31" t="s">
        <v>26</v>
      </c>
      <c r="G717" s="14" t="s">
        <v>358</v>
      </c>
      <c r="H717" s="14" t="s">
        <v>349</v>
      </c>
      <c r="I717" s="14" t="s">
        <v>1078</v>
      </c>
      <c r="J717" s="14" t="s">
        <v>29</v>
      </c>
      <c r="K717" s="14" t="s">
        <v>30</v>
      </c>
      <c r="L717" s="57"/>
      <c r="M717" s="14"/>
      <c r="N717" s="14" t="s">
        <v>67</v>
      </c>
      <c r="O717" s="14"/>
      <c r="P717" s="14" t="s">
        <v>1094</v>
      </c>
      <c r="Q717" s="32">
        <v>13099</v>
      </c>
      <c r="R717" s="33">
        <v>67.5</v>
      </c>
      <c r="S717" s="34">
        <v>4896.4355000000005</v>
      </c>
      <c r="T717" s="19" t="s">
        <v>353</v>
      </c>
      <c r="U717" s="20" t="s">
        <v>853</v>
      </c>
      <c r="V717" s="29">
        <v>44.5</v>
      </c>
      <c r="W717" s="22">
        <v>4</v>
      </c>
      <c r="X717" s="23"/>
    </row>
    <row r="718" spans="1:24" s="1" customFormat="1" ht="21" customHeight="1" x14ac:dyDescent="0.3">
      <c r="A718" s="11" t="s">
        <v>23</v>
      </c>
      <c r="B718" s="11" t="s">
        <v>1111</v>
      </c>
      <c r="C718" s="26" t="s">
        <v>1112</v>
      </c>
      <c r="D718" s="58"/>
      <c r="E718" s="40" t="str">
        <f>HYPERLINK("https://www.google.ru/search?q=DH3159-100&amp;newwindow=1&amp;tbm=isch","Еще фото")</f>
        <v>Еще фото</v>
      </c>
      <c r="F718" s="25"/>
      <c r="G718" s="11" t="s">
        <v>1092</v>
      </c>
      <c r="H718" s="11" t="s">
        <v>349</v>
      </c>
      <c r="I718" s="14" t="s">
        <v>1078</v>
      </c>
      <c r="J718" s="14" t="s">
        <v>29</v>
      </c>
      <c r="K718" s="15" t="s">
        <v>45</v>
      </c>
      <c r="L718" s="56" t="s">
        <v>1113</v>
      </c>
      <c r="M718" s="14"/>
      <c r="N718" s="14" t="s">
        <v>67</v>
      </c>
      <c r="O718" s="14"/>
      <c r="P718" s="15" t="s">
        <v>1114</v>
      </c>
      <c r="Q718" s="16">
        <v>9499</v>
      </c>
      <c r="R718" s="17">
        <v>66.760000000000005</v>
      </c>
      <c r="S718" s="18">
        <v>3631.4354999999996</v>
      </c>
      <c r="T718" s="19" t="s">
        <v>353</v>
      </c>
      <c r="U718" s="20" t="s">
        <v>712</v>
      </c>
      <c r="V718" s="29">
        <v>35.5</v>
      </c>
      <c r="W718" s="22">
        <v>14</v>
      </c>
      <c r="X718" s="23"/>
    </row>
    <row r="719" spans="1:24" s="1" customFormat="1" ht="21" customHeight="1" x14ac:dyDescent="0.3">
      <c r="A719" s="24" t="s">
        <v>23</v>
      </c>
      <c r="B719" s="24" t="s">
        <v>1111</v>
      </c>
      <c r="C719" s="27" t="s">
        <v>1112</v>
      </c>
      <c r="D719" s="59"/>
      <c r="E719" s="40" t="str">
        <f>HYPERLINK("https://www.google.ru/search?q=DH3159-100&amp;newwindow=1&amp;tbm=isch","Еще фото")</f>
        <v>Еще фото</v>
      </c>
      <c r="F719" s="25"/>
      <c r="G719" s="24" t="s">
        <v>1092</v>
      </c>
      <c r="H719" s="24" t="s">
        <v>349</v>
      </c>
      <c r="I719" s="24" t="s">
        <v>1078</v>
      </c>
      <c r="J719" s="14" t="s">
        <v>29</v>
      </c>
      <c r="K719" s="15" t="s">
        <v>45</v>
      </c>
      <c r="L719" s="61"/>
      <c r="M719" s="14"/>
      <c r="N719" s="14" t="s">
        <v>67</v>
      </c>
      <c r="O719" s="14"/>
      <c r="P719" s="15" t="s">
        <v>1114</v>
      </c>
      <c r="Q719" s="16">
        <v>9499</v>
      </c>
      <c r="R719" s="17">
        <v>66.760000000000005</v>
      </c>
      <c r="S719" s="18">
        <v>3631.4354999999996</v>
      </c>
      <c r="T719" s="19" t="s">
        <v>353</v>
      </c>
      <c r="U719" s="20" t="s">
        <v>361</v>
      </c>
      <c r="V719" s="29">
        <v>36.5</v>
      </c>
      <c r="W719" s="22">
        <v>30</v>
      </c>
      <c r="X719" s="23"/>
    </row>
    <row r="720" spans="1:24" s="1" customFormat="1" ht="21" customHeight="1" x14ac:dyDescent="0.3">
      <c r="A720" s="24" t="s">
        <v>23</v>
      </c>
      <c r="B720" s="24" t="s">
        <v>1111</v>
      </c>
      <c r="C720" s="27" t="s">
        <v>1112</v>
      </c>
      <c r="D720" s="59"/>
      <c r="E720" s="40" t="str">
        <f>HYPERLINK("https://www.google.ru/search?q=DH3159-100&amp;newwindow=1&amp;tbm=isch","Еще фото")</f>
        <v>Еще фото</v>
      </c>
      <c r="F720" s="25"/>
      <c r="G720" s="24" t="s">
        <v>1092</v>
      </c>
      <c r="H720" s="24" t="s">
        <v>349</v>
      </c>
      <c r="I720" s="24" t="s">
        <v>1078</v>
      </c>
      <c r="J720" s="14" t="s">
        <v>29</v>
      </c>
      <c r="K720" s="15" t="s">
        <v>45</v>
      </c>
      <c r="L720" s="61"/>
      <c r="M720" s="14"/>
      <c r="N720" s="14" t="s">
        <v>67</v>
      </c>
      <c r="O720" s="14"/>
      <c r="P720" s="15" t="s">
        <v>1114</v>
      </c>
      <c r="Q720" s="16">
        <v>9499</v>
      </c>
      <c r="R720" s="17">
        <v>66.760000000000005</v>
      </c>
      <c r="S720" s="18">
        <v>3631.4354999999996</v>
      </c>
      <c r="T720" s="19" t="s">
        <v>353</v>
      </c>
      <c r="U720" s="20" t="s">
        <v>362</v>
      </c>
      <c r="V720" s="22">
        <v>37</v>
      </c>
      <c r="W720" s="22">
        <v>24</v>
      </c>
      <c r="X720" s="23"/>
    </row>
    <row r="721" spans="1:24" s="1" customFormat="1" ht="21" customHeight="1" x14ac:dyDescent="0.3">
      <c r="A721" s="24" t="s">
        <v>23</v>
      </c>
      <c r="B721" s="24" t="s">
        <v>1111</v>
      </c>
      <c r="C721" s="27" t="s">
        <v>1112</v>
      </c>
      <c r="D721" s="59"/>
      <c r="E721" s="40" t="str">
        <f>HYPERLINK("https://www.google.ru/search?q=DH3159-100&amp;newwindow=1&amp;tbm=isch","Еще фото")</f>
        <v>Еще фото</v>
      </c>
      <c r="F721" s="25"/>
      <c r="G721" s="24" t="s">
        <v>1092</v>
      </c>
      <c r="H721" s="24" t="s">
        <v>349</v>
      </c>
      <c r="I721" s="24" t="s">
        <v>1078</v>
      </c>
      <c r="J721" s="14" t="s">
        <v>29</v>
      </c>
      <c r="K721" s="15" t="s">
        <v>45</v>
      </c>
      <c r="L721" s="61"/>
      <c r="M721" s="14"/>
      <c r="N721" s="14" t="s">
        <v>67</v>
      </c>
      <c r="O721" s="14"/>
      <c r="P721" s="15" t="s">
        <v>1114</v>
      </c>
      <c r="Q721" s="16">
        <v>9499</v>
      </c>
      <c r="R721" s="17">
        <v>66.760000000000005</v>
      </c>
      <c r="S721" s="18">
        <v>3631.4354999999996</v>
      </c>
      <c r="T721" s="19" t="s">
        <v>353</v>
      </c>
      <c r="U721" s="20" t="s">
        <v>695</v>
      </c>
      <c r="V721" s="29">
        <v>37.5</v>
      </c>
      <c r="W721" s="22">
        <v>19</v>
      </c>
      <c r="X721" s="23"/>
    </row>
    <row r="722" spans="1:24" s="1" customFormat="1" ht="32" customHeight="1" x14ac:dyDescent="0.3">
      <c r="A722" s="24" t="s">
        <v>23</v>
      </c>
      <c r="B722" s="24" t="s">
        <v>1111</v>
      </c>
      <c r="C722" s="27" t="s">
        <v>1112</v>
      </c>
      <c r="D722" s="60"/>
      <c r="E722" s="40" t="str">
        <f>HYPERLINK("https://www.google.ru/search?q=DH3159-100&amp;newwindow=1&amp;tbm=isch","Еще фото")</f>
        <v>Еще фото</v>
      </c>
      <c r="F722" s="25"/>
      <c r="G722" s="24" t="s">
        <v>1092</v>
      </c>
      <c r="H722" s="24" t="s">
        <v>349</v>
      </c>
      <c r="I722" s="24" t="s">
        <v>1078</v>
      </c>
      <c r="J722" s="14" t="s">
        <v>29</v>
      </c>
      <c r="K722" s="15" t="s">
        <v>45</v>
      </c>
      <c r="L722" s="57"/>
      <c r="M722" s="14"/>
      <c r="N722" s="14" t="s">
        <v>67</v>
      </c>
      <c r="O722" s="14"/>
      <c r="P722" s="15" t="s">
        <v>1114</v>
      </c>
      <c r="Q722" s="16">
        <v>9499</v>
      </c>
      <c r="R722" s="17">
        <v>66.760000000000005</v>
      </c>
      <c r="S722" s="18">
        <v>3631.4354999999996</v>
      </c>
      <c r="T722" s="19" t="s">
        <v>353</v>
      </c>
      <c r="U722" s="20" t="s">
        <v>354</v>
      </c>
      <c r="V722" s="22">
        <v>39</v>
      </c>
      <c r="W722" s="22">
        <v>3</v>
      </c>
      <c r="X722" s="23"/>
    </row>
    <row r="723" spans="1:24" s="1" customFormat="1" ht="17" customHeight="1" x14ac:dyDescent="0.3">
      <c r="A723" s="11" t="s">
        <v>23</v>
      </c>
      <c r="B723" s="11" t="s">
        <v>1115</v>
      </c>
      <c r="C723" s="12" t="s">
        <v>1116</v>
      </c>
      <c r="D723" s="58"/>
      <c r="E723" s="40" t="str">
        <f t="shared" ref="E723:E728" si="16">HYPERLINK("https://www.google.ru/search?q=HJ5997-101&amp;newwindow=1&amp;tbm=isch","Еще фото")</f>
        <v>Еще фото</v>
      </c>
      <c r="F723" s="25"/>
      <c r="G723" s="11" t="s">
        <v>358</v>
      </c>
      <c r="H723" s="11" t="s">
        <v>349</v>
      </c>
      <c r="I723" s="14" t="s">
        <v>1078</v>
      </c>
      <c r="J723" s="14" t="s">
        <v>29</v>
      </c>
      <c r="K723" s="15" t="s">
        <v>45</v>
      </c>
      <c r="L723" s="56" t="s">
        <v>1117</v>
      </c>
      <c r="M723" s="14"/>
      <c r="N723" s="14" t="s">
        <v>67</v>
      </c>
      <c r="O723" s="14"/>
      <c r="P723" s="15" t="s">
        <v>1118</v>
      </c>
      <c r="Q723" s="16">
        <v>16099</v>
      </c>
      <c r="R723" s="17">
        <v>66.53</v>
      </c>
      <c r="S723" s="18">
        <v>6195.9354999999996</v>
      </c>
      <c r="T723" s="19" t="s">
        <v>353</v>
      </c>
      <c r="U723" s="20" t="s">
        <v>361</v>
      </c>
      <c r="V723" s="29">
        <v>36.5</v>
      </c>
      <c r="W723" s="22">
        <v>6</v>
      </c>
      <c r="X723" s="23"/>
    </row>
    <row r="724" spans="1:24" s="1" customFormat="1" ht="17" customHeight="1" x14ac:dyDescent="0.3">
      <c r="A724" s="24" t="s">
        <v>23</v>
      </c>
      <c r="B724" s="24" t="s">
        <v>1115</v>
      </c>
      <c r="C724" s="12" t="s">
        <v>1116</v>
      </c>
      <c r="D724" s="59"/>
      <c r="E724" s="40" t="str">
        <f t="shared" si="16"/>
        <v>Еще фото</v>
      </c>
      <c r="F724" s="25"/>
      <c r="G724" s="24" t="s">
        <v>358</v>
      </c>
      <c r="H724" s="24" t="s">
        <v>349</v>
      </c>
      <c r="I724" s="24" t="s">
        <v>1078</v>
      </c>
      <c r="J724" s="14" t="s">
        <v>29</v>
      </c>
      <c r="K724" s="15" t="s">
        <v>45</v>
      </c>
      <c r="L724" s="61"/>
      <c r="M724" s="14"/>
      <c r="N724" s="14" t="s">
        <v>67</v>
      </c>
      <c r="O724" s="14"/>
      <c r="P724" s="15" t="s">
        <v>1118</v>
      </c>
      <c r="Q724" s="16">
        <v>16099</v>
      </c>
      <c r="R724" s="17">
        <v>66.53</v>
      </c>
      <c r="S724" s="18">
        <v>6195.9354999999996</v>
      </c>
      <c r="T724" s="19" t="s">
        <v>353</v>
      </c>
      <c r="U724" s="20" t="s">
        <v>695</v>
      </c>
      <c r="V724" s="29">
        <v>37.5</v>
      </c>
      <c r="W724" s="22">
        <v>14</v>
      </c>
      <c r="X724" s="23"/>
    </row>
    <row r="725" spans="1:24" s="1" customFormat="1" ht="17" customHeight="1" x14ac:dyDescent="0.3">
      <c r="A725" s="24" t="s">
        <v>23</v>
      </c>
      <c r="B725" s="24" t="s">
        <v>1115</v>
      </c>
      <c r="C725" s="12" t="s">
        <v>1116</v>
      </c>
      <c r="D725" s="59"/>
      <c r="E725" s="40" t="str">
        <f t="shared" si="16"/>
        <v>Еще фото</v>
      </c>
      <c r="F725" s="25"/>
      <c r="G725" s="24" t="s">
        <v>358</v>
      </c>
      <c r="H725" s="24" t="s">
        <v>349</v>
      </c>
      <c r="I725" s="24" t="s">
        <v>1078</v>
      </c>
      <c r="J725" s="14" t="s">
        <v>29</v>
      </c>
      <c r="K725" s="15" t="s">
        <v>45</v>
      </c>
      <c r="L725" s="61"/>
      <c r="M725" s="14"/>
      <c r="N725" s="14" t="s">
        <v>67</v>
      </c>
      <c r="O725" s="14"/>
      <c r="P725" s="15" t="s">
        <v>1118</v>
      </c>
      <c r="Q725" s="16">
        <v>16099</v>
      </c>
      <c r="R725" s="17">
        <v>66.53</v>
      </c>
      <c r="S725" s="18">
        <v>6195.9354999999996</v>
      </c>
      <c r="T725" s="19" t="s">
        <v>353</v>
      </c>
      <c r="U725" s="20" t="s">
        <v>686</v>
      </c>
      <c r="V725" s="22">
        <v>38</v>
      </c>
      <c r="W725" s="22">
        <v>10</v>
      </c>
      <c r="X725" s="23"/>
    </row>
    <row r="726" spans="1:24" s="1" customFormat="1" ht="17" customHeight="1" x14ac:dyDescent="0.3">
      <c r="A726" s="24" t="s">
        <v>23</v>
      </c>
      <c r="B726" s="24" t="s">
        <v>1115</v>
      </c>
      <c r="C726" s="12" t="s">
        <v>1116</v>
      </c>
      <c r="D726" s="59"/>
      <c r="E726" s="40" t="str">
        <f t="shared" si="16"/>
        <v>Еще фото</v>
      </c>
      <c r="F726" s="25"/>
      <c r="G726" s="24" t="s">
        <v>358</v>
      </c>
      <c r="H726" s="24" t="s">
        <v>349</v>
      </c>
      <c r="I726" s="24" t="s">
        <v>1078</v>
      </c>
      <c r="J726" s="14" t="s">
        <v>29</v>
      </c>
      <c r="K726" s="15" t="s">
        <v>45</v>
      </c>
      <c r="L726" s="61"/>
      <c r="M726" s="14"/>
      <c r="N726" s="14" t="s">
        <v>67</v>
      </c>
      <c r="O726" s="14"/>
      <c r="P726" s="15" t="s">
        <v>1118</v>
      </c>
      <c r="Q726" s="16">
        <v>16099</v>
      </c>
      <c r="R726" s="17">
        <v>66.53</v>
      </c>
      <c r="S726" s="18">
        <v>6195.9354999999996</v>
      </c>
      <c r="T726" s="19" t="s">
        <v>353</v>
      </c>
      <c r="U726" s="20" t="s">
        <v>354</v>
      </c>
      <c r="V726" s="22">
        <v>39</v>
      </c>
      <c r="W726" s="22">
        <v>10</v>
      </c>
      <c r="X726" s="23"/>
    </row>
    <row r="727" spans="1:24" s="1" customFormat="1" ht="17" customHeight="1" x14ac:dyDescent="0.3">
      <c r="A727" s="24" t="s">
        <v>23</v>
      </c>
      <c r="B727" s="24" t="s">
        <v>1115</v>
      </c>
      <c r="C727" s="12" t="s">
        <v>1116</v>
      </c>
      <c r="D727" s="59"/>
      <c r="E727" s="40" t="str">
        <f t="shared" si="16"/>
        <v>Еще фото</v>
      </c>
      <c r="F727" s="25"/>
      <c r="G727" s="24" t="s">
        <v>358</v>
      </c>
      <c r="H727" s="24" t="s">
        <v>349</v>
      </c>
      <c r="I727" s="24" t="s">
        <v>1078</v>
      </c>
      <c r="J727" s="14" t="s">
        <v>29</v>
      </c>
      <c r="K727" s="15" t="s">
        <v>45</v>
      </c>
      <c r="L727" s="61"/>
      <c r="M727" s="14"/>
      <c r="N727" s="14" t="s">
        <v>67</v>
      </c>
      <c r="O727" s="14"/>
      <c r="P727" s="15" t="s">
        <v>1118</v>
      </c>
      <c r="Q727" s="16">
        <v>16099</v>
      </c>
      <c r="R727" s="17">
        <v>66.53</v>
      </c>
      <c r="S727" s="18">
        <v>6195.9354999999996</v>
      </c>
      <c r="T727" s="19" t="s">
        <v>353</v>
      </c>
      <c r="U727" s="20" t="s">
        <v>355</v>
      </c>
      <c r="V727" s="29">
        <v>39.5</v>
      </c>
      <c r="W727" s="22">
        <v>11</v>
      </c>
      <c r="X727" s="23"/>
    </row>
    <row r="728" spans="1:24" s="1" customFormat="1" ht="22.05" customHeight="1" x14ac:dyDescent="0.3">
      <c r="A728" s="24" t="s">
        <v>23</v>
      </c>
      <c r="B728" s="24" t="s">
        <v>1115</v>
      </c>
      <c r="C728" s="12" t="s">
        <v>1116</v>
      </c>
      <c r="D728" s="60"/>
      <c r="E728" s="40" t="str">
        <f t="shared" si="16"/>
        <v>Еще фото</v>
      </c>
      <c r="F728" s="25"/>
      <c r="G728" s="24" t="s">
        <v>358</v>
      </c>
      <c r="H728" s="24" t="s">
        <v>349</v>
      </c>
      <c r="I728" s="24" t="s">
        <v>1078</v>
      </c>
      <c r="J728" s="14" t="s">
        <v>29</v>
      </c>
      <c r="K728" s="15" t="s">
        <v>45</v>
      </c>
      <c r="L728" s="57"/>
      <c r="M728" s="14"/>
      <c r="N728" s="14" t="s">
        <v>67</v>
      </c>
      <c r="O728" s="14"/>
      <c r="P728" s="15" t="s">
        <v>1118</v>
      </c>
      <c r="Q728" s="16">
        <v>16099</v>
      </c>
      <c r="R728" s="17">
        <v>66.53</v>
      </c>
      <c r="S728" s="18">
        <v>6195.9354999999996</v>
      </c>
      <c r="T728" s="19" t="s">
        <v>353</v>
      </c>
      <c r="U728" s="20" t="s">
        <v>708</v>
      </c>
      <c r="V728" s="22">
        <v>40</v>
      </c>
      <c r="W728" s="22">
        <v>2</v>
      </c>
      <c r="X728" s="23"/>
    </row>
    <row r="729" spans="1:24" s="1" customFormat="1" ht="11" customHeight="1" x14ac:dyDescent="0.3">
      <c r="A729" s="11" t="s">
        <v>23</v>
      </c>
      <c r="B729" s="11" t="s">
        <v>1119</v>
      </c>
      <c r="C729" s="12" t="s">
        <v>1120</v>
      </c>
      <c r="D729" s="58"/>
      <c r="E729" s="40" t="str">
        <f t="shared" ref="E729:E737" si="17">HYPERLINK("https://www.google.ru/search?q=FZ5593-002&amp;newwindow=1&amp;tbm=isch","Еще фото")</f>
        <v>Еще фото</v>
      </c>
      <c r="F729" s="25"/>
      <c r="G729" s="11" t="s">
        <v>358</v>
      </c>
      <c r="H729" s="11" t="s">
        <v>349</v>
      </c>
      <c r="I729" s="14" t="s">
        <v>1078</v>
      </c>
      <c r="J729" s="14" t="s">
        <v>29</v>
      </c>
      <c r="K729" s="15" t="s">
        <v>337</v>
      </c>
      <c r="L729" s="56" t="s">
        <v>1121</v>
      </c>
      <c r="M729" s="14"/>
      <c r="N729" s="14" t="s">
        <v>114</v>
      </c>
      <c r="O729" s="14"/>
      <c r="P729" s="15" t="s">
        <v>1122</v>
      </c>
      <c r="Q729" s="16">
        <v>14799</v>
      </c>
      <c r="R729" s="17">
        <v>64.400000000000006</v>
      </c>
      <c r="S729" s="18">
        <v>6057.9354999999996</v>
      </c>
      <c r="T729" s="19" t="s">
        <v>353</v>
      </c>
      <c r="U729" s="20" t="s">
        <v>695</v>
      </c>
      <c r="V729" s="29">
        <v>39.5</v>
      </c>
      <c r="W729" s="22">
        <v>4</v>
      </c>
      <c r="X729" s="23"/>
    </row>
    <row r="730" spans="1:24" s="1" customFormat="1" ht="11" customHeight="1" x14ac:dyDescent="0.3">
      <c r="A730" s="24" t="s">
        <v>23</v>
      </c>
      <c r="B730" s="24" t="s">
        <v>1119</v>
      </c>
      <c r="C730" s="12" t="s">
        <v>1120</v>
      </c>
      <c r="D730" s="59"/>
      <c r="E730" s="40" t="str">
        <f t="shared" si="17"/>
        <v>Еще фото</v>
      </c>
      <c r="F730" s="25"/>
      <c r="G730" s="24" t="s">
        <v>358</v>
      </c>
      <c r="H730" s="24" t="s">
        <v>349</v>
      </c>
      <c r="I730" s="24" t="s">
        <v>1078</v>
      </c>
      <c r="J730" s="14" t="s">
        <v>29</v>
      </c>
      <c r="K730" s="15" t="s">
        <v>337</v>
      </c>
      <c r="L730" s="61"/>
      <c r="M730" s="14"/>
      <c r="N730" s="14" t="s">
        <v>114</v>
      </c>
      <c r="O730" s="14"/>
      <c r="P730" s="15" t="s">
        <v>1122</v>
      </c>
      <c r="Q730" s="16">
        <v>14799</v>
      </c>
      <c r="R730" s="17">
        <v>64.400000000000006</v>
      </c>
      <c r="S730" s="18">
        <v>6057.9354999999996</v>
      </c>
      <c r="T730" s="19" t="s">
        <v>353</v>
      </c>
      <c r="U730" s="20" t="s">
        <v>686</v>
      </c>
      <c r="V730" s="22">
        <v>40</v>
      </c>
      <c r="W730" s="22">
        <v>8</v>
      </c>
      <c r="X730" s="23"/>
    </row>
    <row r="731" spans="1:24" s="1" customFormat="1" ht="11" customHeight="1" x14ac:dyDescent="0.3">
      <c r="A731" s="24" t="s">
        <v>23</v>
      </c>
      <c r="B731" s="24" t="s">
        <v>1119</v>
      </c>
      <c r="C731" s="12" t="s">
        <v>1120</v>
      </c>
      <c r="D731" s="59"/>
      <c r="E731" s="40" t="str">
        <f t="shared" si="17"/>
        <v>Еще фото</v>
      </c>
      <c r="F731" s="25"/>
      <c r="G731" s="24" t="s">
        <v>358</v>
      </c>
      <c r="H731" s="24" t="s">
        <v>349</v>
      </c>
      <c r="I731" s="24" t="s">
        <v>1078</v>
      </c>
      <c r="J731" s="14" t="s">
        <v>29</v>
      </c>
      <c r="K731" s="15" t="s">
        <v>337</v>
      </c>
      <c r="L731" s="61"/>
      <c r="M731" s="14"/>
      <c r="N731" s="14" t="s">
        <v>114</v>
      </c>
      <c r="O731" s="14"/>
      <c r="P731" s="15" t="s">
        <v>1122</v>
      </c>
      <c r="Q731" s="16">
        <v>14799</v>
      </c>
      <c r="R731" s="17">
        <v>64.400000000000006</v>
      </c>
      <c r="S731" s="18">
        <v>6057.9354999999996</v>
      </c>
      <c r="T731" s="19" t="s">
        <v>353</v>
      </c>
      <c r="U731" s="20" t="s">
        <v>354</v>
      </c>
      <c r="V731" s="22">
        <v>41</v>
      </c>
      <c r="W731" s="22">
        <v>14</v>
      </c>
      <c r="X731" s="23"/>
    </row>
    <row r="732" spans="1:24" s="1" customFormat="1" ht="11" customHeight="1" x14ac:dyDescent="0.3">
      <c r="A732" s="24" t="s">
        <v>23</v>
      </c>
      <c r="B732" s="24" t="s">
        <v>1119</v>
      </c>
      <c r="C732" s="12" t="s">
        <v>1120</v>
      </c>
      <c r="D732" s="59"/>
      <c r="E732" s="40" t="str">
        <f t="shared" si="17"/>
        <v>Еще фото</v>
      </c>
      <c r="F732" s="25"/>
      <c r="G732" s="24" t="s">
        <v>358</v>
      </c>
      <c r="H732" s="24" t="s">
        <v>349</v>
      </c>
      <c r="I732" s="24" t="s">
        <v>1078</v>
      </c>
      <c r="J732" s="14" t="s">
        <v>29</v>
      </c>
      <c r="K732" s="15" t="s">
        <v>337</v>
      </c>
      <c r="L732" s="61"/>
      <c r="M732" s="14"/>
      <c r="N732" s="14" t="s">
        <v>114</v>
      </c>
      <c r="O732" s="14"/>
      <c r="P732" s="15" t="s">
        <v>1122</v>
      </c>
      <c r="Q732" s="16">
        <v>14799</v>
      </c>
      <c r="R732" s="17">
        <v>64.400000000000006</v>
      </c>
      <c r="S732" s="18">
        <v>6057.9354999999996</v>
      </c>
      <c r="T732" s="19" t="s">
        <v>353</v>
      </c>
      <c r="U732" s="20" t="s">
        <v>355</v>
      </c>
      <c r="V732" s="29">
        <v>41.5</v>
      </c>
      <c r="W732" s="22">
        <v>20</v>
      </c>
      <c r="X732" s="23"/>
    </row>
    <row r="733" spans="1:24" s="1" customFormat="1" ht="11" customHeight="1" x14ac:dyDescent="0.3">
      <c r="A733" s="24" t="s">
        <v>23</v>
      </c>
      <c r="B733" s="24" t="s">
        <v>1119</v>
      </c>
      <c r="C733" s="12" t="s">
        <v>1120</v>
      </c>
      <c r="D733" s="59"/>
      <c r="E733" s="40" t="str">
        <f t="shared" si="17"/>
        <v>Еще фото</v>
      </c>
      <c r="F733" s="25"/>
      <c r="G733" s="24" t="s">
        <v>358</v>
      </c>
      <c r="H733" s="24" t="s">
        <v>349</v>
      </c>
      <c r="I733" s="24" t="s">
        <v>1078</v>
      </c>
      <c r="J733" s="14" t="s">
        <v>29</v>
      </c>
      <c r="K733" s="15" t="s">
        <v>337</v>
      </c>
      <c r="L733" s="61"/>
      <c r="M733" s="14"/>
      <c r="N733" s="14" t="s">
        <v>114</v>
      </c>
      <c r="O733" s="14"/>
      <c r="P733" s="15" t="s">
        <v>1122</v>
      </c>
      <c r="Q733" s="16">
        <v>14799</v>
      </c>
      <c r="R733" s="17">
        <v>64.400000000000006</v>
      </c>
      <c r="S733" s="18">
        <v>6057.9354999999996</v>
      </c>
      <c r="T733" s="19" t="s">
        <v>353</v>
      </c>
      <c r="U733" s="20" t="s">
        <v>708</v>
      </c>
      <c r="V733" s="22">
        <v>42</v>
      </c>
      <c r="W733" s="22">
        <v>16</v>
      </c>
      <c r="X733" s="23"/>
    </row>
    <row r="734" spans="1:24" s="1" customFormat="1" ht="11" customHeight="1" x14ac:dyDescent="0.3">
      <c r="A734" s="24" t="s">
        <v>23</v>
      </c>
      <c r="B734" s="24" t="s">
        <v>1119</v>
      </c>
      <c r="C734" s="12" t="s">
        <v>1120</v>
      </c>
      <c r="D734" s="59"/>
      <c r="E734" s="40" t="str">
        <f t="shared" si="17"/>
        <v>Еще фото</v>
      </c>
      <c r="F734" s="25"/>
      <c r="G734" s="24" t="s">
        <v>358</v>
      </c>
      <c r="H734" s="24" t="s">
        <v>349</v>
      </c>
      <c r="I734" s="24" t="s">
        <v>1078</v>
      </c>
      <c r="J734" s="14" t="s">
        <v>29</v>
      </c>
      <c r="K734" s="15" t="s">
        <v>337</v>
      </c>
      <c r="L734" s="61"/>
      <c r="M734" s="14"/>
      <c r="N734" s="14" t="s">
        <v>114</v>
      </c>
      <c r="O734" s="14"/>
      <c r="P734" s="15" t="s">
        <v>1122</v>
      </c>
      <c r="Q734" s="16">
        <v>14799</v>
      </c>
      <c r="R734" s="17">
        <v>64.400000000000006</v>
      </c>
      <c r="S734" s="18">
        <v>6057.9354999999996</v>
      </c>
      <c r="T734" s="19" t="s">
        <v>353</v>
      </c>
      <c r="U734" s="20" t="s">
        <v>696</v>
      </c>
      <c r="V734" s="22">
        <v>43</v>
      </c>
      <c r="W734" s="22">
        <v>13</v>
      </c>
      <c r="X734" s="23"/>
    </row>
    <row r="735" spans="1:24" s="1" customFormat="1" ht="11" customHeight="1" x14ac:dyDescent="0.3">
      <c r="A735" s="24" t="s">
        <v>23</v>
      </c>
      <c r="B735" s="24" t="s">
        <v>1119</v>
      </c>
      <c r="C735" s="12" t="s">
        <v>1120</v>
      </c>
      <c r="D735" s="59"/>
      <c r="E735" s="40" t="str">
        <f t="shared" si="17"/>
        <v>Еще фото</v>
      </c>
      <c r="F735" s="25"/>
      <c r="G735" s="24" t="s">
        <v>358</v>
      </c>
      <c r="H735" s="24" t="s">
        <v>349</v>
      </c>
      <c r="I735" s="24" t="s">
        <v>1078</v>
      </c>
      <c r="J735" s="14" t="s">
        <v>29</v>
      </c>
      <c r="K735" s="15" t="s">
        <v>337</v>
      </c>
      <c r="L735" s="61"/>
      <c r="M735" s="14"/>
      <c r="N735" s="14" t="s">
        <v>114</v>
      </c>
      <c r="O735" s="14"/>
      <c r="P735" s="15" t="s">
        <v>1122</v>
      </c>
      <c r="Q735" s="16">
        <v>14799</v>
      </c>
      <c r="R735" s="17">
        <v>64.400000000000006</v>
      </c>
      <c r="S735" s="18">
        <v>6057.9354999999996</v>
      </c>
      <c r="T735" s="19" t="s">
        <v>353</v>
      </c>
      <c r="U735" s="20" t="s">
        <v>697</v>
      </c>
      <c r="V735" s="29">
        <v>43.5</v>
      </c>
      <c r="W735" s="22">
        <v>11</v>
      </c>
      <c r="X735" s="23"/>
    </row>
    <row r="736" spans="1:24" s="1" customFormat="1" ht="11" customHeight="1" x14ac:dyDescent="0.3">
      <c r="A736" s="24" t="s">
        <v>23</v>
      </c>
      <c r="B736" s="24" t="s">
        <v>1119</v>
      </c>
      <c r="C736" s="12" t="s">
        <v>1120</v>
      </c>
      <c r="D736" s="59"/>
      <c r="E736" s="40" t="str">
        <f t="shared" si="17"/>
        <v>Еще фото</v>
      </c>
      <c r="F736" s="25"/>
      <c r="G736" s="24" t="s">
        <v>358</v>
      </c>
      <c r="H736" s="24" t="s">
        <v>349</v>
      </c>
      <c r="I736" s="24" t="s">
        <v>1078</v>
      </c>
      <c r="J736" s="14" t="s">
        <v>29</v>
      </c>
      <c r="K736" s="15" t="s">
        <v>337</v>
      </c>
      <c r="L736" s="61"/>
      <c r="M736" s="14"/>
      <c r="N736" s="14" t="s">
        <v>114</v>
      </c>
      <c r="O736" s="14"/>
      <c r="P736" s="15" t="s">
        <v>1122</v>
      </c>
      <c r="Q736" s="16">
        <v>14799</v>
      </c>
      <c r="R736" s="17">
        <v>64.400000000000006</v>
      </c>
      <c r="S736" s="18">
        <v>6057.9354999999996</v>
      </c>
      <c r="T736" s="19" t="s">
        <v>353</v>
      </c>
      <c r="U736" s="20" t="s">
        <v>698</v>
      </c>
      <c r="V736" s="22">
        <v>44</v>
      </c>
      <c r="W736" s="22">
        <v>3</v>
      </c>
      <c r="X736" s="23"/>
    </row>
    <row r="737" spans="1:24" s="1" customFormat="1" ht="11" customHeight="1" x14ac:dyDescent="0.3">
      <c r="A737" s="24" t="s">
        <v>23</v>
      </c>
      <c r="B737" s="24" t="s">
        <v>1119</v>
      </c>
      <c r="C737" s="12" t="s">
        <v>1120</v>
      </c>
      <c r="D737" s="60"/>
      <c r="E737" s="40" t="str">
        <f t="shared" si="17"/>
        <v>Еще фото</v>
      </c>
      <c r="F737" s="25"/>
      <c r="G737" s="24" t="s">
        <v>358</v>
      </c>
      <c r="H737" s="24" t="s">
        <v>349</v>
      </c>
      <c r="I737" s="24" t="s">
        <v>1078</v>
      </c>
      <c r="J737" s="14" t="s">
        <v>29</v>
      </c>
      <c r="K737" s="15" t="s">
        <v>337</v>
      </c>
      <c r="L737" s="57"/>
      <c r="M737" s="14"/>
      <c r="N737" s="14" t="s">
        <v>114</v>
      </c>
      <c r="O737" s="14"/>
      <c r="P737" s="15" t="s">
        <v>1122</v>
      </c>
      <c r="Q737" s="16">
        <v>14799</v>
      </c>
      <c r="R737" s="17">
        <v>64.400000000000006</v>
      </c>
      <c r="S737" s="18">
        <v>6057.9354999999996</v>
      </c>
      <c r="T737" s="19" t="s">
        <v>353</v>
      </c>
      <c r="U737" s="20" t="s">
        <v>717</v>
      </c>
      <c r="V737" s="22">
        <v>45</v>
      </c>
      <c r="W737" s="22">
        <v>3</v>
      </c>
      <c r="X737" s="23"/>
    </row>
    <row r="738" spans="1:24" s="1" customFormat="1" ht="14" customHeight="1" x14ac:dyDescent="0.3">
      <c r="A738" s="11" t="s">
        <v>23</v>
      </c>
      <c r="B738" s="11" t="s">
        <v>1119</v>
      </c>
      <c r="C738" s="12" t="s">
        <v>1123</v>
      </c>
      <c r="D738" s="58"/>
      <c r="E738" s="40" t="str">
        <f t="shared" ref="E738:E744" si="18">HYPERLINK("https://www.google.ru/search?q=FZ5593-105&amp;newwindow=1&amp;tbm=isch","Еще фото")</f>
        <v>Еще фото</v>
      </c>
      <c r="F738" s="25"/>
      <c r="G738" s="11" t="s">
        <v>358</v>
      </c>
      <c r="H738" s="11" t="s">
        <v>349</v>
      </c>
      <c r="I738" s="14" t="s">
        <v>1078</v>
      </c>
      <c r="J738" s="14" t="s">
        <v>29</v>
      </c>
      <c r="K738" s="15" t="s">
        <v>337</v>
      </c>
      <c r="L738" s="56" t="s">
        <v>1121</v>
      </c>
      <c r="M738" s="14"/>
      <c r="N738" s="14" t="s">
        <v>67</v>
      </c>
      <c r="O738" s="14"/>
      <c r="P738" s="15" t="s">
        <v>1124</v>
      </c>
      <c r="Q738" s="16">
        <v>14799</v>
      </c>
      <c r="R738" s="17">
        <v>64.400000000000006</v>
      </c>
      <c r="S738" s="18">
        <v>6057.9354999999996</v>
      </c>
      <c r="T738" s="19" t="s">
        <v>353</v>
      </c>
      <c r="U738" s="20" t="s">
        <v>686</v>
      </c>
      <c r="V738" s="22">
        <v>40</v>
      </c>
      <c r="W738" s="22">
        <v>10</v>
      </c>
      <c r="X738" s="23"/>
    </row>
    <row r="739" spans="1:24" s="1" customFormat="1" ht="14" customHeight="1" x14ac:dyDescent="0.3">
      <c r="A739" s="24" t="s">
        <v>23</v>
      </c>
      <c r="B739" s="24" t="s">
        <v>1119</v>
      </c>
      <c r="C739" s="12" t="s">
        <v>1123</v>
      </c>
      <c r="D739" s="59"/>
      <c r="E739" s="40" t="str">
        <f t="shared" si="18"/>
        <v>Еще фото</v>
      </c>
      <c r="F739" s="25"/>
      <c r="G739" s="24" t="s">
        <v>358</v>
      </c>
      <c r="H739" s="24" t="s">
        <v>349</v>
      </c>
      <c r="I739" s="24" t="s">
        <v>1078</v>
      </c>
      <c r="J739" s="14" t="s">
        <v>29</v>
      </c>
      <c r="K739" s="15" t="s">
        <v>337</v>
      </c>
      <c r="L739" s="61"/>
      <c r="M739" s="14"/>
      <c r="N739" s="14" t="s">
        <v>67</v>
      </c>
      <c r="O739" s="14"/>
      <c r="P739" s="15" t="s">
        <v>1124</v>
      </c>
      <c r="Q739" s="16">
        <v>14799</v>
      </c>
      <c r="R739" s="17">
        <v>64.400000000000006</v>
      </c>
      <c r="S739" s="18">
        <v>6057.9354999999996</v>
      </c>
      <c r="T739" s="19" t="s">
        <v>353</v>
      </c>
      <c r="U739" s="20" t="s">
        <v>354</v>
      </c>
      <c r="V739" s="22">
        <v>41</v>
      </c>
      <c r="W739" s="22">
        <v>14</v>
      </c>
      <c r="X739" s="23"/>
    </row>
    <row r="740" spans="1:24" s="1" customFormat="1" ht="14" customHeight="1" x14ac:dyDescent="0.3">
      <c r="A740" s="24" t="s">
        <v>23</v>
      </c>
      <c r="B740" s="24" t="s">
        <v>1119</v>
      </c>
      <c r="C740" s="12" t="s">
        <v>1123</v>
      </c>
      <c r="D740" s="59"/>
      <c r="E740" s="40" t="str">
        <f t="shared" si="18"/>
        <v>Еще фото</v>
      </c>
      <c r="F740" s="25"/>
      <c r="G740" s="24" t="s">
        <v>358</v>
      </c>
      <c r="H740" s="24" t="s">
        <v>349</v>
      </c>
      <c r="I740" s="24" t="s">
        <v>1078</v>
      </c>
      <c r="J740" s="14" t="s">
        <v>29</v>
      </c>
      <c r="K740" s="15" t="s">
        <v>337</v>
      </c>
      <c r="L740" s="61"/>
      <c r="M740" s="14"/>
      <c r="N740" s="14" t="s">
        <v>67</v>
      </c>
      <c r="O740" s="14"/>
      <c r="P740" s="15" t="s">
        <v>1124</v>
      </c>
      <c r="Q740" s="16">
        <v>14799</v>
      </c>
      <c r="R740" s="17">
        <v>64.400000000000006</v>
      </c>
      <c r="S740" s="18">
        <v>6057.9354999999996</v>
      </c>
      <c r="T740" s="19" t="s">
        <v>353</v>
      </c>
      <c r="U740" s="20" t="s">
        <v>355</v>
      </c>
      <c r="V740" s="29">
        <v>41.5</v>
      </c>
      <c r="W740" s="22">
        <v>18</v>
      </c>
      <c r="X740" s="23"/>
    </row>
    <row r="741" spans="1:24" s="1" customFormat="1" ht="14" customHeight="1" x14ac:dyDescent="0.3">
      <c r="A741" s="24" t="s">
        <v>23</v>
      </c>
      <c r="B741" s="24" t="s">
        <v>1119</v>
      </c>
      <c r="C741" s="12" t="s">
        <v>1123</v>
      </c>
      <c r="D741" s="59"/>
      <c r="E741" s="40" t="str">
        <f t="shared" si="18"/>
        <v>Еще фото</v>
      </c>
      <c r="F741" s="25"/>
      <c r="G741" s="24" t="s">
        <v>358</v>
      </c>
      <c r="H741" s="24" t="s">
        <v>349</v>
      </c>
      <c r="I741" s="24" t="s">
        <v>1078</v>
      </c>
      <c r="J741" s="14" t="s">
        <v>29</v>
      </c>
      <c r="K741" s="15" t="s">
        <v>337</v>
      </c>
      <c r="L741" s="61"/>
      <c r="M741" s="14"/>
      <c r="N741" s="14" t="s">
        <v>67</v>
      </c>
      <c r="O741" s="14"/>
      <c r="P741" s="15" t="s">
        <v>1124</v>
      </c>
      <c r="Q741" s="16">
        <v>14799</v>
      </c>
      <c r="R741" s="17">
        <v>64.400000000000006</v>
      </c>
      <c r="S741" s="18">
        <v>6057.9354999999996</v>
      </c>
      <c r="T741" s="19" t="s">
        <v>353</v>
      </c>
      <c r="U741" s="20" t="s">
        <v>708</v>
      </c>
      <c r="V741" s="22">
        <v>42</v>
      </c>
      <c r="W741" s="22">
        <v>18</v>
      </c>
      <c r="X741" s="23"/>
    </row>
    <row r="742" spans="1:24" s="1" customFormat="1" ht="14" customHeight="1" x14ac:dyDescent="0.3">
      <c r="A742" s="24" t="s">
        <v>23</v>
      </c>
      <c r="B742" s="24" t="s">
        <v>1119</v>
      </c>
      <c r="C742" s="12" t="s">
        <v>1123</v>
      </c>
      <c r="D742" s="59"/>
      <c r="E742" s="40" t="str">
        <f t="shared" si="18"/>
        <v>Еще фото</v>
      </c>
      <c r="F742" s="25"/>
      <c r="G742" s="24" t="s">
        <v>358</v>
      </c>
      <c r="H742" s="24" t="s">
        <v>349</v>
      </c>
      <c r="I742" s="24" t="s">
        <v>1078</v>
      </c>
      <c r="J742" s="14" t="s">
        <v>29</v>
      </c>
      <c r="K742" s="15" t="s">
        <v>337</v>
      </c>
      <c r="L742" s="61"/>
      <c r="M742" s="14"/>
      <c r="N742" s="14" t="s">
        <v>67</v>
      </c>
      <c r="O742" s="14"/>
      <c r="P742" s="15" t="s">
        <v>1124</v>
      </c>
      <c r="Q742" s="16">
        <v>14799</v>
      </c>
      <c r="R742" s="17">
        <v>64.400000000000006</v>
      </c>
      <c r="S742" s="18">
        <v>6057.9354999999996</v>
      </c>
      <c r="T742" s="19" t="s">
        <v>353</v>
      </c>
      <c r="U742" s="20" t="s">
        <v>696</v>
      </c>
      <c r="V742" s="22">
        <v>43</v>
      </c>
      <c r="W742" s="22">
        <v>17</v>
      </c>
      <c r="X742" s="23"/>
    </row>
    <row r="743" spans="1:24" s="1" customFormat="1" ht="14" customHeight="1" x14ac:dyDescent="0.3">
      <c r="A743" s="24" t="s">
        <v>23</v>
      </c>
      <c r="B743" s="24" t="s">
        <v>1119</v>
      </c>
      <c r="C743" s="12" t="s">
        <v>1123</v>
      </c>
      <c r="D743" s="59"/>
      <c r="E743" s="40" t="str">
        <f t="shared" si="18"/>
        <v>Еще фото</v>
      </c>
      <c r="F743" s="25"/>
      <c r="G743" s="24" t="s">
        <v>358</v>
      </c>
      <c r="H743" s="24" t="s">
        <v>349</v>
      </c>
      <c r="I743" s="24" t="s">
        <v>1078</v>
      </c>
      <c r="J743" s="14" t="s">
        <v>29</v>
      </c>
      <c r="K743" s="15" t="s">
        <v>337</v>
      </c>
      <c r="L743" s="61"/>
      <c r="M743" s="14"/>
      <c r="N743" s="14" t="s">
        <v>67</v>
      </c>
      <c r="O743" s="14"/>
      <c r="P743" s="15" t="s">
        <v>1124</v>
      </c>
      <c r="Q743" s="16">
        <v>14799</v>
      </c>
      <c r="R743" s="17">
        <v>64.400000000000006</v>
      </c>
      <c r="S743" s="18">
        <v>6057.9354999999996</v>
      </c>
      <c r="T743" s="19" t="s">
        <v>353</v>
      </c>
      <c r="U743" s="20" t="s">
        <v>697</v>
      </c>
      <c r="V743" s="29">
        <v>43.5</v>
      </c>
      <c r="W743" s="22">
        <v>11</v>
      </c>
      <c r="X743" s="23"/>
    </row>
    <row r="744" spans="1:24" s="1" customFormat="1" ht="17" customHeight="1" x14ac:dyDescent="0.3">
      <c r="A744" s="24" t="s">
        <v>23</v>
      </c>
      <c r="B744" s="24" t="s">
        <v>1119</v>
      </c>
      <c r="C744" s="12" t="s">
        <v>1123</v>
      </c>
      <c r="D744" s="60"/>
      <c r="E744" s="40" t="str">
        <f t="shared" si="18"/>
        <v>Еще фото</v>
      </c>
      <c r="F744" s="25"/>
      <c r="G744" s="24" t="s">
        <v>358</v>
      </c>
      <c r="H744" s="24" t="s">
        <v>349</v>
      </c>
      <c r="I744" s="24" t="s">
        <v>1078</v>
      </c>
      <c r="J744" s="14" t="s">
        <v>29</v>
      </c>
      <c r="K744" s="15" t="s">
        <v>337</v>
      </c>
      <c r="L744" s="57"/>
      <c r="M744" s="14"/>
      <c r="N744" s="14" t="s">
        <v>67</v>
      </c>
      <c r="O744" s="14"/>
      <c r="P744" s="15" t="s">
        <v>1124</v>
      </c>
      <c r="Q744" s="16">
        <v>14799</v>
      </c>
      <c r="R744" s="17">
        <v>64.400000000000006</v>
      </c>
      <c r="S744" s="18">
        <v>6057.9354999999996</v>
      </c>
      <c r="T744" s="19" t="s">
        <v>353</v>
      </c>
      <c r="U744" s="20" t="s">
        <v>698</v>
      </c>
      <c r="V744" s="22">
        <v>44</v>
      </c>
      <c r="W744" s="22">
        <v>4</v>
      </c>
      <c r="X744" s="23"/>
    </row>
    <row r="745" spans="1:24" s="1" customFormat="1" ht="21" customHeight="1" x14ac:dyDescent="0.3">
      <c r="A745" s="11" t="s">
        <v>23</v>
      </c>
      <c r="B745" s="11" t="s">
        <v>1125</v>
      </c>
      <c r="C745" s="26" t="s">
        <v>1126</v>
      </c>
      <c r="D745" s="58"/>
      <c r="E745" s="40" t="str">
        <f>HYPERLINK("https://www.google.ru/search?q=CJ1679-101&amp;newwindow=1&amp;tbm=isch","Еще фото")</f>
        <v>Еще фото</v>
      </c>
      <c r="F745" s="25"/>
      <c r="G745" s="11" t="s">
        <v>1092</v>
      </c>
      <c r="H745" s="11" t="s">
        <v>349</v>
      </c>
      <c r="I745" s="14" t="s">
        <v>1078</v>
      </c>
      <c r="J745" s="14" t="s">
        <v>29</v>
      </c>
      <c r="K745" s="15" t="s">
        <v>30</v>
      </c>
      <c r="L745" s="56" t="s">
        <v>1127</v>
      </c>
      <c r="M745" s="14"/>
      <c r="N745" s="14" t="s">
        <v>67</v>
      </c>
      <c r="O745" s="14"/>
      <c r="P745" s="15" t="s">
        <v>1128</v>
      </c>
      <c r="Q745" s="16">
        <v>10799</v>
      </c>
      <c r="R745" s="17">
        <v>64.28</v>
      </c>
      <c r="S745" s="18">
        <v>4436.4354999999996</v>
      </c>
      <c r="T745" s="19" t="s">
        <v>353</v>
      </c>
      <c r="U745" s="20" t="s">
        <v>361</v>
      </c>
      <c r="V745" s="22">
        <v>38</v>
      </c>
      <c r="W745" s="22">
        <v>1</v>
      </c>
      <c r="X745" s="23"/>
    </row>
    <row r="746" spans="1:24" s="1" customFormat="1" ht="21" customHeight="1" x14ac:dyDescent="0.3">
      <c r="A746" s="24" t="s">
        <v>23</v>
      </c>
      <c r="B746" s="24" t="s">
        <v>1125</v>
      </c>
      <c r="C746" s="27" t="s">
        <v>1126</v>
      </c>
      <c r="D746" s="59"/>
      <c r="E746" s="40" t="str">
        <f>HYPERLINK("https://www.google.ru/search?q=CJ1679-101&amp;newwindow=1&amp;tbm=isch","Еще фото")</f>
        <v>Еще фото</v>
      </c>
      <c r="F746" s="25"/>
      <c r="G746" s="24" t="s">
        <v>1092</v>
      </c>
      <c r="H746" s="24" t="s">
        <v>349</v>
      </c>
      <c r="I746" s="24" t="s">
        <v>1078</v>
      </c>
      <c r="J746" s="14" t="s">
        <v>29</v>
      </c>
      <c r="K746" s="15" t="s">
        <v>30</v>
      </c>
      <c r="L746" s="61"/>
      <c r="M746" s="14"/>
      <c r="N746" s="14" t="s">
        <v>67</v>
      </c>
      <c r="O746" s="14"/>
      <c r="P746" s="15" t="s">
        <v>1128</v>
      </c>
      <c r="Q746" s="16">
        <v>10799</v>
      </c>
      <c r="R746" s="17">
        <v>64.28</v>
      </c>
      <c r="S746" s="18">
        <v>4436.4354999999996</v>
      </c>
      <c r="T746" s="19" t="s">
        <v>353</v>
      </c>
      <c r="U746" s="20" t="s">
        <v>695</v>
      </c>
      <c r="V746" s="29">
        <v>39.5</v>
      </c>
      <c r="W746" s="22">
        <v>6</v>
      </c>
      <c r="X746" s="23"/>
    </row>
    <row r="747" spans="1:24" s="1" customFormat="1" ht="21" customHeight="1" x14ac:dyDescent="0.3">
      <c r="A747" s="24" t="s">
        <v>23</v>
      </c>
      <c r="B747" s="24" t="s">
        <v>1125</v>
      </c>
      <c r="C747" s="27" t="s">
        <v>1126</v>
      </c>
      <c r="D747" s="59"/>
      <c r="E747" s="40" t="str">
        <f>HYPERLINK("https://www.google.ru/search?q=CJ1679-101&amp;newwindow=1&amp;tbm=isch","Еще фото")</f>
        <v>Еще фото</v>
      </c>
      <c r="F747" s="25"/>
      <c r="G747" s="24" t="s">
        <v>1092</v>
      </c>
      <c r="H747" s="24" t="s">
        <v>349</v>
      </c>
      <c r="I747" s="24" t="s">
        <v>1078</v>
      </c>
      <c r="J747" s="14" t="s">
        <v>29</v>
      </c>
      <c r="K747" s="15" t="s">
        <v>30</v>
      </c>
      <c r="L747" s="61"/>
      <c r="M747" s="14"/>
      <c r="N747" s="14" t="s">
        <v>67</v>
      </c>
      <c r="O747" s="14"/>
      <c r="P747" s="15" t="s">
        <v>1128</v>
      </c>
      <c r="Q747" s="16">
        <v>10799</v>
      </c>
      <c r="R747" s="17">
        <v>64.28</v>
      </c>
      <c r="S747" s="18">
        <v>4436.4354999999996</v>
      </c>
      <c r="T747" s="19" t="s">
        <v>353</v>
      </c>
      <c r="U747" s="20" t="s">
        <v>686</v>
      </c>
      <c r="V747" s="22">
        <v>40</v>
      </c>
      <c r="W747" s="22">
        <v>6</v>
      </c>
      <c r="X747" s="23"/>
    </row>
    <row r="748" spans="1:24" s="1" customFormat="1" ht="21" customHeight="1" x14ac:dyDescent="0.3">
      <c r="A748" s="24" t="s">
        <v>23</v>
      </c>
      <c r="B748" s="24" t="s">
        <v>1125</v>
      </c>
      <c r="C748" s="27" t="s">
        <v>1126</v>
      </c>
      <c r="D748" s="59"/>
      <c r="E748" s="40" t="str">
        <f>HYPERLINK("https://www.google.ru/search?q=CJ1679-101&amp;newwindow=1&amp;tbm=isch","Еще фото")</f>
        <v>Еще фото</v>
      </c>
      <c r="F748" s="25"/>
      <c r="G748" s="24" t="s">
        <v>1092</v>
      </c>
      <c r="H748" s="24" t="s">
        <v>349</v>
      </c>
      <c r="I748" s="24" t="s">
        <v>1078</v>
      </c>
      <c r="J748" s="14" t="s">
        <v>29</v>
      </c>
      <c r="K748" s="15" t="s">
        <v>30</v>
      </c>
      <c r="L748" s="61"/>
      <c r="M748" s="14"/>
      <c r="N748" s="14" t="s">
        <v>67</v>
      </c>
      <c r="O748" s="14"/>
      <c r="P748" s="15" t="s">
        <v>1128</v>
      </c>
      <c r="Q748" s="16">
        <v>10799</v>
      </c>
      <c r="R748" s="17">
        <v>64.28</v>
      </c>
      <c r="S748" s="18">
        <v>4436.4354999999996</v>
      </c>
      <c r="T748" s="19" t="s">
        <v>353</v>
      </c>
      <c r="U748" s="20" t="s">
        <v>354</v>
      </c>
      <c r="V748" s="22">
        <v>41</v>
      </c>
      <c r="W748" s="22">
        <v>2</v>
      </c>
      <c r="X748" s="23"/>
    </row>
    <row r="749" spans="1:24" s="1" customFormat="1" ht="32" customHeight="1" x14ac:dyDescent="0.3">
      <c r="A749" s="24" t="s">
        <v>23</v>
      </c>
      <c r="B749" s="24" t="s">
        <v>1125</v>
      </c>
      <c r="C749" s="27" t="s">
        <v>1126</v>
      </c>
      <c r="D749" s="60"/>
      <c r="E749" s="40" t="str">
        <f>HYPERLINK("https://www.google.ru/search?q=CJ1679-101&amp;newwindow=1&amp;tbm=isch","Еще фото")</f>
        <v>Еще фото</v>
      </c>
      <c r="F749" s="25"/>
      <c r="G749" s="24" t="s">
        <v>1092</v>
      </c>
      <c r="H749" s="24" t="s">
        <v>349</v>
      </c>
      <c r="I749" s="24" t="s">
        <v>1078</v>
      </c>
      <c r="J749" s="14" t="s">
        <v>29</v>
      </c>
      <c r="K749" s="15" t="s">
        <v>30</v>
      </c>
      <c r="L749" s="57"/>
      <c r="M749" s="14"/>
      <c r="N749" s="14" t="s">
        <v>67</v>
      </c>
      <c r="O749" s="14"/>
      <c r="P749" s="15" t="s">
        <v>1128</v>
      </c>
      <c r="Q749" s="16">
        <v>10799</v>
      </c>
      <c r="R749" s="17">
        <v>64.28</v>
      </c>
      <c r="S749" s="18">
        <v>4436.4354999999996</v>
      </c>
      <c r="T749" s="19" t="s">
        <v>353</v>
      </c>
      <c r="U749" s="20" t="s">
        <v>355</v>
      </c>
      <c r="V749" s="29">
        <v>41.5</v>
      </c>
      <c r="W749" s="22">
        <v>12</v>
      </c>
      <c r="X749" s="23"/>
    </row>
    <row r="750" spans="1:24" s="1" customFormat="1" ht="108" customHeight="1" x14ac:dyDescent="0.3">
      <c r="A750" s="11" t="s">
        <v>23</v>
      </c>
      <c r="B750" s="11" t="s">
        <v>1129</v>
      </c>
      <c r="C750" s="12" t="s">
        <v>1130</v>
      </c>
      <c r="D750" s="28"/>
      <c r="E750" s="40" t="str">
        <f>HYPERLINK("https://www.google.ru/search?q=AT5410-100&amp;newwindow=1&amp;tbm=isch","Еще фото")</f>
        <v>Еще фото</v>
      </c>
      <c r="F750" s="25"/>
      <c r="G750" s="11" t="s">
        <v>358</v>
      </c>
      <c r="H750" s="11" t="s">
        <v>349</v>
      </c>
      <c r="I750" s="14" t="s">
        <v>1078</v>
      </c>
      <c r="J750" s="14" t="s">
        <v>29</v>
      </c>
      <c r="K750" s="15" t="s">
        <v>30</v>
      </c>
      <c r="L750" s="14" t="s">
        <v>1131</v>
      </c>
      <c r="M750" s="14" t="s">
        <v>702</v>
      </c>
      <c r="N750" s="14" t="s">
        <v>67</v>
      </c>
      <c r="O750" s="14" t="s">
        <v>79</v>
      </c>
      <c r="P750" s="15" t="s">
        <v>1132</v>
      </c>
      <c r="Q750" s="16">
        <v>13199</v>
      </c>
      <c r="R750" s="17">
        <v>61.76</v>
      </c>
      <c r="S750" s="18">
        <v>5804.9355000000005</v>
      </c>
      <c r="T750" s="19" t="s">
        <v>353</v>
      </c>
      <c r="U750" s="20" t="s">
        <v>696</v>
      </c>
      <c r="V750" s="22">
        <v>43</v>
      </c>
      <c r="W750" s="22">
        <v>1</v>
      </c>
      <c r="X750" s="23"/>
    </row>
    <row r="751" spans="1:24" s="1" customFormat="1" ht="11" customHeight="1" x14ac:dyDescent="0.3">
      <c r="A751" s="11" t="s">
        <v>23</v>
      </c>
      <c r="B751" s="11" t="s">
        <v>1133</v>
      </c>
      <c r="C751" s="12" t="s">
        <v>1134</v>
      </c>
      <c r="D751" s="58"/>
      <c r="E751" s="40" t="str">
        <f t="shared" ref="E751:E760" si="19">HYPERLINK("https://www.google.ru/search?q=DH2987-001&amp;newwindow=1&amp;tbm=isch","Еще фото")</f>
        <v>Еще фото</v>
      </c>
      <c r="F751" s="25" t="s">
        <v>52</v>
      </c>
      <c r="G751" s="11" t="s">
        <v>1092</v>
      </c>
      <c r="H751" s="11" t="s">
        <v>349</v>
      </c>
      <c r="I751" s="14" t="s">
        <v>1078</v>
      </c>
      <c r="J751" s="14" t="s">
        <v>29</v>
      </c>
      <c r="K751" s="15" t="s">
        <v>30</v>
      </c>
      <c r="L751" s="56" t="s">
        <v>1135</v>
      </c>
      <c r="M751" s="14" t="s">
        <v>106</v>
      </c>
      <c r="N751" s="14" t="s">
        <v>391</v>
      </c>
      <c r="O751" s="14" t="s">
        <v>79</v>
      </c>
      <c r="P751" s="15" t="s">
        <v>1094</v>
      </c>
      <c r="Q751" s="16">
        <v>12199</v>
      </c>
      <c r="R751" s="17">
        <v>59.77</v>
      </c>
      <c r="S751" s="18">
        <v>5643.9355000000005</v>
      </c>
      <c r="T751" s="19" t="s">
        <v>353</v>
      </c>
      <c r="U751" s="20" t="s">
        <v>361</v>
      </c>
      <c r="V751" s="22">
        <v>38</v>
      </c>
      <c r="W751" s="22">
        <v>3</v>
      </c>
      <c r="X751" s="23"/>
    </row>
    <row r="752" spans="1:24" s="1" customFormat="1" ht="11" customHeight="1" x14ac:dyDescent="0.3">
      <c r="A752" s="24" t="s">
        <v>23</v>
      </c>
      <c r="B752" s="24" t="s">
        <v>1133</v>
      </c>
      <c r="C752" s="12" t="s">
        <v>1134</v>
      </c>
      <c r="D752" s="59"/>
      <c r="E752" s="40" t="str">
        <f t="shared" si="19"/>
        <v>Еще фото</v>
      </c>
      <c r="F752" s="25" t="s">
        <v>52</v>
      </c>
      <c r="G752" s="24" t="s">
        <v>1092</v>
      </c>
      <c r="H752" s="24" t="s">
        <v>349</v>
      </c>
      <c r="I752" s="24" t="s">
        <v>1078</v>
      </c>
      <c r="J752" s="14" t="s">
        <v>29</v>
      </c>
      <c r="K752" s="15" t="s">
        <v>30</v>
      </c>
      <c r="L752" s="61"/>
      <c r="M752" s="14" t="s">
        <v>106</v>
      </c>
      <c r="N752" s="14" t="s">
        <v>391</v>
      </c>
      <c r="O752" s="14" t="s">
        <v>79</v>
      </c>
      <c r="P752" s="15" t="s">
        <v>1094</v>
      </c>
      <c r="Q752" s="16">
        <v>12199</v>
      </c>
      <c r="R752" s="17">
        <v>59.77</v>
      </c>
      <c r="S752" s="18">
        <v>5643.9355000000005</v>
      </c>
      <c r="T752" s="19" t="s">
        <v>353</v>
      </c>
      <c r="U752" s="20" t="s">
        <v>362</v>
      </c>
      <c r="V752" s="22">
        <v>39</v>
      </c>
      <c r="W752" s="22">
        <v>3</v>
      </c>
      <c r="X752" s="23"/>
    </row>
    <row r="753" spans="1:24" s="1" customFormat="1" ht="11" customHeight="1" x14ac:dyDescent="0.3">
      <c r="A753" s="24" t="s">
        <v>23</v>
      </c>
      <c r="B753" s="24" t="s">
        <v>1133</v>
      </c>
      <c r="C753" s="12" t="s">
        <v>1134</v>
      </c>
      <c r="D753" s="59"/>
      <c r="E753" s="40" t="str">
        <f t="shared" si="19"/>
        <v>Еще фото</v>
      </c>
      <c r="F753" s="25" t="s">
        <v>52</v>
      </c>
      <c r="G753" s="24" t="s">
        <v>1092</v>
      </c>
      <c r="H753" s="24" t="s">
        <v>349</v>
      </c>
      <c r="I753" s="24" t="s">
        <v>1078</v>
      </c>
      <c r="J753" s="14" t="s">
        <v>29</v>
      </c>
      <c r="K753" s="15" t="s">
        <v>30</v>
      </c>
      <c r="L753" s="61"/>
      <c r="M753" s="14" t="s">
        <v>106</v>
      </c>
      <c r="N753" s="14" t="s">
        <v>391</v>
      </c>
      <c r="O753" s="14" t="s">
        <v>79</v>
      </c>
      <c r="P753" s="15" t="s">
        <v>1094</v>
      </c>
      <c r="Q753" s="16">
        <v>12199</v>
      </c>
      <c r="R753" s="17">
        <v>59.77</v>
      </c>
      <c r="S753" s="18">
        <v>5643.9355000000005</v>
      </c>
      <c r="T753" s="19" t="s">
        <v>353</v>
      </c>
      <c r="U753" s="20" t="s">
        <v>695</v>
      </c>
      <c r="V753" s="29">
        <v>39.5</v>
      </c>
      <c r="W753" s="22">
        <v>30</v>
      </c>
      <c r="X753" s="23"/>
    </row>
    <row r="754" spans="1:24" s="1" customFormat="1" ht="11" customHeight="1" x14ac:dyDescent="0.3">
      <c r="A754" s="24" t="s">
        <v>23</v>
      </c>
      <c r="B754" s="24" t="s">
        <v>1133</v>
      </c>
      <c r="C754" s="12" t="s">
        <v>1134</v>
      </c>
      <c r="D754" s="59"/>
      <c r="E754" s="40" t="str">
        <f t="shared" si="19"/>
        <v>Еще фото</v>
      </c>
      <c r="F754" s="25" t="s">
        <v>52</v>
      </c>
      <c r="G754" s="24" t="s">
        <v>1092</v>
      </c>
      <c r="H754" s="24" t="s">
        <v>349</v>
      </c>
      <c r="I754" s="24" t="s">
        <v>1078</v>
      </c>
      <c r="J754" s="14" t="s">
        <v>29</v>
      </c>
      <c r="K754" s="15" t="s">
        <v>30</v>
      </c>
      <c r="L754" s="61"/>
      <c r="M754" s="14" t="s">
        <v>106</v>
      </c>
      <c r="N754" s="14" t="s">
        <v>391</v>
      </c>
      <c r="O754" s="14" t="s">
        <v>79</v>
      </c>
      <c r="P754" s="15" t="s">
        <v>1094</v>
      </c>
      <c r="Q754" s="16">
        <v>12199</v>
      </c>
      <c r="R754" s="17">
        <v>59.77</v>
      </c>
      <c r="S754" s="18">
        <v>5643.9355000000005</v>
      </c>
      <c r="T754" s="19" t="s">
        <v>353</v>
      </c>
      <c r="U754" s="20" t="s">
        <v>686</v>
      </c>
      <c r="V754" s="22">
        <v>40</v>
      </c>
      <c r="W754" s="22">
        <v>23</v>
      </c>
      <c r="X754" s="23"/>
    </row>
    <row r="755" spans="1:24" s="1" customFormat="1" ht="11" customHeight="1" x14ac:dyDescent="0.3">
      <c r="A755" s="24" t="s">
        <v>23</v>
      </c>
      <c r="B755" s="24" t="s">
        <v>1133</v>
      </c>
      <c r="C755" s="12" t="s">
        <v>1134</v>
      </c>
      <c r="D755" s="59"/>
      <c r="E755" s="40" t="str">
        <f t="shared" si="19"/>
        <v>Еще фото</v>
      </c>
      <c r="F755" s="25" t="s">
        <v>52</v>
      </c>
      <c r="G755" s="24" t="s">
        <v>1092</v>
      </c>
      <c r="H755" s="24" t="s">
        <v>349</v>
      </c>
      <c r="I755" s="24" t="s">
        <v>1078</v>
      </c>
      <c r="J755" s="14" t="s">
        <v>29</v>
      </c>
      <c r="K755" s="15" t="s">
        <v>30</v>
      </c>
      <c r="L755" s="61"/>
      <c r="M755" s="14" t="s">
        <v>106</v>
      </c>
      <c r="N755" s="14" t="s">
        <v>391</v>
      </c>
      <c r="O755" s="14" t="s">
        <v>79</v>
      </c>
      <c r="P755" s="15" t="s">
        <v>1094</v>
      </c>
      <c r="Q755" s="16">
        <v>12199</v>
      </c>
      <c r="R755" s="17">
        <v>59.77</v>
      </c>
      <c r="S755" s="18">
        <v>5643.9355000000005</v>
      </c>
      <c r="T755" s="19" t="s">
        <v>353</v>
      </c>
      <c r="U755" s="20" t="s">
        <v>354</v>
      </c>
      <c r="V755" s="22">
        <v>41</v>
      </c>
      <c r="W755" s="22">
        <v>59</v>
      </c>
      <c r="X755" s="23"/>
    </row>
    <row r="756" spans="1:24" s="1" customFormat="1" ht="11" customHeight="1" x14ac:dyDescent="0.3">
      <c r="A756" s="24" t="s">
        <v>23</v>
      </c>
      <c r="B756" s="24" t="s">
        <v>1133</v>
      </c>
      <c r="C756" s="12" t="s">
        <v>1134</v>
      </c>
      <c r="D756" s="59"/>
      <c r="E756" s="40" t="str">
        <f t="shared" si="19"/>
        <v>Еще фото</v>
      </c>
      <c r="F756" s="25" t="s">
        <v>52</v>
      </c>
      <c r="G756" s="24" t="s">
        <v>1092</v>
      </c>
      <c r="H756" s="24" t="s">
        <v>349</v>
      </c>
      <c r="I756" s="24" t="s">
        <v>1078</v>
      </c>
      <c r="J756" s="14" t="s">
        <v>29</v>
      </c>
      <c r="K756" s="15" t="s">
        <v>30</v>
      </c>
      <c r="L756" s="61"/>
      <c r="M756" s="14" t="s">
        <v>106</v>
      </c>
      <c r="N756" s="14" t="s">
        <v>391</v>
      </c>
      <c r="O756" s="14" t="s">
        <v>79</v>
      </c>
      <c r="P756" s="15" t="s">
        <v>1094</v>
      </c>
      <c r="Q756" s="16">
        <v>12199</v>
      </c>
      <c r="R756" s="17">
        <v>59.77</v>
      </c>
      <c r="S756" s="18">
        <v>5643.9355000000005</v>
      </c>
      <c r="T756" s="19" t="s">
        <v>353</v>
      </c>
      <c r="U756" s="20" t="s">
        <v>355</v>
      </c>
      <c r="V756" s="29">
        <v>41.5</v>
      </c>
      <c r="W756" s="22">
        <v>139</v>
      </c>
      <c r="X756" s="23"/>
    </row>
    <row r="757" spans="1:24" s="1" customFormat="1" ht="11" customHeight="1" x14ac:dyDescent="0.3">
      <c r="A757" s="24" t="s">
        <v>23</v>
      </c>
      <c r="B757" s="24" t="s">
        <v>1133</v>
      </c>
      <c r="C757" s="12" t="s">
        <v>1134</v>
      </c>
      <c r="D757" s="59"/>
      <c r="E757" s="40" t="str">
        <f t="shared" si="19"/>
        <v>Еще фото</v>
      </c>
      <c r="F757" s="25" t="s">
        <v>52</v>
      </c>
      <c r="G757" s="24" t="s">
        <v>1092</v>
      </c>
      <c r="H757" s="24" t="s">
        <v>349</v>
      </c>
      <c r="I757" s="24" t="s">
        <v>1078</v>
      </c>
      <c r="J757" s="14" t="s">
        <v>29</v>
      </c>
      <c r="K757" s="15" t="s">
        <v>30</v>
      </c>
      <c r="L757" s="61"/>
      <c r="M757" s="14" t="s">
        <v>106</v>
      </c>
      <c r="N757" s="14" t="s">
        <v>391</v>
      </c>
      <c r="O757" s="14" t="s">
        <v>79</v>
      </c>
      <c r="P757" s="15" t="s">
        <v>1094</v>
      </c>
      <c r="Q757" s="16">
        <v>12199</v>
      </c>
      <c r="R757" s="17">
        <v>59.77</v>
      </c>
      <c r="S757" s="18">
        <v>5643.9355000000005</v>
      </c>
      <c r="T757" s="19" t="s">
        <v>353</v>
      </c>
      <c r="U757" s="20" t="s">
        <v>708</v>
      </c>
      <c r="V757" s="22">
        <v>42</v>
      </c>
      <c r="W757" s="22">
        <v>43</v>
      </c>
      <c r="X757" s="23"/>
    </row>
    <row r="758" spans="1:24" s="1" customFormat="1" ht="11" customHeight="1" x14ac:dyDescent="0.3">
      <c r="A758" s="24" t="s">
        <v>23</v>
      </c>
      <c r="B758" s="24" t="s">
        <v>1133</v>
      </c>
      <c r="C758" s="12" t="s">
        <v>1134</v>
      </c>
      <c r="D758" s="59"/>
      <c r="E758" s="40" t="str">
        <f t="shared" si="19"/>
        <v>Еще фото</v>
      </c>
      <c r="F758" s="25" t="s">
        <v>52</v>
      </c>
      <c r="G758" s="24" t="s">
        <v>1092</v>
      </c>
      <c r="H758" s="24" t="s">
        <v>349</v>
      </c>
      <c r="I758" s="24" t="s">
        <v>1078</v>
      </c>
      <c r="J758" s="14" t="s">
        <v>29</v>
      </c>
      <c r="K758" s="15" t="s">
        <v>30</v>
      </c>
      <c r="L758" s="61"/>
      <c r="M758" s="14" t="s">
        <v>106</v>
      </c>
      <c r="N758" s="14" t="s">
        <v>391</v>
      </c>
      <c r="O758" s="14" t="s">
        <v>79</v>
      </c>
      <c r="P758" s="15" t="s">
        <v>1094</v>
      </c>
      <c r="Q758" s="16">
        <v>12199</v>
      </c>
      <c r="R758" s="17">
        <v>59.77</v>
      </c>
      <c r="S758" s="18">
        <v>5643.9355000000005</v>
      </c>
      <c r="T758" s="19" t="s">
        <v>353</v>
      </c>
      <c r="U758" s="20" t="s">
        <v>696</v>
      </c>
      <c r="V758" s="22">
        <v>43</v>
      </c>
      <c r="W758" s="22">
        <v>17</v>
      </c>
      <c r="X758" s="23"/>
    </row>
    <row r="759" spans="1:24" s="1" customFormat="1" ht="11" customHeight="1" x14ac:dyDescent="0.3">
      <c r="A759" s="24" t="s">
        <v>23</v>
      </c>
      <c r="B759" s="24" t="s">
        <v>1133</v>
      </c>
      <c r="C759" s="12" t="s">
        <v>1134</v>
      </c>
      <c r="D759" s="59"/>
      <c r="E759" s="40" t="str">
        <f t="shared" si="19"/>
        <v>Еще фото</v>
      </c>
      <c r="F759" s="25" t="s">
        <v>52</v>
      </c>
      <c r="G759" s="24" t="s">
        <v>1092</v>
      </c>
      <c r="H759" s="24" t="s">
        <v>349</v>
      </c>
      <c r="I759" s="24" t="s">
        <v>1078</v>
      </c>
      <c r="J759" s="14" t="s">
        <v>29</v>
      </c>
      <c r="K759" s="15" t="s">
        <v>30</v>
      </c>
      <c r="L759" s="61"/>
      <c r="M759" s="14" t="s">
        <v>106</v>
      </c>
      <c r="N759" s="14" t="s">
        <v>391</v>
      </c>
      <c r="O759" s="14" t="s">
        <v>79</v>
      </c>
      <c r="P759" s="15" t="s">
        <v>1094</v>
      </c>
      <c r="Q759" s="16">
        <v>12199</v>
      </c>
      <c r="R759" s="17">
        <v>59.77</v>
      </c>
      <c r="S759" s="18">
        <v>5643.9355000000005</v>
      </c>
      <c r="T759" s="19" t="s">
        <v>353</v>
      </c>
      <c r="U759" s="20" t="s">
        <v>697</v>
      </c>
      <c r="V759" s="29">
        <v>43.5</v>
      </c>
      <c r="W759" s="22">
        <v>22</v>
      </c>
      <c r="X759" s="23"/>
    </row>
    <row r="760" spans="1:24" s="1" customFormat="1" ht="11" customHeight="1" x14ac:dyDescent="0.3">
      <c r="A760" s="14" t="s">
        <v>23</v>
      </c>
      <c r="B760" s="14" t="s">
        <v>1133</v>
      </c>
      <c r="C760" s="12" t="s">
        <v>1134</v>
      </c>
      <c r="D760" s="60"/>
      <c r="E760" s="40" t="str">
        <f t="shared" si="19"/>
        <v>Еще фото</v>
      </c>
      <c r="F760" s="35" t="s">
        <v>52</v>
      </c>
      <c r="G760" s="14" t="s">
        <v>1092</v>
      </c>
      <c r="H760" s="14" t="s">
        <v>349</v>
      </c>
      <c r="I760" s="14" t="s">
        <v>1078</v>
      </c>
      <c r="J760" s="14" t="s">
        <v>29</v>
      </c>
      <c r="K760" s="14" t="s">
        <v>30</v>
      </c>
      <c r="L760" s="57"/>
      <c r="M760" s="14" t="s">
        <v>106</v>
      </c>
      <c r="N760" s="14" t="s">
        <v>391</v>
      </c>
      <c r="O760" s="14" t="s">
        <v>79</v>
      </c>
      <c r="P760" s="14" t="s">
        <v>1094</v>
      </c>
      <c r="Q760" s="32">
        <v>12199</v>
      </c>
      <c r="R760" s="33">
        <v>59.77</v>
      </c>
      <c r="S760" s="34">
        <v>5643.9355000000005</v>
      </c>
      <c r="T760" s="19" t="s">
        <v>353</v>
      </c>
      <c r="U760" s="20" t="s">
        <v>698</v>
      </c>
      <c r="V760" s="22">
        <v>44</v>
      </c>
      <c r="W760" s="22">
        <v>1</v>
      </c>
      <c r="X760" s="23"/>
    </row>
    <row r="761" spans="1:24" s="1" customFormat="1" ht="11" customHeight="1" x14ac:dyDescent="0.3">
      <c r="A761" s="11" t="s">
        <v>23</v>
      </c>
      <c r="B761" s="11" t="s">
        <v>1136</v>
      </c>
      <c r="C761" s="12" t="s">
        <v>1137</v>
      </c>
      <c r="D761" s="58"/>
      <c r="E761" s="40" t="str">
        <f t="shared" ref="E761:E771" si="20">HYPERLINK("https://www.google.ru/search?q=687977-020&amp;newwindow=1&amp;tbm=isch","Еще фото")</f>
        <v>Еще фото</v>
      </c>
      <c r="F761" s="13" t="s">
        <v>76</v>
      </c>
      <c r="G761" s="11" t="s">
        <v>358</v>
      </c>
      <c r="H761" s="11" t="s">
        <v>349</v>
      </c>
      <c r="I761" s="14" t="s">
        <v>1078</v>
      </c>
      <c r="J761" s="14" t="s">
        <v>29</v>
      </c>
      <c r="K761" s="15" t="s">
        <v>30</v>
      </c>
      <c r="L761" s="56" t="s">
        <v>1138</v>
      </c>
      <c r="M761" s="14" t="s">
        <v>702</v>
      </c>
      <c r="N761" s="14" t="s">
        <v>114</v>
      </c>
      <c r="O761" s="14"/>
      <c r="P761" s="15" t="s">
        <v>1139</v>
      </c>
      <c r="Q761" s="16">
        <v>19699</v>
      </c>
      <c r="R761" s="17">
        <v>59.65</v>
      </c>
      <c r="S761" s="18">
        <v>9139.9354999999996</v>
      </c>
      <c r="T761" s="19" t="s">
        <v>353</v>
      </c>
      <c r="U761" s="20" t="s">
        <v>712</v>
      </c>
      <c r="V761" s="29">
        <v>37.5</v>
      </c>
      <c r="W761" s="22">
        <v>5</v>
      </c>
      <c r="X761" s="23"/>
    </row>
    <row r="762" spans="1:24" s="1" customFormat="1" ht="11" customHeight="1" x14ac:dyDescent="0.3">
      <c r="A762" s="24" t="s">
        <v>23</v>
      </c>
      <c r="B762" s="24" t="s">
        <v>1136</v>
      </c>
      <c r="C762" s="12" t="s">
        <v>1137</v>
      </c>
      <c r="D762" s="59"/>
      <c r="E762" s="40" t="str">
        <f t="shared" si="20"/>
        <v>Еще фото</v>
      </c>
      <c r="F762" s="13" t="s">
        <v>76</v>
      </c>
      <c r="G762" s="24" t="s">
        <v>358</v>
      </c>
      <c r="H762" s="24" t="s">
        <v>349</v>
      </c>
      <c r="I762" s="24" t="s">
        <v>1078</v>
      </c>
      <c r="J762" s="14" t="s">
        <v>29</v>
      </c>
      <c r="K762" s="15" t="s">
        <v>30</v>
      </c>
      <c r="L762" s="61"/>
      <c r="M762" s="14" t="s">
        <v>702</v>
      </c>
      <c r="N762" s="14" t="s">
        <v>114</v>
      </c>
      <c r="O762" s="14"/>
      <c r="P762" s="15" t="s">
        <v>1139</v>
      </c>
      <c r="Q762" s="16">
        <v>19699</v>
      </c>
      <c r="R762" s="17">
        <v>59.65</v>
      </c>
      <c r="S762" s="18">
        <v>9139.9354999999996</v>
      </c>
      <c r="T762" s="19" t="s">
        <v>353</v>
      </c>
      <c r="U762" s="20" t="s">
        <v>361</v>
      </c>
      <c r="V762" s="22">
        <v>38</v>
      </c>
      <c r="W762" s="22">
        <v>3</v>
      </c>
      <c r="X762" s="23"/>
    </row>
    <row r="763" spans="1:24" s="1" customFormat="1" ht="11" customHeight="1" x14ac:dyDescent="0.3">
      <c r="A763" s="24" t="s">
        <v>23</v>
      </c>
      <c r="B763" s="24" t="s">
        <v>1136</v>
      </c>
      <c r="C763" s="12" t="s">
        <v>1137</v>
      </c>
      <c r="D763" s="59"/>
      <c r="E763" s="40" t="str">
        <f t="shared" si="20"/>
        <v>Еще фото</v>
      </c>
      <c r="F763" s="13" t="s">
        <v>76</v>
      </c>
      <c r="G763" s="24" t="s">
        <v>358</v>
      </c>
      <c r="H763" s="24" t="s">
        <v>349</v>
      </c>
      <c r="I763" s="24" t="s">
        <v>1078</v>
      </c>
      <c r="J763" s="14" t="s">
        <v>29</v>
      </c>
      <c r="K763" s="15" t="s">
        <v>30</v>
      </c>
      <c r="L763" s="61"/>
      <c r="M763" s="14" t="s">
        <v>702</v>
      </c>
      <c r="N763" s="14" t="s">
        <v>114</v>
      </c>
      <c r="O763" s="14"/>
      <c r="P763" s="15" t="s">
        <v>1139</v>
      </c>
      <c r="Q763" s="16">
        <v>19699</v>
      </c>
      <c r="R763" s="17">
        <v>59.65</v>
      </c>
      <c r="S763" s="18">
        <v>9139.9354999999996</v>
      </c>
      <c r="T763" s="19" t="s">
        <v>353</v>
      </c>
      <c r="U763" s="20" t="s">
        <v>362</v>
      </c>
      <c r="V763" s="22">
        <v>39</v>
      </c>
      <c r="W763" s="22">
        <v>27</v>
      </c>
      <c r="X763" s="23"/>
    </row>
    <row r="764" spans="1:24" s="1" customFormat="1" ht="11" customHeight="1" x14ac:dyDescent="0.3">
      <c r="A764" s="24" t="s">
        <v>23</v>
      </c>
      <c r="B764" s="24" t="s">
        <v>1136</v>
      </c>
      <c r="C764" s="12" t="s">
        <v>1137</v>
      </c>
      <c r="D764" s="59"/>
      <c r="E764" s="40" t="str">
        <f t="shared" si="20"/>
        <v>Еще фото</v>
      </c>
      <c r="F764" s="13" t="s">
        <v>76</v>
      </c>
      <c r="G764" s="24" t="s">
        <v>358</v>
      </c>
      <c r="H764" s="24" t="s">
        <v>349</v>
      </c>
      <c r="I764" s="24" t="s">
        <v>1078</v>
      </c>
      <c r="J764" s="14" t="s">
        <v>29</v>
      </c>
      <c r="K764" s="15" t="s">
        <v>30</v>
      </c>
      <c r="L764" s="61"/>
      <c r="M764" s="14" t="s">
        <v>702</v>
      </c>
      <c r="N764" s="14" t="s">
        <v>114</v>
      </c>
      <c r="O764" s="14"/>
      <c r="P764" s="15" t="s">
        <v>1139</v>
      </c>
      <c r="Q764" s="16">
        <v>19699</v>
      </c>
      <c r="R764" s="17">
        <v>59.65</v>
      </c>
      <c r="S764" s="18">
        <v>9139.9354999999996</v>
      </c>
      <c r="T764" s="19" t="s">
        <v>353</v>
      </c>
      <c r="U764" s="20" t="s">
        <v>695</v>
      </c>
      <c r="V764" s="29">
        <v>39.5</v>
      </c>
      <c r="W764" s="22">
        <v>28</v>
      </c>
      <c r="X764" s="23"/>
    </row>
    <row r="765" spans="1:24" s="1" customFormat="1" ht="11" customHeight="1" x14ac:dyDescent="0.3">
      <c r="A765" s="24" t="s">
        <v>23</v>
      </c>
      <c r="B765" s="24" t="s">
        <v>1136</v>
      </c>
      <c r="C765" s="12" t="s">
        <v>1137</v>
      </c>
      <c r="D765" s="59"/>
      <c r="E765" s="40" t="str">
        <f t="shared" si="20"/>
        <v>Еще фото</v>
      </c>
      <c r="F765" s="13" t="s">
        <v>76</v>
      </c>
      <c r="G765" s="24" t="s">
        <v>358</v>
      </c>
      <c r="H765" s="24" t="s">
        <v>349</v>
      </c>
      <c r="I765" s="24" t="s">
        <v>1078</v>
      </c>
      <c r="J765" s="14" t="s">
        <v>29</v>
      </c>
      <c r="K765" s="15" t="s">
        <v>30</v>
      </c>
      <c r="L765" s="61"/>
      <c r="M765" s="14" t="s">
        <v>702</v>
      </c>
      <c r="N765" s="14" t="s">
        <v>114</v>
      </c>
      <c r="O765" s="14"/>
      <c r="P765" s="15" t="s">
        <v>1139</v>
      </c>
      <c r="Q765" s="16">
        <v>19699</v>
      </c>
      <c r="R765" s="17">
        <v>59.65</v>
      </c>
      <c r="S765" s="18">
        <v>9139.9354999999996</v>
      </c>
      <c r="T765" s="19" t="s">
        <v>353</v>
      </c>
      <c r="U765" s="20" t="s">
        <v>686</v>
      </c>
      <c r="V765" s="22">
        <v>40</v>
      </c>
      <c r="W765" s="22">
        <v>55</v>
      </c>
      <c r="X765" s="23"/>
    </row>
    <row r="766" spans="1:24" s="1" customFormat="1" ht="11" customHeight="1" x14ac:dyDescent="0.3">
      <c r="A766" s="24" t="s">
        <v>23</v>
      </c>
      <c r="B766" s="24" t="s">
        <v>1136</v>
      </c>
      <c r="C766" s="12" t="s">
        <v>1137</v>
      </c>
      <c r="D766" s="59"/>
      <c r="E766" s="40" t="str">
        <f t="shared" si="20"/>
        <v>Еще фото</v>
      </c>
      <c r="F766" s="13" t="s">
        <v>76</v>
      </c>
      <c r="G766" s="24" t="s">
        <v>358</v>
      </c>
      <c r="H766" s="24" t="s">
        <v>349</v>
      </c>
      <c r="I766" s="24" t="s">
        <v>1078</v>
      </c>
      <c r="J766" s="14" t="s">
        <v>29</v>
      </c>
      <c r="K766" s="15" t="s">
        <v>30</v>
      </c>
      <c r="L766" s="61"/>
      <c r="M766" s="14" t="s">
        <v>702</v>
      </c>
      <c r="N766" s="14" t="s">
        <v>114</v>
      </c>
      <c r="O766" s="14"/>
      <c r="P766" s="15" t="s">
        <v>1139</v>
      </c>
      <c r="Q766" s="16">
        <v>19699</v>
      </c>
      <c r="R766" s="17">
        <v>59.65</v>
      </c>
      <c r="S766" s="18">
        <v>9139.9354999999996</v>
      </c>
      <c r="T766" s="19" t="s">
        <v>353</v>
      </c>
      <c r="U766" s="20" t="s">
        <v>354</v>
      </c>
      <c r="V766" s="22">
        <v>41</v>
      </c>
      <c r="W766" s="22">
        <v>20</v>
      </c>
      <c r="X766" s="23"/>
    </row>
    <row r="767" spans="1:24" s="1" customFormat="1" ht="11" customHeight="1" x14ac:dyDescent="0.3">
      <c r="A767" s="24" t="s">
        <v>23</v>
      </c>
      <c r="B767" s="24" t="s">
        <v>1136</v>
      </c>
      <c r="C767" s="12" t="s">
        <v>1137</v>
      </c>
      <c r="D767" s="59"/>
      <c r="E767" s="40" t="str">
        <f t="shared" si="20"/>
        <v>Еще фото</v>
      </c>
      <c r="F767" s="13" t="s">
        <v>76</v>
      </c>
      <c r="G767" s="24" t="s">
        <v>358</v>
      </c>
      <c r="H767" s="24" t="s">
        <v>349</v>
      </c>
      <c r="I767" s="24" t="s">
        <v>1078</v>
      </c>
      <c r="J767" s="14" t="s">
        <v>29</v>
      </c>
      <c r="K767" s="15" t="s">
        <v>30</v>
      </c>
      <c r="L767" s="61"/>
      <c r="M767" s="14" t="s">
        <v>702</v>
      </c>
      <c r="N767" s="14" t="s">
        <v>114</v>
      </c>
      <c r="O767" s="14"/>
      <c r="P767" s="15" t="s">
        <v>1139</v>
      </c>
      <c r="Q767" s="16">
        <v>19699</v>
      </c>
      <c r="R767" s="17">
        <v>59.65</v>
      </c>
      <c r="S767" s="18">
        <v>9139.9354999999996</v>
      </c>
      <c r="T767" s="19" t="s">
        <v>353</v>
      </c>
      <c r="U767" s="20" t="s">
        <v>355</v>
      </c>
      <c r="V767" s="29">
        <v>41.5</v>
      </c>
      <c r="W767" s="22">
        <v>85</v>
      </c>
      <c r="X767" s="23"/>
    </row>
    <row r="768" spans="1:24" s="1" customFormat="1" ht="11" customHeight="1" x14ac:dyDescent="0.3">
      <c r="A768" s="24" t="s">
        <v>23</v>
      </c>
      <c r="B768" s="24" t="s">
        <v>1136</v>
      </c>
      <c r="C768" s="12" t="s">
        <v>1137</v>
      </c>
      <c r="D768" s="59"/>
      <c r="E768" s="40" t="str">
        <f t="shared" si="20"/>
        <v>Еще фото</v>
      </c>
      <c r="F768" s="13" t="s">
        <v>76</v>
      </c>
      <c r="G768" s="24" t="s">
        <v>358</v>
      </c>
      <c r="H768" s="24" t="s">
        <v>349</v>
      </c>
      <c r="I768" s="24" t="s">
        <v>1078</v>
      </c>
      <c r="J768" s="14" t="s">
        <v>29</v>
      </c>
      <c r="K768" s="15" t="s">
        <v>30</v>
      </c>
      <c r="L768" s="61"/>
      <c r="M768" s="14" t="s">
        <v>702</v>
      </c>
      <c r="N768" s="14" t="s">
        <v>114</v>
      </c>
      <c r="O768" s="14"/>
      <c r="P768" s="15" t="s">
        <v>1139</v>
      </c>
      <c r="Q768" s="16">
        <v>19699</v>
      </c>
      <c r="R768" s="17">
        <v>59.65</v>
      </c>
      <c r="S768" s="18">
        <v>9139.9354999999996</v>
      </c>
      <c r="T768" s="19" t="s">
        <v>353</v>
      </c>
      <c r="U768" s="20" t="s">
        <v>708</v>
      </c>
      <c r="V768" s="22">
        <v>42</v>
      </c>
      <c r="W768" s="22">
        <v>4</v>
      </c>
      <c r="X768" s="23"/>
    </row>
    <row r="769" spans="1:24" s="1" customFormat="1" ht="11" customHeight="1" x14ac:dyDescent="0.3">
      <c r="A769" s="24" t="s">
        <v>23</v>
      </c>
      <c r="B769" s="24" t="s">
        <v>1136</v>
      </c>
      <c r="C769" s="12" t="s">
        <v>1137</v>
      </c>
      <c r="D769" s="59"/>
      <c r="E769" s="40" t="str">
        <f t="shared" si="20"/>
        <v>Еще фото</v>
      </c>
      <c r="F769" s="13" t="s">
        <v>76</v>
      </c>
      <c r="G769" s="24" t="s">
        <v>358</v>
      </c>
      <c r="H769" s="24" t="s">
        <v>349</v>
      </c>
      <c r="I769" s="24" t="s">
        <v>1078</v>
      </c>
      <c r="J769" s="14" t="s">
        <v>29</v>
      </c>
      <c r="K769" s="15" t="s">
        <v>30</v>
      </c>
      <c r="L769" s="61"/>
      <c r="M769" s="14" t="s">
        <v>702</v>
      </c>
      <c r="N769" s="14" t="s">
        <v>114</v>
      </c>
      <c r="O769" s="14"/>
      <c r="P769" s="15" t="s">
        <v>1139</v>
      </c>
      <c r="Q769" s="16">
        <v>19699</v>
      </c>
      <c r="R769" s="17">
        <v>59.65</v>
      </c>
      <c r="S769" s="18">
        <v>9139.9354999999996</v>
      </c>
      <c r="T769" s="19" t="s">
        <v>353</v>
      </c>
      <c r="U769" s="20" t="s">
        <v>696</v>
      </c>
      <c r="V769" s="22">
        <v>43</v>
      </c>
      <c r="W769" s="22">
        <v>14</v>
      </c>
      <c r="X769" s="23"/>
    </row>
    <row r="770" spans="1:24" s="1" customFormat="1" ht="11" customHeight="1" x14ac:dyDescent="0.3">
      <c r="A770" s="14" t="s">
        <v>23</v>
      </c>
      <c r="B770" s="14" t="s">
        <v>1136</v>
      </c>
      <c r="C770" s="12" t="s">
        <v>1137</v>
      </c>
      <c r="D770" s="59"/>
      <c r="E770" s="40" t="str">
        <f t="shared" si="20"/>
        <v>Еще фото</v>
      </c>
      <c r="F770" s="31" t="s">
        <v>76</v>
      </c>
      <c r="G770" s="14" t="s">
        <v>358</v>
      </c>
      <c r="H770" s="14" t="s">
        <v>349</v>
      </c>
      <c r="I770" s="14" t="s">
        <v>1078</v>
      </c>
      <c r="J770" s="14" t="s">
        <v>29</v>
      </c>
      <c r="K770" s="14" t="s">
        <v>30</v>
      </c>
      <c r="L770" s="61"/>
      <c r="M770" s="14" t="s">
        <v>702</v>
      </c>
      <c r="N770" s="14" t="s">
        <v>114</v>
      </c>
      <c r="O770" s="14"/>
      <c r="P770" s="14" t="s">
        <v>1139</v>
      </c>
      <c r="Q770" s="32">
        <v>19699</v>
      </c>
      <c r="R770" s="33">
        <v>59.65</v>
      </c>
      <c r="S770" s="34">
        <v>9139.9354999999996</v>
      </c>
      <c r="T770" s="19" t="s">
        <v>353</v>
      </c>
      <c r="U770" s="20" t="s">
        <v>697</v>
      </c>
      <c r="V770" s="29">
        <v>43.5</v>
      </c>
      <c r="W770" s="22">
        <v>5</v>
      </c>
      <c r="X770" s="23"/>
    </row>
    <row r="771" spans="1:24" s="1" customFormat="1" ht="11" customHeight="1" x14ac:dyDescent="0.3">
      <c r="A771" s="14" t="s">
        <v>23</v>
      </c>
      <c r="B771" s="14" t="s">
        <v>1136</v>
      </c>
      <c r="C771" s="12" t="s">
        <v>1137</v>
      </c>
      <c r="D771" s="60"/>
      <c r="E771" s="40" t="str">
        <f t="shared" si="20"/>
        <v>Еще фото</v>
      </c>
      <c r="F771" s="31" t="s">
        <v>76</v>
      </c>
      <c r="G771" s="14" t="s">
        <v>358</v>
      </c>
      <c r="H771" s="14" t="s">
        <v>349</v>
      </c>
      <c r="I771" s="14" t="s">
        <v>1078</v>
      </c>
      <c r="J771" s="14" t="s">
        <v>29</v>
      </c>
      <c r="K771" s="14" t="s">
        <v>30</v>
      </c>
      <c r="L771" s="57"/>
      <c r="M771" s="14" t="s">
        <v>702</v>
      </c>
      <c r="N771" s="14" t="s">
        <v>114</v>
      </c>
      <c r="O771" s="14"/>
      <c r="P771" s="14" t="s">
        <v>1139</v>
      </c>
      <c r="Q771" s="32">
        <v>19699</v>
      </c>
      <c r="R771" s="33">
        <v>59.65</v>
      </c>
      <c r="S771" s="34">
        <v>9139.9354999999996</v>
      </c>
      <c r="T771" s="19" t="s">
        <v>353</v>
      </c>
      <c r="U771" s="20" t="s">
        <v>853</v>
      </c>
      <c r="V771" s="29">
        <v>44.5</v>
      </c>
      <c r="W771" s="22">
        <v>1</v>
      </c>
      <c r="X771" s="23"/>
    </row>
    <row r="772" spans="1:24" s="1" customFormat="1" ht="11" customHeight="1" x14ac:dyDescent="0.3">
      <c r="A772" s="11" t="s">
        <v>23</v>
      </c>
      <c r="B772" s="11" t="s">
        <v>1140</v>
      </c>
      <c r="C772" s="12" t="s">
        <v>1141</v>
      </c>
      <c r="D772" s="58"/>
      <c r="E772" s="40" t="str">
        <f t="shared" ref="E772:E781" si="21">HYPERLINK("https://www.google.ru/search?q=DM0113-002&amp;newwindow=1&amp;tbm=isch","Еще фото")</f>
        <v>Еще фото</v>
      </c>
      <c r="F772" s="25"/>
      <c r="G772" s="11" t="s">
        <v>1092</v>
      </c>
      <c r="H772" s="11" t="s">
        <v>349</v>
      </c>
      <c r="I772" s="14" t="s">
        <v>1078</v>
      </c>
      <c r="J772" s="14" t="s">
        <v>29</v>
      </c>
      <c r="K772" s="15" t="s">
        <v>45</v>
      </c>
      <c r="L772" s="56" t="s">
        <v>1142</v>
      </c>
      <c r="M772" s="14"/>
      <c r="N772" s="14" t="s">
        <v>391</v>
      </c>
      <c r="O772" s="14"/>
      <c r="P772" s="15" t="s">
        <v>1139</v>
      </c>
      <c r="Q772" s="16">
        <v>13799</v>
      </c>
      <c r="R772" s="17">
        <v>59.07</v>
      </c>
      <c r="S772" s="18">
        <v>6494.9354999999996</v>
      </c>
      <c r="T772" s="19" t="s">
        <v>353</v>
      </c>
      <c r="U772" s="20" t="s">
        <v>679</v>
      </c>
      <c r="V772" s="22">
        <v>35</v>
      </c>
      <c r="W772" s="22">
        <v>4</v>
      </c>
      <c r="X772" s="23"/>
    </row>
    <row r="773" spans="1:24" s="1" customFormat="1" ht="11" customHeight="1" x14ac:dyDescent="0.3">
      <c r="A773" s="24" t="s">
        <v>23</v>
      </c>
      <c r="B773" s="24" t="s">
        <v>1140</v>
      </c>
      <c r="C773" s="12" t="s">
        <v>1141</v>
      </c>
      <c r="D773" s="59"/>
      <c r="E773" s="40" t="str">
        <f t="shared" si="21"/>
        <v>Еще фото</v>
      </c>
      <c r="F773" s="25"/>
      <c r="G773" s="24" t="s">
        <v>1092</v>
      </c>
      <c r="H773" s="24" t="s">
        <v>349</v>
      </c>
      <c r="I773" s="24" t="s">
        <v>1078</v>
      </c>
      <c r="J773" s="14" t="s">
        <v>29</v>
      </c>
      <c r="K773" s="15" t="s">
        <v>45</v>
      </c>
      <c r="L773" s="61"/>
      <c r="M773" s="14"/>
      <c r="N773" s="14" t="s">
        <v>391</v>
      </c>
      <c r="O773" s="14"/>
      <c r="P773" s="15" t="s">
        <v>1139</v>
      </c>
      <c r="Q773" s="16">
        <v>13799</v>
      </c>
      <c r="R773" s="17">
        <v>59.07</v>
      </c>
      <c r="S773" s="18">
        <v>6494.9354999999996</v>
      </c>
      <c r="T773" s="19" t="s">
        <v>353</v>
      </c>
      <c r="U773" s="20" t="s">
        <v>712</v>
      </c>
      <c r="V773" s="29">
        <v>35.5</v>
      </c>
      <c r="W773" s="22">
        <v>1</v>
      </c>
      <c r="X773" s="23"/>
    </row>
    <row r="774" spans="1:24" s="1" customFormat="1" ht="11" customHeight="1" x14ac:dyDescent="0.3">
      <c r="A774" s="24" t="s">
        <v>23</v>
      </c>
      <c r="B774" s="24" t="s">
        <v>1140</v>
      </c>
      <c r="C774" s="12" t="s">
        <v>1141</v>
      </c>
      <c r="D774" s="59"/>
      <c r="E774" s="40" t="str">
        <f t="shared" si="21"/>
        <v>Еще фото</v>
      </c>
      <c r="F774" s="25"/>
      <c r="G774" s="24" t="s">
        <v>1092</v>
      </c>
      <c r="H774" s="24" t="s">
        <v>349</v>
      </c>
      <c r="I774" s="24" t="s">
        <v>1078</v>
      </c>
      <c r="J774" s="14" t="s">
        <v>29</v>
      </c>
      <c r="K774" s="15" t="s">
        <v>45</v>
      </c>
      <c r="L774" s="61"/>
      <c r="M774" s="14"/>
      <c r="N774" s="14" t="s">
        <v>391</v>
      </c>
      <c r="O774" s="14"/>
      <c r="P774" s="15" t="s">
        <v>1139</v>
      </c>
      <c r="Q774" s="16">
        <v>13799</v>
      </c>
      <c r="R774" s="17">
        <v>59.07</v>
      </c>
      <c r="S774" s="18">
        <v>6494.9354999999996</v>
      </c>
      <c r="T774" s="19" t="s">
        <v>353</v>
      </c>
      <c r="U774" s="20" t="s">
        <v>361</v>
      </c>
      <c r="V774" s="29">
        <v>36.5</v>
      </c>
      <c r="W774" s="22">
        <v>13</v>
      </c>
      <c r="X774" s="23"/>
    </row>
    <row r="775" spans="1:24" s="1" customFormat="1" ht="11" customHeight="1" x14ac:dyDescent="0.3">
      <c r="A775" s="24" t="s">
        <v>23</v>
      </c>
      <c r="B775" s="24" t="s">
        <v>1140</v>
      </c>
      <c r="C775" s="12" t="s">
        <v>1141</v>
      </c>
      <c r="D775" s="59"/>
      <c r="E775" s="40" t="str">
        <f t="shared" si="21"/>
        <v>Еще фото</v>
      </c>
      <c r="F775" s="25"/>
      <c r="G775" s="24" t="s">
        <v>1092</v>
      </c>
      <c r="H775" s="24" t="s">
        <v>349</v>
      </c>
      <c r="I775" s="24" t="s">
        <v>1078</v>
      </c>
      <c r="J775" s="14" t="s">
        <v>29</v>
      </c>
      <c r="K775" s="15" t="s">
        <v>45</v>
      </c>
      <c r="L775" s="61"/>
      <c r="M775" s="14"/>
      <c r="N775" s="14" t="s">
        <v>391</v>
      </c>
      <c r="O775" s="14"/>
      <c r="P775" s="15" t="s">
        <v>1139</v>
      </c>
      <c r="Q775" s="16">
        <v>13799</v>
      </c>
      <c r="R775" s="17">
        <v>59.07</v>
      </c>
      <c r="S775" s="18">
        <v>6494.9354999999996</v>
      </c>
      <c r="T775" s="19" t="s">
        <v>353</v>
      </c>
      <c r="U775" s="20" t="s">
        <v>362</v>
      </c>
      <c r="V775" s="22">
        <v>37</v>
      </c>
      <c r="W775" s="22">
        <v>12</v>
      </c>
      <c r="X775" s="23"/>
    </row>
    <row r="776" spans="1:24" s="1" customFormat="1" ht="11" customHeight="1" x14ac:dyDescent="0.3">
      <c r="A776" s="24" t="s">
        <v>23</v>
      </c>
      <c r="B776" s="24" t="s">
        <v>1140</v>
      </c>
      <c r="C776" s="12" t="s">
        <v>1141</v>
      </c>
      <c r="D776" s="59"/>
      <c r="E776" s="40" t="str">
        <f t="shared" si="21"/>
        <v>Еще фото</v>
      </c>
      <c r="F776" s="25"/>
      <c r="G776" s="24" t="s">
        <v>1092</v>
      </c>
      <c r="H776" s="24" t="s">
        <v>349</v>
      </c>
      <c r="I776" s="24" t="s">
        <v>1078</v>
      </c>
      <c r="J776" s="14" t="s">
        <v>29</v>
      </c>
      <c r="K776" s="15" t="s">
        <v>45</v>
      </c>
      <c r="L776" s="61"/>
      <c r="M776" s="14"/>
      <c r="N776" s="14" t="s">
        <v>391</v>
      </c>
      <c r="O776" s="14"/>
      <c r="P776" s="15" t="s">
        <v>1139</v>
      </c>
      <c r="Q776" s="16">
        <v>13799</v>
      </c>
      <c r="R776" s="17">
        <v>59.07</v>
      </c>
      <c r="S776" s="18">
        <v>6494.9354999999996</v>
      </c>
      <c r="T776" s="19" t="s">
        <v>353</v>
      </c>
      <c r="U776" s="20" t="s">
        <v>695</v>
      </c>
      <c r="V776" s="29">
        <v>37.5</v>
      </c>
      <c r="W776" s="22">
        <v>8</v>
      </c>
      <c r="X776" s="23"/>
    </row>
    <row r="777" spans="1:24" s="1" customFormat="1" ht="11" customHeight="1" x14ac:dyDescent="0.3">
      <c r="A777" s="24" t="s">
        <v>23</v>
      </c>
      <c r="B777" s="24" t="s">
        <v>1140</v>
      </c>
      <c r="C777" s="12" t="s">
        <v>1141</v>
      </c>
      <c r="D777" s="59"/>
      <c r="E777" s="40" t="str">
        <f t="shared" si="21"/>
        <v>Еще фото</v>
      </c>
      <c r="F777" s="25"/>
      <c r="G777" s="24" t="s">
        <v>1092</v>
      </c>
      <c r="H777" s="24" t="s">
        <v>349</v>
      </c>
      <c r="I777" s="24" t="s">
        <v>1078</v>
      </c>
      <c r="J777" s="14" t="s">
        <v>29</v>
      </c>
      <c r="K777" s="15" t="s">
        <v>45</v>
      </c>
      <c r="L777" s="61"/>
      <c r="M777" s="14"/>
      <c r="N777" s="14" t="s">
        <v>391</v>
      </c>
      <c r="O777" s="14"/>
      <c r="P777" s="15" t="s">
        <v>1139</v>
      </c>
      <c r="Q777" s="16">
        <v>13799</v>
      </c>
      <c r="R777" s="17">
        <v>59.07</v>
      </c>
      <c r="S777" s="18">
        <v>6494.9354999999996</v>
      </c>
      <c r="T777" s="19" t="s">
        <v>353</v>
      </c>
      <c r="U777" s="20" t="s">
        <v>686</v>
      </c>
      <c r="V777" s="22">
        <v>38</v>
      </c>
      <c r="W777" s="22">
        <v>14</v>
      </c>
      <c r="X777" s="23"/>
    </row>
    <row r="778" spans="1:24" s="1" customFormat="1" ht="11" customHeight="1" x14ac:dyDescent="0.3">
      <c r="A778" s="24" t="s">
        <v>23</v>
      </c>
      <c r="B778" s="24" t="s">
        <v>1140</v>
      </c>
      <c r="C778" s="12" t="s">
        <v>1141</v>
      </c>
      <c r="D778" s="59"/>
      <c r="E778" s="40" t="str">
        <f t="shared" si="21"/>
        <v>Еще фото</v>
      </c>
      <c r="F778" s="25"/>
      <c r="G778" s="24" t="s">
        <v>1092</v>
      </c>
      <c r="H778" s="24" t="s">
        <v>349</v>
      </c>
      <c r="I778" s="24" t="s">
        <v>1078</v>
      </c>
      <c r="J778" s="14" t="s">
        <v>29</v>
      </c>
      <c r="K778" s="15" t="s">
        <v>45</v>
      </c>
      <c r="L778" s="61"/>
      <c r="M778" s="14"/>
      <c r="N778" s="14" t="s">
        <v>391</v>
      </c>
      <c r="O778" s="14"/>
      <c r="P778" s="15" t="s">
        <v>1139</v>
      </c>
      <c r="Q778" s="16">
        <v>13799</v>
      </c>
      <c r="R778" s="17">
        <v>59.07</v>
      </c>
      <c r="S778" s="18">
        <v>6494.9354999999996</v>
      </c>
      <c r="T778" s="19" t="s">
        <v>353</v>
      </c>
      <c r="U778" s="20" t="s">
        <v>354</v>
      </c>
      <c r="V778" s="22">
        <v>39</v>
      </c>
      <c r="W778" s="22">
        <v>7</v>
      </c>
      <c r="X778" s="23"/>
    </row>
    <row r="779" spans="1:24" s="1" customFormat="1" ht="11" customHeight="1" x14ac:dyDescent="0.3">
      <c r="A779" s="24" t="s">
        <v>23</v>
      </c>
      <c r="B779" s="24" t="s">
        <v>1140</v>
      </c>
      <c r="C779" s="12" t="s">
        <v>1141</v>
      </c>
      <c r="D779" s="59"/>
      <c r="E779" s="40" t="str">
        <f t="shared" si="21"/>
        <v>Еще фото</v>
      </c>
      <c r="F779" s="25"/>
      <c r="G779" s="24" t="s">
        <v>1092</v>
      </c>
      <c r="H779" s="24" t="s">
        <v>349</v>
      </c>
      <c r="I779" s="24" t="s">
        <v>1078</v>
      </c>
      <c r="J779" s="14" t="s">
        <v>29</v>
      </c>
      <c r="K779" s="15" t="s">
        <v>45</v>
      </c>
      <c r="L779" s="61"/>
      <c r="M779" s="14"/>
      <c r="N779" s="14" t="s">
        <v>391</v>
      </c>
      <c r="O779" s="14"/>
      <c r="P779" s="15" t="s">
        <v>1139</v>
      </c>
      <c r="Q779" s="16">
        <v>13799</v>
      </c>
      <c r="R779" s="17">
        <v>59.07</v>
      </c>
      <c r="S779" s="18">
        <v>6494.9354999999996</v>
      </c>
      <c r="T779" s="19" t="s">
        <v>353</v>
      </c>
      <c r="U779" s="20" t="s">
        <v>355</v>
      </c>
      <c r="V779" s="29">
        <v>39.5</v>
      </c>
      <c r="W779" s="22">
        <v>4</v>
      </c>
      <c r="X779" s="23"/>
    </row>
    <row r="780" spans="1:24" s="1" customFormat="1" ht="11" customHeight="1" x14ac:dyDescent="0.3">
      <c r="A780" s="24" t="s">
        <v>23</v>
      </c>
      <c r="B780" s="24" t="s">
        <v>1140</v>
      </c>
      <c r="C780" s="12" t="s">
        <v>1141</v>
      </c>
      <c r="D780" s="59"/>
      <c r="E780" s="40" t="str">
        <f t="shared" si="21"/>
        <v>Еще фото</v>
      </c>
      <c r="F780" s="25"/>
      <c r="G780" s="24" t="s">
        <v>1092</v>
      </c>
      <c r="H780" s="24" t="s">
        <v>349</v>
      </c>
      <c r="I780" s="24" t="s">
        <v>1078</v>
      </c>
      <c r="J780" s="14" t="s">
        <v>29</v>
      </c>
      <c r="K780" s="15" t="s">
        <v>45</v>
      </c>
      <c r="L780" s="61"/>
      <c r="M780" s="14"/>
      <c r="N780" s="14" t="s">
        <v>391</v>
      </c>
      <c r="O780" s="14"/>
      <c r="P780" s="15" t="s">
        <v>1139</v>
      </c>
      <c r="Q780" s="16">
        <v>13799</v>
      </c>
      <c r="R780" s="17">
        <v>59.07</v>
      </c>
      <c r="S780" s="18">
        <v>6494.9354999999996</v>
      </c>
      <c r="T780" s="19" t="s">
        <v>353</v>
      </c>
      <c r="U780" s="20" t="s">
        <v>708</v>
      </c>
      <c r="V780" s="22">
        <v>40</v>
      </c>
      <c r="W780" s="22">
        <v>4</v>
      </c>
      <c r="X780" s="23"/>
    </row>
    <row r="781" spans="1:24" s="1" customFormat="1" ht="11" customHeight="1" x14ac:dyDescent="0.3">
      <c r="A781" s="14" t="s">
        <v>23</v>
      </c>
      <c r="B781" s="14" t="s">
        <v>1140</v>
      </c>
      <c r="C781" s="12" t="s">
        <v>1141</v>
      </c>
      <c r="D781" s="60"/>
      <c r="E781" s="40" t="str">
        <f t="shared" si="21"/>
        <v>Еще фото</v>
      </c>
      <c r="F781" s="35"/>
      <c r="G781" s="14" t="s">
        <v>1092</v>
      </c>
      <c r="H781" s="14" t="s">
        <v>349</v>
      </c>
      <c r="I781" s="14" t="s">
        <v>1078</v>
      </c>
      <c r="J781" s="14" t="s">
        <v>29</v>
      </c>
      <c r="K781" s="14" t="s">
        <v>45</v>
      </c>
      <c r="L781" s="57"/>
      <c r="M781" s="14"/>
      <c r="N781" s="14" t="s">
        <v>391</v>
      </c>
      <c r="O781" s="14"/>
      <c r="P781" s="14" t="s">
        <v>1139</v>
      </c>
      <c r="Q781" s="32">
        <v>13799</v>
      </c>
      <c r="R781" s="33">
        <v>59.07</v>
      </c>
      <c r="S781" s="34">
        <v>6494.9354999999996</v>
      </c>
      <c r="T781" s="19" t="s">
        <v>353</v>
      </c>
      <c r="U781" s="20" t="s">
        <v>696</v>
      </c>
      <c r="V781" s="22">
        <v>41</v>
      </c>
      <c r="W781" s="22">
        <v>3</v>
      </c>
      <c r="X781" s="23"/>
    </row>
    <row r="782" spans="1:24" s="1" customFormat="1" ht="52.05" customHeight="1" x14ac:dyDescent="0.3">
      <c r="A782" s="11" t="s">
        <v>23</v>
      </c>
      <c r="B782" s="11" t="s">
        <v>1143</v>
      </c>
      <c r="C782" s="12" t="s">
        <v>1144</v>
      </c>
      <c r="D782" s="54"/>
      <c r="E782" s="40" t="str">
        <f>HYPERLINK("https://www.google.ru/search?q=DV1137-700&amp;newwindow=1&amp;tbm=isch","Еще фото")</f>
        <v>Еще фото</v>
      </c>
      <c r="F782" s="25"/>
      <c r="G782" s="11" t="s">
        <v>358</v>
      </c>
      <c r="H782" s="11" t="s">
        <v>349</v>
      </c>
      <c r="I782" s="14" t="s">
        <v>1078</v>
      </c>
      <c r="J782" s="14" t="s">
        <v>29</v>
      </c>
      <c r="K782" s="15" t="s">
        <v>45</v>
      </c>
      <c r="L782" s="56" t="s">
        <v>1145</v>
      </c>
      <c r="M782" s="14" t="s">
        <v>702</v>
      </c>
      <c r="N782" s="14" t="s">
        <v>164</v>
      </c>
      <c r="O782" s="14"/>
      <c r="P782" s="15" t="s">
        <v>1146</v>
      </c>
      <c r="Q782" s="16">
        <v>24899</v>
      </c>
      <c r="R782" s="17">
        <v>58.88</v>
      </c>
      <c r="S782" s="18">
        <v>11773.4355</v>
      </c>
      <c r="T782" s="19" t="s">
        <v>353</v>
      </c>
      <c r="U782" s="20" t="s">
        <v>472</v>
      </c>
      <c r="V782" s="29">
        <v>34.5</v>
      </c>
      <c r="W782" s="22">
        <v>1</v>
      </c>
      <c r="X782" s="23"/>
    </row>
    <row r="783" spans="1:24" s="1" customFormat="1" ht="61.05" customHeight="1" x14ac:dyDescent="0.3">
      <c r="A783" s="24" t="s">
        <v>23</v>
      </c>
      <c r="B783" s="24" t="s">
        <v>1143</v>
      </c>
      <c r="C783" s="12" t="s">
        <v>1144</v>
      </c>
      <c r="D783" s="55"/>
      <c r="E783" s="40" t="str">
        <f>HYPERLINK("https://www.google.ru/search?q=DV1137-700&amp;newwindow=1&amp;tbm=isch","Еще фото")</f>
        <v>Еще фото</v>
      </c>
      <c r="F783" s="25"/>
      <c r="G783" s="24" t="s">
        <v>358</v>
      </c>
      <c r="H783" s="24" t="s">
        <v>349</v>
      </c>
      <c r="I783" s="24" t="s">
        <v>1078</v>
      </c>
      <c r="J783" s="14" t="s">
        <v>29</v>
      </c>
      <c r="K783" s="15" t="s">
        <v>45</v>
      </c>
      <c r="L783" s="57"/>
      <c r="M783" s="14" t="s">
        <v>702</v>
      </c>
      <c r="N783" s="14" t="s">
        <v>164</v>
      </c>
      <c r="O783" s="14"/>
      <c r="P783" s="15" t="s">
        <v>1146</v>
      </c>
      <c r="Q783" s="16">
        <v>24899</v>
      </c>
      <c r="R783" s="17">
        <v>58.88</v>
      </c>
      <c r="S783" s="18">
        <v>11773.4355</v>
      </c>
      <c r="T783" s="19" t="s">
        <v>353</v>
      </c>
      <c r="U783" s="20" t="s">
        <v>679</v>
      </c>
      <c r="V783" s="22">
        <v>35</v>
      </c>
      <c r="W783" s="22">
        <v>1</v>
      </c>
      <c r="X783" s="23"/>
    </row>
    <row r="784" spans="1:24" s="1" customFormat="1" ht="11" customHeight="1" x14ac:dyDescent="0.3">
      <c r="A784" s="11" t="s">
        <v>23</v>
      </c>
      <c r="B784" s="11" t="s">
        <v>1133</v>
      </c>
      <c r="C784" s="12" t="s">
        <v>1147</v>
      </c>
      <c r="D784" s="58"/>
      <c r="E784" s="40" t="str">
        <f t="shared" ref="E784:E792" si="22">HYPERLINK("https://www.google.ru/search?q=DH2987-101&amp;newwindow=1&amp;tbm=isch","Еще фото")</f>
        <v>Еще фото</v>
      </c>
      <c r="F784" s="13" t="s">
        <v>26</v>
      </c>
      <c r="G784" s="11" t="s">
        <v>1092</v>
      </c>
      <c r="H784" s="11" t="s">
        <v>349</v>
      </c>
      <c r="I784" s="14" t="s">
        <v>1078</v>
      </c>
      <c r="J784" s="14" t="s">
        <v>29</v>
      </c>
      <c r="K784" s="15" t="s">
        <v>30</v>
      </c>
      <c r="L784" s="56" t="s">
        <v>1148</v>
      </c>
      <c r="M784" s="14"/>
      <c r="N784" s="14" t="s">
        <v>67</v>
      </c>
      <c r="O784" s="14"/>
      <c r="P784" s="15" t="s">
        <v>1094</v>
      </c>
      <c r="Q784" s="16">
        <v>12199</v>
      </c>
      <c r="R784" s="17">
        <v>58.79</v>
      </c>
      <c r="S784" s="18">
        <v>5781.9355000000005</v>
      </c>
      <c r="T784" s="19" t="s">
        <v>353</v>
      </c>
      <c r="U784" s="20" t="s">
        <v>362</v>
      </c>
      <c r="V784" s="22">
        <v>39</v>
      </c>
      <c r="W784" s="22">
        <v>4</v>
      </c>
      <c r="X784" s="23"/>
    </row>
    <row r="785" spans="1:24" s="1" customFormat="1" ht="11" customHeight="1" x14ac:dyDescent="0.3">
      <c r="A785" s="24" t="s">
        <v>23</v>
      </c>
      <c r="B785" s="24" t="s">
        <v>1133</v>
      </c>
      <c r="C785" s="12" t="s">
        <v>1147</v>
      </c>
      <c r="D785" s="59"/>
      <c r="E785" s="40" t="str">
        <f t="shared" si="22"/>
        <v>Еще фото</v>
      </c>
      <c r="F785" s="13" t="s">
        <v>26</v>
      </c>
      <c r="G785" s="24" t="s">
        <v>1092</v>
      </c>
      <c r="H785" s="24" t="s">
        <v>349</v>
      </c>
      <c r="I785" s="24" t="s">
        <v>1078</v>
      </c>
      <c r="J785" s="14" t="s">
        <v>29</v>
      </c>
      <c r="K785" s="15" t="s">
        <v>30</v>
      </c>
      <c r="L785" s="61"/>
      <c r="M785" s="14"/>
      <c r="N785" s="14" t="s">
        <v>67</v>
      </c>
      <c r="O785" s="14"/>
      <c r="P785" s="15" t="s">
        <v>1094</v>
      </c>
      <c r="Q785" s="16">
        <v>12199</v>
      </c>
      <c r="R785" s="17">
        <v>58.79</v>
      </c>
      <c r="S785" s="18">
        <v>5781.9355000000005</v>
      </c>
      <c r="T785" s="19" t="s">
        <v>353</v>
      </c>
      <c r="U785" s="20" t="s">
        <v>695</v>
      </c>
      <c r="V785" s="29">
        <v>39.5</v>
      </c>
      <c r="W785" s="22">
        <v>7</v>
      </c>
      <c r="X785" s="23"/>
    </row>
    <row r="786" spans="1:24" s="1" customFormat="1" ht="11" customHeight="1" x14ac:dyDescent="0.3">
      <c r="A786" s="24" t="s">
        <v>23</v>
      </c>
      <c r="B786" s="24" t="s">
        <v>1133</v>
      </c>
      <c r="C786" s="12" t="s">
        <v>1147</v>
      </c>
      <c r="D786" s="59"/>
      <c r="E786" s="40" t="str">
        <f t="shared" si="22"/>
        <v>Еще фото</v>
      </c>
      <c r="F786" s="13" t="s">
        <v>26</v>
      </c>
      <c r="G786" s="24" t="s">
        <v>1092</v>
      </c>
      <c r="H786" s="24" t="s">
        <v>349</v>
      </c>
      <c r="I786" s="24" t="s">
        <v>1078</v>
      </c>
      <c r="J786" s="14" t="s">
        <v>29</v>
      </c>
      <c r="K786" s="15" t="s">
        <v>30</v>
      </c>
      <c r="L786" s="61"/>
      <c r="M786" s="14"/>
      <c r="N786" s="14" t="s">
        <v>67</v>
      </c>
      <c r="O786" s="14"/>
      <c r="P786" s="15" t="s">
        <v>1094</v>
      </c>
      <c r="Q786" s="16">
        <v>12199</v>
      </c>
      <c r="R786" s="17">
        <v>58.79</v>
      </c>
      <c r="S786" s="18">
        <v>5781.9355000000005</v>
      </c>
      <c r="T786" s="19" t="s">
        <v>353</v>
      </c>
      <c r="U786" s="20" t="s">
        <v>686</v>
      </c>
      <c r="V786" s="22">
        <v>40</v>
      </c>
      <c r="W786" s="22">
        <v>22</v>
      </c>
      <c r="X786" s="23"/>
    </row>
    <row r="787" spans="1:24" s="1" customFormat="1" ht="11" customHeight="1" x14ac:dyDescent="0.3">
      <c r="A787" s="24" t="s">
        <v>23</v>
      </c>
      <c r="B787" s="24" t="s">
        <v>1133</v>
      </c>
      <c r="C787" s="12" t="s">
        <v>1147</v>
      </c>
      <c r="D787" s="59"/>
      <c r="E787" s="40" t="str">
        <f t="shared" si="22"/>
        <v>Еще фото</v>
      </c>
      <c r="F787" s="13" t="s">
        <v>26</v>
      </c>
      <c r="G787" s="24" t="s">
        <v>1092</v>
      </c>
      <c r="H787" s="24" t="s">
        <v>349</v>
      </c>
      <c r="I787" s="24" t="s">
        <v>1078</v>
      </c>
      <c r="J787" s="14" t="s">
        <v>29</v>
      </c>
      <c r="K787" s="15" t="s">
        <v>30</v>
      </c>
      <c r="L787" s="61"/>
      <c r="M787" s="14"/>
      <c r="N787" s="14" t="s">
        <v>67</v>
      </c>
      <c r="O787" s="14"/>
      <c r="P787" s="15" t="s">
        <v>1094</v>
      </c>
      <c r="Q787" s="16">
        <v>12199</v>
      </c>
      <c r="R787" s="17">
        <v>58.79</v>
      </c>
      <c r="S787" s="18">
        <v>5781.9355000000005</v>
      </c>
      <c r="T787" s="19" t="s">
        <v>353</v>
      </c>
      <c r="U787" s="20" t="s">
        <v>354</v>
      </c>
      <c r="V787" s="22">
        <v>41</v>
      </c>
      <c r="W787" s="22">
        <v>52</v>
      </c>
      <c r="X787" s="23"/>
    </row>
    <row r="788" spans="1:24" s="1" customFormat="1" ht="11" customHeight="1" x14ac:dyDescent="0.3">
      <c r="A788" s="24" t="s">
        <v>23</v>
      </c>
      <c r="B788" s="24" t="s">
        <v>1133</v>
      </c>
      <c r="C788" s="12" t="s">
        <v>1147</v>
      </c>
      <c r="D788" s="59"/>
      <c r="E788" s="40" t="str">
        <f t="shared" si="22"/>
        <v>Еще фото</v>
      </c>
      <c r="F788" s="13" t="s">
        <v>26</v>
      </c>
      <c r="G788" s="24" t="s">
        <v>1092</v>
      </c>
      <c r="H788" s="24" t="s">
        <v>349</v>
      </c>
      <c r="I788" s="24" t="s">
        <v>1078</v>
      </c>
      <c r="J788" s="14" t="s">
        <v>29</v>
      </c>
      <c r="K788" s="15" t="s">
        <v>30</v>
      </c>
      <c r="L788" s="61"/>
      <c r="M788" s="14"/>
      <c r="N788" s="14" t="s">
        <v>67</v>
      </c>
      <c r="O788" s="14"/>
      <c r="P788" s="15" t="s">
        <v>1094</v>
      </c>
      <c r="Q788" s="16">
        <v>12199</v>
      </c>
      <c r="R788" s="17">
        <v>58.79</v>
      </c>
      <c r="S788" s="18">
        <v>5781.9355000000005</v>
      </c>
      <c r="T788" s="19" t="s">
        <v>353</v>
      </c>
      <c r="U788" s="20" t="s">
        <v>355</v>
      </c>
      <c r="V788" s="29">
        <v>41.5</v>
      </c>
      <c r="W788" s="22">
        <v>110</v>
      </c>
      <c r="X788" s="23"/>
    </row>
    <row r="789" spans="1:24" s="1" customFormat="1" ht="11" customHeight="1" x14ac:dyDescent="0.3">
      <c r="A789" s="24" t="s">
        <v>23</v>
      </c>
      <c r="B789" s="24" t="s">
        <v>1133</v>
      </c>
      <c r="C789" s="12" t="s">
        <v>1147</v>
      </c>
      <c r="D789" s="59"/>
      <c r="E789" s="40" t="str">
        <f t="shared" si="22"/>
        <v>Еще фото</v>
      </c>
      <c r="F789" s="13" t="s">
        <v>26</v>
      </c>
      <c r="G789" s="24" t="s">
        <v>1092</v>
      </c>
      <c r="H789" s="24" t="s">
        <v>349</v>
      </c>
      <c r="I789" s="24" t="s">
        <v>1078</v>
      </c>
      <c r="J789" s="14" t="s">
        <v>29</v>
      </c>
      <c r="K789" s="15" t="s">
        <v>30</v>
      </c>
      <c r="L789" s="61"/>
      <c r="M789" s="14"/>
      <c r="N789" s="14" t="s">
        <v>67</v>
      </c>
      <c r="O789" s="14"/>
      <c r="P789" s="15" t="s">
        <v>1094</v>
      </c>
      <c r="Q789" s="16">
        <v>12199</v>
      </c>
      <c r="R789" s="17">
        <v>58.79</v>
      </c>
      <c r="S789" s="18">
        <v>5781.9355000000005</v>
      </c>
      <c r="T789" s="19" t="s">
        <v>353</v>
      </c>
      <c r="U789" s="20" t="s">
        <v>708</v>
      </c>
      <c r="V789" s="22">
        <v>42</v>
      </c>
      <c r="W789" s="22">
        <v>20</v>
      </c>
      <c r="X789" s="23"/>
    </row>
    <row r="790" spans="1:24" s="1" customFormat="1" ht="11" customHeight="1" x14ac:dyDescent="0.3">
      <c r="A790" s="24" t="s">
        <v>23</v>
      </c>
      <c r="B790" s="24" t="s">
        <v>1133</v>
      </c>
      <c r="C790" s="12" t="s">
        <v>1147</v>
      </c>
      <c r="D790" s="59"/>
      <c r="E790" s="40" t="str">
        <f t="shared" si="22"/>
        <v>Еще фото</v>
      </c>
      <c r="F790" s="13" t="s">
        <v>26</v>
      </c>
      <c r="G790" s="24" t="s">
        <v>1092</v>
      </c>
      <c r="H790" s="24" t="s">
        <v>349</v>
      </c>
      <c r="I790" s="24" t="s">
        <v>1078</v>
      </c>
      <c r="J790" s="14" t="s">
        <v>29</v>
      </c>
      <c r="K790" s="15" t="s">
        <v>30</v>
      </c>
      <c r="L790" s="61"/>
      <c r="M790" s="14"/>
      <c r="N790" s="14" t="s">
        <v>67</v>
      </c>
      <c r="O790" s="14"/>
      <c r="P790" s="15" t="s">
        <v>1094</v>
      </c>
      <c r="Q790" s="16">
        <v>12199</v>
      </c>
      <c r="R790" s="17">
        <v>58.79</v>
      </c>
      <c r="S790" s="18">
        <v>5781.9355000000005</v>
      </c>
      <c r="T790" s="19" t="s">
        <v>353</v>
      </c>
      <c r="U790" s="20" t="s">
        <v>696</v>
      </c>
      <c r="V790" s="22">
        <v>43</v>
      </c>
      <c r="W790" s="22">
        <v>25</v>
      </c>
      <c r="X790" s="23"/>
    </row>
    <row r="791" spans="1:24" s="1" customFormat="1" ht="11" customHeight="1" x14ac:dyDescent="0.3">
      <c r="A791" s="24" t="s">
        <v>23</v>
      </c>
      <c r="B791" s="24" t="s">
        <v>1133</v>
      </c>
      <c r="C791" s="12" t="s">
        <v>1147</v>
      </c>
      <c r="D791" s="59"/>
      <c r="E791" s="40" t="str">
        <f t="shared" si="22"/>
        <v>Еще фото</v>
      </c>
      <c r="F791" s="13" t="s">
        <v>26</v>
      </c>
      <c r="G791" s="24" t="s">
        <v>1092</v>
      </c>
      <c r="H791" s="24" t="s">
        <v>349</v>
      </c>
      <c r="I791" s="24" t="s">
        <v>1078</v>
      </c>
      <c r="J791" s="14" t="s">
        <v>29</v>
      </c>
      <c r="K791" s="15" t="s">
        <v>30</v>
      </c>
      <c r="L791" s="61"/>
      <c r="M791" s="14"/>
      <c r="N791" s="14" t="s">
        <v>67</v>
      </c>
      <c r="O791" s="14"/>
      <c r="P791" s="15" t="s">
        <v>1094</v>
      </c>
      <c r="Q791" s="16">
        <v>12199</v>
      </c>
      <c r="R791" s="17">
        <v>58.79</v>
      </c>
      <c r="S791" s="18">
        <v>5781.9355000000005</v>
      </c>
      <c r="T791" s="19" t="s">
        <v>353</v>
      </c>
      <c r="U791" s="20" t="s">
        <v>697</v>
      </c>
      <c r="V791" s="29">
        <v>43.5</v>
      </c>
      <c r="W791" s="22">
        <v>5</v>
      </c>
      <c r="X791" s="23"/>
    </row>
    <row r="792" spans="1:24" s="1" customFormat="1" ht="11" customHeight="1" x14ac:dyDescent="0.3">
      <c r="A792" s="24" t="s">
        <v>23</v>
      </c>
      <c r="B792" s="24" t="s">
        <v>1133</v>
      </c>
      <c r="C792" s="12" t="s">
        <v>1147</v>
      </c>
      <c r="D792" s="60"/>
      <c r="E792" s="40" t="str">
        <f t="shared" si="22"/>
        <v>Еще фото</v>
      </c>
      <c r="F792" s="13" t="s">
        <v>26</v>
      </c>
      <c r="G792" s="24" t="s">
        <v>1092</v>
      </c>
      <c r="H792" s="24" t="s">
        <v>349</v>
      </c>
      <c r="I792" s="24" t="s">
        <v>1078</v>
      </c>
      <c r="J792" s="14" t="s">
        <v>29</v>
      </c>
      <c r="K792" s="15" t="s">
        <v>30</v>
      </c>
      <c r="L792" s="57"/>
      <c r="M792" s="14"/>
      <c r="N792" s="14" t="s">
        <v>67</v>
      </c>
      <c r="O792" s="14"/>
      <c r="P792" s="15" t="s">
        <v>1094</v>
      </c>
      <c r="Q792" s="16">
        <v>12199</v>
      </c>
      <c r="R792" s="17">
        <v>58.79</v>
      </c>
      <c r="S792" s="18">
        <v>5781.9355000000005</v>
      </c>
      <c r="T792" s="19" t="s">
        <v>353</v>
      </c>
      <c r="U792" s="20" t="s">
        <v>698</v>
      </c>
      <c r="V792" s="22">
        <v>44</v>
      </c>
      <c r="W792" s="22">
        <v>15</v>
      </c>
      <c r="X792" s="23"/>
    </row>
    <row r="793" spans="1:24" s="1" customFormat="1" ht="14" customHeight="1" x14ac:dyDescent="0.3">
      <c r="A793" s="11" t="s">
        <v>23</v>
      </c>
      <c r="B793" s="11" t="s">
        <v>1149</v>
      </c>
      <c r="C793" s="12" t="s">
        <v>1150</v>
      </c>
      <c r="D793" s="58"/>
      <c r="E793" s="40" t="str">
        <f t="shared" ref="E793:E799" si="23">HYPERLINK("https://www.google.ru/search?q=DM0113-005&amp;newwindow=1&amp;tbm=isch","Еще фото")</f>
        <v>Еще фото</v>
      </c>
      <c r="F793" s="25"/>
      <c r="G793" s="11" t="s">
        <v>1092</v>
      </c>
      <c r="H793" s="11" t="s">
        <v>349</v>
      </c>
      <c r="I793" s="14" t="s">
        <v>1078</v>
      </c>
      <c r="J793" s="14" t="s">
        <v>29</v>
      </c>
      <c r="K793" s="15" t="s">
        <v>45</v>
      </c>
      <c r="L793" s="56" t="s">
        <v>1142</v>
      </c>
      <c r="M793" s="14"/>
      <c r="N793" s="14" t="s">
        <v>397</v>
      </c>
      <c r="O793" s="14"/>
      <c r="P793" s="15" t="s">
        <v>1139</v>
      </c>
      <c r="Q793" s="16">
        <v>17799</v>
      </c>
      <c r="R793" s="17">
        <v>58.77</v>
      </c>
      <c r="S793" s="18">
        <v>8438.4354999999996</v>
      </c>
      <c r="T793" s="19" t="s">
        <v>353</v>
      </c>
      <c r="U793" s="20" t="s">
        <v>679</v>
      </c>
      <c r="V793" s="22">
        <v>35</v>
      </c>
      <c r="W793" s="22">
        <v>1</v>
      </c>
      <c r="X793" s="23"/>
    </row>
    <row r="794" spans="1:24" s="1" customFormat="1" ht="14" customHeight="1" x14ac:dyDescent="0.3">
      <c r="A794" s="24" t="s">
        <v>23</v>
      </c>
      <c r="B794" s="24" t="s">
        <v>1149</v>
      </c>
      <c r="C794" s="12" t="s">
        <v>1150</v>
      </c>
      <c r="D794" s="59"/>
      <c r="E794" s="40" t="str">
        <f t="shared" si="23"/>
        <v>Еще фото</v>
      </c>
      <c r="F794" s="25"/>
      <c r="G794" s="24" t="s">
        <v>1092</v>
      </c>
      <c r="H794" s="24" t="s">
        <v>349</v>
      </c>
      <c r="I794" s="24" t="s">
        <v>1078</v>
      </c>
      <c r="J794" s="14" t="s">
        <v>29</v>
      </c>
      <c r="K794" s="15" t="s">
        <v>45</v>
      </c>
      <c r="L794" s="61"/>
      <c r="M794" s="14"/>
      <c r="N794" s="14" t="s">
        <v>397</v>
      </c>
      <c r="O794" s="14"/>
      <c r="P794" s="15" t="s">
        <v>1139</v>
      </c>
      <c r="Q794" s="16">
        <v>17799</v>
      </c>
      <c r="R794" s="17">
        <v>58.77</v>
      </c>
      <c r="S794" s="18">
        <v>8438.4354999999996</v>
      </c>
      <c r="T794" s="19" t="s">
        <v>353</v>
      </c>
      <c r="U794" s="20" t="s">
        <v>712</v>
      </c>
      <c r="V794" s="29">
        <v>35.5</v>
      </c>
      <c r="W794" s="22">
        <v>2</v>
      </c>
      <c r="X794" s="23"/>
    </row>
    <row r="795" spans="1:24" s="1" customFormat="1" ht="14" customHeight="1" x14ac:dyDescent="0.3">
      <c r="A795" s="24" t="s">
        <v>23</v>
      </c>
      <c r="B795" s="24" t="s">
        <v>1149</v>
      </c>
      <c r="C795" s="12" t="s">
        <v>1150</v>
      </c>
      <c r="D795" s="59"/>
      <c r="E795" s="40" t="str">
        <f t="shared" si="23"/>
        <v>Еще фото</v>
      </c>
      <c r="F795" s="25"/>
      <c r="G795" s="24" t="s">
        <v>1092</v>
      </c>
      <c r="H795" s="24" t="s">
        <v>349</v>
      </c>
      <c r="I795" s="24" t="s">
        <v>1078</v>
      </c>
      <c r="J795" s="14" t="s">
        <v>29</v>
      </c>
      <c r="K795" s="15" t="s">
        <v>45</v>
      </c>
      <c r="L795" s="61"/>
      <c r="M795" s="14"/>
      <c r="N795" s="14" t="s">
        <v>397</v>
      </c>
      <c r="O795" s="14"/>
      <c r="P795" s="15" t="s">
        <v>1139</v>
      </c>
      <c r="Q795" s="16">
        <v>17799</v>
      </c>
      <c r="R795" s="17">
        <v>58.77</v>
      </c>
      <c r="S795" s="18">
        <v>8438.4354999999996</v>
      </c>
      <c r="T795" s="19" t="s">
        <v>353</v>
      </c>
      <c r="U795" s="20" t="s">
        <v>361</v>
      </c>
      <c r="V795" s="29">
        <v>36.5</v>
      </c>
      <c r="W795" s="22">
        <v>2</v>
      </c>
      <c r="X795" s="23"/>
    </row>
    <row r="796" spans="1:24" s="1" customFormat="1" ht="14" customHeight="1" x14ac:dyDescent="0.3">
      <c r="A796" s="24" t="s">
        <v>23</v>
      </c>
      <c r="B796" s="24" t="s">
        <v>1149</v>
      </c>
      <c r="C796" s="12" t="s">
        <v>1150</v>
      </c>
      <c r="D796" s="59"/>
      <c r="E796" s="40" t="str">
        <f t="shared" si="23"/>
        <v>Еще фото</v>
      </c>
      <c r="F796" s="25"/>
      <c r="G796" s="24" t="s">
        <v>1092</v>
      </c>
      <c r="H796" s="24" t="s">
        <v>349</v>
      </c>
      <c r="I796" s="24" t="s">
        <v>1078</v>
      </c>
      <c r="J796" s="14" t="s">
        <v>29</v>
      </c>
      <c r="K796" s="15" t="s">
        <v>45</v>
      </c>
      <c r="L796" s="61"/>
      <c r="M796" s="14"/>
      <c r="N796" s="14" t="s">
        <v>397</v>
      </c>
      <c r="O796" s="14"/>
      <c r="P796" s="15" t="s">
        <v>1139</v>
      </c>
      <c r="Q796" s="16">
        <v>17799</v>
      </c>
      <c r="R796" s="17">
        <v>58.77</v>
      </c>
      <c r="S796" s="18">
        <v>8438.4354999999996</v>
      </c>
      <c r="T796" s="19" t="s">
        <v>353</v>
      </c>
      <c r="U796" s="20" t="s">
        <v>362</v>
      </c>
      <c r="V796" s="22">
        <v>37</v>
      </c>
      <c r="W796" s="22">
        <v>7</v>
      </c>
      <c r="X796" s="23"/>
    </row>
    <row r="797" spans="1:24" s="1" customFormat="1" ht="14" customHeight="1" x14ac:dyDescent="0.3">
      <c r="A797" s="24" t="s">
        <v>23</v>
      </c>
      <c r="B797" s="24" t="s">
        <v>1149</v>
      </c>
      <c r="C797" s="12" t="s">
        <v>1150</v>
      </c>
      <c r="D797" s="59"/>
      <c r="E797" s="40" t="str">
        <f t="shared" si="23"/>
        <v>Еще фото</v>
      </c>
      <c r="F797" s="25"/>
      <c r="G797" s="24" t="s">
        <v>1092</v>
      </c>
      <c r="H797" s="24" t="s">
        <v>349</v>
      </c>
      <c r="I797" s="24" t="s">
        <v>1078</v>
      </c>
      <c r="J797" s="14" t="s">
        <v>29</v>
      </c>
      <c r="K797" s="15" t="s">
        <v>45</v>
      </c>
      <c r="L797" s="61"/>
      <c r="M797" s="14"/>
      <c r="N797" s="14" t="s">
        <v>397</v>
      </c>
      <c r="O797" s="14"/>
      <c r="P797" s="15" t="s">
        <v>1139</v>
      </c>
      <c r="Q797" s="16">
        <v>17799</v>
      </c>
      <c r="R797" s="17">
        <v>58.77</v>
      </c>
      <c r="S797" s="18">
        <v>8438.4354999999996</v>
      </c>
      <c r="T797" s="19" t="s">
        <v>353</v>
      </c>
      <c r="U797" s="20" t="s">
        <v>695</v>
      </c>
      <c r="V797" s="29">
        <v>37.5</v>
      </c>
      <c r="W797" s="22">
        <v>4</v>
      </c>
      <c r="X797" s="23"/>
    </row>
    <row r="798" spans="1:24" s="1" customFormat="1" ht="14" customHeight="1" x14ac:dyDescent="0.3">
      <c r="A798" s="24" t="s">
        <v>23</v>
      </c>
      <c r="B798" s="24" t="s">
        <v>1149</v>
      </c>
      <c r="C798" s="12" t="s">
        <v>1150</v>
      </c>
      <c r="D798" s="59"/>
      <c r="E798" s="40" t="str">
        <f t="shared" si="23"/>
        <v>Еще фото</v>
      </c>
      <c r="F798" s="25"/>
      <c r="G798" s="24" t="s">
        <v>1092</v>
      </c>
      <c r="H798" s="24" t="s">
        <v>349</v>
      </c>
      <c r="I798" s="24" t="s">
        <v>1078</v>
      </c>
      <c r="J798" s="14" t="s">
        <v>29</v>
      </c>
      <c r="K798" s="15" t="s">
        <v>45</v>
      </c>
      <c r="L798" s="61"/>
      <c r="M798" s="14"/>
      <c r="N798" s="14" t="s">
        <v>397</v>
      </c>
      <c r="O798" s="14"/>
      <c r="P798" s="15" t="s">
        <v>1139</v>
      </c>
      <c r="Q798" s="16">
        <v>17799</v>
      </c>
      <c r="R798" s="17">
        <v>58.77</v>
      </c>
      <c r="S798" s="18">
        <v>8438.4354999999996</v>
      </c>
      <c r="T798" s="19" t="s">
        <v>353</v>
      </c>
      <c r="U798" s="20" t="s">
        <v>354</v>
      </c>
      <c r="V798" s="22">
        <v>39</v>
      </c>
      <c r="W798" s="22">
        <v>6</v>
      </c>
      <c r="X798" s="23"/>
    </row>
    <row r="799" spans="1:24" s="1" customFormat="1" ht="17" customHeight="1" x14ac:dyDescent="0.3">
      <c r="A799" s="24" t="s">
        <v>23</v>
      </c>
      <c r="B799" s="24" t="s">
        <v>1149</v>
      </c>
      <c r="C799" s="12" t="s">
        <v>1150</v>
      </c>
      <c r="D799" s="60"/>
      <c r="E799" s="40" t="str">
        <f t="shared" si="23"/>
        <v>Еще фото</v>
      </c>
      <c r="F799" s="25"/>
      <c r="G799" s="24" t="s">
        <v>1092</v>
      </c>
      <c r="H799" s="24" t="s">
        <v>349</v>
      </c>
      <c r="I799" s="24" t="s">
        <v>1078</v>
      </c>
      <c r="J799" s="14" t="s">
        <v>29</v>
      </c>
      <c r="K799" s="15" t="s">
        <v>45</v>
      </c>
      <c r="L799" s="57"/>
      <c r="M799" s="14"/>
      <c r="N799" s="14" t="s">
        <v>397</v>
      </c>
      <c r="O799" s="14"/>
      <c r="P799" s="15" t="s">
        <v>1139</v>
      </c>
      <c r="Q799" s="16">
        <v>17799</v>
      </c>
      <c r="R799" s="17">
        <v>58.77</v>
      </c>
      <c r="S799" s="18">
        <v>8438.4354999999996</v>
      </c>
      <c r="T799" s="19" t="s">
        <v>353</v>
      </c>
      <c r="U799" s="20" t="s">
        <v>698</v>
      </c>
      <c r="V799" s="22">
        <v>42</v>
      </c>
      <c r="W799" s="22">
        <v>1</v>
      </c>
      <c r="X799" s="23"/>
    </row>
    <row r="800" spans="1:24" s="1" customFormat="1" ht="52.05" customHeight="1" x14ac:dyDescent="0.3">
      <c r="A800" s="11" t="s">
        <v>23</v>
      </c>
      <c r="B800" s="11" t="s">
        <v>1151</v>
      </c>
      <c r="C800" s="12" t="s">
        <v>1152</v>
      </c>
      <c r="D800" s="54"/>
      <c r="E800" s="40" t="str">
        <f>HYPERLINK("https://www.google.ru/search?q=DV5457-500&amp;newwindow=1&amp;tbm=isch","Еще фото")</f>
        <v>Еще фото</v>
      </c>
      <c r="F800" s="25"/>
      <c r="G800" s="11" t="s">
        <v>358</v>
      </c>
      <c r="H800" s="11" t="s">
        <v>349</v>
      </c>
      <c r="I800" s="14" t="s">
        <v>1078</v>
      </c>
      <c r="J800" s="14" t="s">
        <v>29</v>
      </c>
      <c r="K800" s="15" t="s">
        <v>997</v>
      </c>
      <c r="L800" s="56" t="s">
        <v>1153</v>
      </c>
      <c r="M800" s="14"/>
      <c r="N800" s="14" t="s">
        <v>67</v>
      </c>
      <c r="O800" s="14"/>
      <c r="P800" s="15" t="s">
        <v>1154</v>
      </c>
      <c r="Q800" s="16">
        <v>6699</v>
      </c>
      <c r="R800" s="17">
        <v>58.68</v>
      </c>
      <c r="S800" s="18">
        <v>3182.9354999999996</v>
      </c>
      <c r="T800" s="19" t="s">
        <v>353</v>
      </c>
      <c r="U800" s="20" t="s">
        <v>1155</v>
      </c>
      <c r="V800" s="29">
        <v>28.5</v>
      </c>
      <c r="W800" s="22">
        <v>2</v>
      </c>
      <c r="X800" s="23"/>
    </row>
    <row r="801" spans="1:24" s="1" customFormat="1" ht="61.05" customHeight="1" x14ac:dyDescent="0.3">
      <c r="A801" s="24" t="s">
        <v>23</v>
      </c>
      <c r="B801" s="24" t="s">
        <v>1151</v>
      </c>
      <c r="C801" s="12" t="s">
        <v>1152</v>
      </c>
      <c r="D801" s="55"/>
      <c r="E801" s="40" t="str">
        <f>HYPERLINK("https://www.google.ru/search?q=DV5457-500&amp;newwindow=1&amp;tbm=isch","Еще фото")</f>
        <v>Еще фото</v>
      </c>
      <c r="F801" s="25"/>
      <c r="G801" s="24" t="s">
        <v>358</v>
      </c>
      <c r="H801" s="24" t="s">
        <v>349</v>
      </c>
      <c r="I801" s="24" t="s">
        <v>1078</v>
      </c>
      <c r="J801" s="14" t="s">
        <v>29</v>
      </c>
      <c r="K801" s="15" t="s">
        <v>997</v>
      </c>
      <c r="L801" s="57"/>
      <c r="M801" s="14"/>
      <c r="N801" s="14" t="s">
        <v>67</v>
      </c>
      <c r="O801" s="14"/>
      <c r="P801" s="15" t="s">
        <v>1154</v>
      </c>
      <c r="Q801" s="16">
        <v>6699</v>
      </c>
      <c r="R801" s="17">
        <v>58.68</v>
      </c>
      <c r="S801" s="18">
        <v>3182.9354999999996</v>
      </c>
      <c r="T801" s="19" t="s">
        <v>353</v>
      </c>
      <c r="U801" s="20" t="s">
        <v>1156</v>
      </c>
      <c r="V801" s="22">
        <v>29</v>
      </c>
      <c r="W801" s="22">
        <v>1</v>
      </c>
      <c r="X801" s="23"/>
    </row>
    <row r="802" spans="1:24" s="1" customFormat="1" ht="52.05" customHeight="1" x14ac:dyDescent="0.3">
      <c r="A802" s="11" t="s">
        <v>23</v>
      </c>
      <c r="B802" s="11" t="s">
        <v>1157</v>
      </c>
      <c r="C802" s="12" t="s">
        <v>1158</v>
      </c>
      <c r="D802" s="54"/>
      <c r="E802" s="40" t="str">
        <f>HYPERLINK("https://www.google.ru/search?q=FJ4735-001&amp;newwindow=1&amp;tbm=isch","Еще фото")</f>
        <v>Еще фото</v>
      </c>
      <c r="F802" s="25"/>
      <c r="G802" s="11" t="s">
        <v>358</v>
      </c>
      <c r="H802" s="11" t="s">
        <v>349</v>
      </c>
      <c r="I802" s="14" t="s">
        <v>1078</v>
      </c>
      <c r="J802" s="14" t="s">
        <v>29</v>
      </c>
      <c r="K802" s="15" t="s">
        <v>45</v>
      </c>
      <c r="L802" s="56" t="s">
        <v>1159</v>
      </c>
      <c r="M802" s="14" t="s">
        <v>702</v>
      </c>
      <c r="N802" s="14" t="s">
        <v>164</v>
      </c>
      <c r="O802" s="14"/>
      <c r="P802" s="15" t="s">
        <v>1160</v>
      </c>
      <c r="Q802" s="16">
        <v>23999</v>
      </c>
      <c r="R802" s="17">
        <v>55.76</v>
      </c>
      <c r="S802" s="18">
        <v>12210.4355</v>
      </c>
      <c r="T802" s="19" t="s">
        <v>353</v>
      </c>
      <c r="U802" s="20" t="s">
        <v>361</v>
      </c>
      <c r="V802" s="29">
        <v>36.5</v>
      </c>
      <c r="W802" s="22">
        <v>2</v>
      </c>
      <c r="X802" s="23"/>
    </row>
    <row r="803" spans="1:24" s="1" customFormat="1" ht="61.05" customHeight="1" x14ac:dyDescent="0.3">
      <c r="A803" s="24" t="s">
        <v>23</v>
      </c>
      <c r="B803" s="24" t="s">
        <v>1157</v>
      </c>
      <c r="C803" s="12" t="s">
        <v>1158</v>
      </c>
      <c r="D803" s="55"/>
      <c r="E803" s="40" t="str">
        <f>HYPERLINK("https://www.google.ru/search?q=FJ4735-001&amp;newwindow=1&amp;tbm=isch","Еще фото")</f>
        <v>Еще фото</v>
      </c>
      <c r="F803" s="25"/>
      <c r="G803" s="24" t="s">
        <v>358</v>
      </c>
      <c r="H803" s="24" t="s">
        <v>349</v>
      </c>
      <c r="I803" s="24" t="s">
        <v>1078</v>
      </c>
      <c r="J803" s="14" t="s">
        <v>29</v>
      </c>
      <c r="K803" s="15" t="s">
        <v>45</v>
      </c>
      <c r="L803" s="57"/>
      <c r="M803" s="14" t="s">
        <v>702</v>
      </c>
      <c r="N803" s="14" t="s">
        <v>164</v>
      </c>
      <c r="O803" s="14"/>
      <c r="P803" s="15" t="s">
        <v>1160</v>
      </c>
      <c r="Q803" s="16">
        <v>23999</v>
      </c>
      <c r="R803" s="17">
        <v>55.76</v>
      </c>
      <c r="S803" s="18">
        <v>12210.4355</v>
      </c>
      <c r="T803" s="19" t="s">
        <v>353</v>
      </c>
      <c r="U803" s="20" t="s">
        <v>695</v>
      </c>
      <c r="V803" s="29">
        <v>37.5</v>
      </c>
      <c r="W803" s="22">
        <v>3</v>
      </c>
      <c r="X803" s="23"/>
    </row>
    <row r="804" spans="1:24" s="1" customFormat="1" ht="17" customHeight="1" x14ac:dyDescent="0.3">
      <c r="A804" s="11" t="s">
        <v>23</v>
      </c>
      <c r="B804" s="11" t="s">
        <v>1161</v>
      </c>
      <c r="C804" s="12" t="s">
        <v>1162</v>
      </c>
      <c r="D804" s="58"/>
      <c r="E804" s="40" t="str">
        <f t="shared" ref="E804:E809" si="24">HYPERLINK("https://www.google.ru/search?q=DX9176-100&amp;newwindow=1&amp;tbm=isch","Еще фото")</f>
        <v>Еще фото</v>
      </c>
      <c r="F804" s="25" t="s">
        <v>52</v>
      </c>
      <c r="G804" s="11" t="s">
        <v>358</v>
      </c>
      <c r="H804" s="11" t="s">
        <v>349</v>
      </c>
      <c r="I804" s="14" t="s">
        <v>1078</v>
      </c>
      <c r="J804" s="14" t="s">
        <v>29</v>
      </c>
      <c r="K804" s="15" t="s">
        <v>45</v>
      </c>
      <c r="L804" s="56" t="s">
        <v>1163</v>
      </c>
      <c r="M804" s="14"/>
      <c r="N804" s="14" t="s">
        <v>67</v>
      </c>
      <c r="O804" s="14"/>
      <c r="P804" s="15" t="s">
        <v>1164</v>
      </c>
      <c r="Q804" s="16">
        <v>14499</v>
      </c>
      <c r="R804" s="17">
        <v>55.74</v>
      </c>
      <c r="S804" s="18">
        <v>7380.4354999999996</v>
      </c>
      <c r="T804" s="19" t="s">
        <v>353</v>
      </c>
      <c r="U804" s="20" t="s">
        <v>361</v>
      </c>
      <c r="V804" s="29">
        <v>36.5</v>
      </c>
      <c r="W804" s="22">
        <v>2</v>
      </c>
      <c r="X804" s="23"/>
    </row>
    <row r="805" spans="1:24" s="1" customFormat="1" ht="17" customHeight="1" x14ac:dyDescent="0.3">
      <c r="A805" s="24" t="s">
        <v>23</v>
      </c>
      <c r="B805" s="24" t="s">
        <v>1161</v>
      </c>
      <c r="C805" s="12" t="s">
        <v>1162</v>
      </c>
      <c r="D805" s="59"/>
      <c r="E805" s="40" t="str">
        <f t="shared" si="24"/>
        <v>Еще фото</v>
      </c>
      <c r="F805" s="25" t="s">
        <v>52</v>
      </c>
      <c r="G805" s="24" t="s">
        <v>358</v>
      </c>
      <c r="H805" s="24" t="s">
        <v>349</v>
      </c>
      <c r="I805" s="24" t="s">
        <v>1078</v>
      </c>
      <c r="J805" s="14" t="s">
        <v>29</v>
      </c>
      <c r="K805" s="15" t="s">
        <v>45</v>
      </c>
      <c r="L805" s="61"/>
      <c r="M805" s="14"/>
      <c r="N805" s="14" t="s">
        <v>67</v>
      </c>
      <c r="O805" s="14"/>
      <c r="P805" s="15" t="s">
        <v>1164</v>
      </c>
      <c r="Q805" s="16">
        <v>14499</v>
      </c>
      <c r="R805" s="17">
        <v>55.74</v>
      </c>
      <c r="S805" s="18">
        <v>7380.4354999999996</v>
      </c>
      <c r="T805" s="19" t="s">
        <v>353</v>
      </c>
      <c r="U805" s="20" t="s">
        <v>362</v>
      </c>
      <c r="V805" s="22">
        <v>37</v>
      </c>
      <c r="W805" s="22">
        <v>3</v>
      </c>
      <c r="X805" s="23"/>
    </row>
    <row r="806" spans="1:24" s="1" customFormat="1" ht="17" customHeight="1" x14ac:dyDescent="0.3">
      <c r="A806" s="24" t="s">
        <v>23</v>
      </c>
      <c r="B806" s="24" t="s">
        <v>1161</v>
      </c>
      <c r="C806" s="12" t="s">
        <v>1162</v>
      </c>
      <c r="D806" s="59"/>
      <c r="E806" s="40" t="str">
        <f t="shared" si="24"/>
        <v>Еще фото</v>
      </c>
      <c r="F806" s="25" t="s">
        <v>52</v>
      </c>
      <c r="G806" s="24" t="s">
        <v>358</v>
      </c>
      <c r="H806" s="24" t="s">
        <v>349</v>
      </c>
      <c r="I806" s="24" t="s">
        <v>1078</v>
      </c>
      <c r="J806" s="14" t="s">
        <v>29</v>
      </c>
      <c r="K806" s="15" t="s">
        <v>45</v>
      </c>
      <c r="L806" s="61"/>
      <c r="M806" s="14"/>
      <c r="N806" s="14" t="s">
        <v>67</v>
      </c>
      <c r="O806" s="14"/>
      <c r="P806" s="15" t="s">
        <v>1164</v>
      </c>
      <c r="Q806" s="16">
        <v>14499</v>
      </c>
      <c r="R806" s="17">
        <v>55.74</v>
      </c>
      <c r="S806" s="18">
        <v>7380.4354999999996</v>
      </c>
      <c r="T806" s="19" t="s">
        <v>353</v>
      </c>
      <c r="U806" s="20" t="s">
        <v>695</v>
      </c>
      <c r="V806" s="29">
        <v>37.5</v>
      </c>
      <c r="W806" s="22">
        <v>12</v>
      </c>
      <c r="X806" s="23"/>
    </row>
    <row r="807" spans="1:24" s="1" customFormat="1" ht="17" customHeight="1" x14ac:dyDescent="0.3">
      <c r="A807" s="24" t="s">
        <v>23</v>
      </c>
      <c r="B807" s="24" t="s">
        <v>1161</v>
      </c>
      <c r="C807" s="12" t="s">
        <v>1162</v>
      </c>
      <c r="D807" s="59"/>
      <c r="E807" s="40" t="str">
        <f t="shared" si="24"/>
        <v>Еще фото</v>
      </c>
      <c r="F807" s="25" t="s">
        <v>52</v>
      </c>
      <c r="G807" s="24" t="s">
        <v>358</v>
      </c>
      <c r="H807" s="24" t="s">
        <v>349</v>
      </c>
      <c r="I807" s="24" t="s">
        <v>1078</v>
      </c>
      <c r="J807" s="14" t="s">
        <v>29</v>
      </c>
      <c r="K807" s="15" t="s">
        <v>45</v>
      </c>
      <c r="L807" s="61"/>
      <c r="M807" s="14"/>
      <c r="N807" s="14" t="s">
        <v>67</v>
      </c>
      <c r="O807" s="14"/>
      <c r="P807" s="15" t="s">
        <v>1164</v>
      </c>
      <c r="Q807" s="16">
        <v>14499</v>
      </c>
      <c r="R807" s="17">
        <v>55.74</v>
      </c>
      <c r="S807" s="18">
        <v>7380.4354999999996</v>
      </c>
      <c r="T807" s="19" t="s">
        <v>353</v>
      </c>
      <c r="U807" s="20" t="s">
        <v>686</v>
      </c>
      <c r="V807" s="22">
        <v>38</v>
      </c>
      <c r="W807" s="22">
        <v>15</v>
      </c>
      <c r="X807" s="23"/>
    </row>
    <row r="808" spans="1:24" s="1" customFormat="1" ht="17" customHeight="1" x14ac:dyDescent="0.3">
      <c r="A808" s="24" t="s">
        <v>23</v>
      </c>
      <c r="B808" s="24" t="s">
        <v>1161</v>
      </c>
      <c r="C808" s="12" t="s">
        <v>1162</v>
      </c>
      <c r="D808" s="59"/>
      <c r="E808" s="40" t="str">
        <f t="shared" si="24"/>
        <v>Еще фото</v>
      </c>
      <c r="F808" s="25" t="s">
        <v>52</v>
      </c>
      <c r="G808" s="24" t="s">
        <v>358</v>
      </c>
      <c r="H808" s="24" t="s">
        <v>349</v>
      </c>
      <c r="I808" s="24" t="s">
        <v>1078</v>
      </c>
      <c r="J808" s="14" t="s">
        <v>29</v>
      </c>
      <c r="K808" s="15" t="s">
        <v>45</v>
      </c>
      <c r="L808" s="61"/>
      <c r="M808" s="14"/>
      <c r="N808" s="14" t="s">
        <v>67</v>
      </c>
      <c r="O808" s="14"/>
      <c r="P808" s="15" t="s">
        <v>1164</v>
      </c>
      <c r="Q808" s="16">
        <v>14499</v>
      </c>
      <c r="R808" s="17">
        <v>55.74</v>
      </c>
      <c r="S808" s="18">
        <v>7380.4354999999996</v>
      </c>
      <c r="T808" s="19" t="s">
        <v>353</v>
      </c>
      <c r="U808" s="20" t="s">
        <v>354</v>
      </c>
      <c r="V808" s="22">
        <v>39</v>
      </c>
      <c r="W808" s="22">
        <v>10</v>
      </c>
      <c r="X808" s="23"/>
    </row>
    <row r="809" spans="1:24" s="1" customFormat="1" ht="22.05" customHeight="1" x14ac:dyDescent="0.3">
      <c r="A809" s="24" t="s">
        <v>23</v>
      </c>
      <c r="B809" s="24" t="s">
        <v>1161</v>
      </c>
      <c r="C809" s="12" t="s">
        <v>1162</v>
      </c>
      <c r="D809" s="60"/>
      <c r="E809" s="40" t="str">
        <f t="shared" si="24"/>
        <v>Еще фото</v>
      </c>
      <c r="F809" s="25" t="s">
        <v>52</v>
      </c>
      <c r="G809" s="24" t="s">
        <v>358</v>
      </c>
      <c r="H809" s="24" t="s">
        <v>349</v>
      </c>
      <c r="I809" s="24" t="s">
        <v>1078</v>
      </c>
      <c r="J809" s="14" t="s">
        <v>29</v>
      </c>
      <c r="K809" s="15" t="s">
        <v>45</v>
      </c>
      <c r="L809" s="57"/>
      <c r="M809" s="14"/>
      <c r="N809" s="14" t="s">
        <v>67</v>
      </c>
      <c r="O809" s="14"/>
      <c r="P809" s="15" t="s">
        <v>1164</v>
      </c>
      <c r="Q809" s="16">
        <v>14499</v>
      </c>
      <c r="R809" s="17">
        <v>55.74</v>
      </c>
      <c r="S809" s="18">
        <v>7380.4354999999996</v>
      </c>
      <c r="T809" s="19" t="s">
        <v>353</v>
      </c>
      <c r="U809" s="20" t="s">
        <v>355</v>
      </c>
      <c r="V809" s="29">
        <v>39.5</v>
      </c>
      <c r="W809" s="22">
        <v>5</v>
      </c>
      <c r="X809" s="23"/>
    </row>
    <row r="810" spans="1:24" s="1" customFormat="1" ht="21" customHeight="1" x14ac:dyDescent="0.3">
      <c r="A810" s="11" t="s">
        <v>23</v>
      </c>
      <c r="B810" s="11" t="s">
        <v>1165</v>
      </c>
      <c r="C810" s="26" t="s">
        <v>1166</v>
      </c>
      <c r="D810" s="58"/>
      <c r="E810" s="40" t="str">
        <f>HYPERLINK("https://www.google.ru/search?q=CW4554-100&amp;newwindow=1&amp;tbm=isch","Еще фото")</f>
        <v>Еще фото</v>
      </c>
      <c r="F810" s="25"/>
      <c r="G810" s="11" t="s">
        <v>358</v>
      </c>
      <c r="H810" s="11" t="s">
        <v>349</v>
      </c>
      <c r="I810" s="14" t="s">
        <v>1078</v>
      </c>
      <c r="J810" s="14" t="s">
        <v>29</v>
      </c>
      <c r="K810" s="15" t="s">
        <v>45</v>
      </c>
      <c r="L810" s="56" t="s">
        <v>1167</v>
      </c>
      <c r="M810" s="14" t="s">
        <v>702</v>
      </c>
      <c r="N810" s="14" t="s">
        <v>67</v>
      </c>
      <c r="O810" s="14" t="s">
        <v>79</v>
      </c>
      <c r="P810" s="15" t="s">
        <v>1168</v>
      </c>
      <c r="Q810" s="16">
        <v>21999</v>
      </c>
      <c r="R810" s="17">
        <v>55.74</v>
      </c>
      <c r="S810" s="18">
        <v>11198.4355</v>
      </c>
      <c r="T810" s="19" t="s">
        <v>353</v>
      </c>
      <c r="U810" s="20" t="s">
        <v>712</v>
      </c>
      <c r="V810" s="29">
        <v>35.5</v>
      </c>
      <c r="W810" s="22">
        <v>1</v>
      </c>
      <c r="X810" s="23"/>
    </row>
    <row r="811" spans="1:24" s="1" customFormat="1" ht="21" customHeight="1" x14ac:dyDescent="0.3">
      <c r="A811" s="24" t="s">
        <v>23</v>
      </c>
      <c r="B811" s="24" t="s">
        <v>1165</v>
      </c>
      <c r="C811" s="27" t="s">
        <v>1166</v>
      </c>
      <c r="D811" s="59"/>
      <c r="E811" s="40" t="str">
        <f>HYPERLINK("https://www.google.ru/search?q=CW4554-100&amp;newwindow=1&amp;tbm=isch","Еще фото")</f>
        <v>Еще фото</v>
      </c>
      <c r="F811" s="25"/>
      <c r="G811" s="24" t="s">
        <v>358</v>
      </c>
      <c r="H811" s="24" t="s">
        <v>349</v>
      </c>
      <c r="I811" s="24" t="s">
        <v>1078</v>
      </c>
      <c r="J811" s="14" t="s">
        <v>29</v>
      </c>
      <c r="K811" s="15" t="s">
        <v>45</v>
      </c>
      <c r="L811" s="61"/>
      <c r="M811" s="14" t="s">
        <v>702</v>
      </c>
      <c r="N811" s="14" t="s">
        <v>67</v>
      </c>
      <c r="O811" s="14" t="s">
        <v>79</v>
      </c>
      <c r="P811" s="15" t="s">
        <v>1168</v>
      </c>
      <c r="Q811" s="16">
        <v>21999</v>
      </c>
      <c r="R811" s="17">
        <v>55.74</v>
      </c>
      <c r="S811" s="18">
        <v>11198.4355</v>
      </c>
      <c r="T811" s="19" t="s">
        <v>353</v>
      </c>
      <c r="U811" s="20" t="s">
        <v>361</v>
      </c>
      <c r="V811" s="29">
        <v>36.5</v>
      </c>
      <c r="W811" s="22">
        <v>8</v>
      </c>
      <c r="X811" s="23"/>
    </row>
    <row r="812" spans="1:24" s="1" customFormat="1" ht="21" customHeight="1" x14ac:dyDescent="0.3">
      <c r="A812" s="24" t="s">
        <v>23</v>
      </c>
      <c r="B812" s="24" t="s">
        <v>1165</v>
      </c>
      <c r="C812" s="27" t="s">
        <v>1166</v>
      </c>
      <c r="D812" s="59"/>
      <c r="E812" s="40" t="str">
        <f>HYPERLINK("https://www.google.ru/search?q=CW4554-100&amp;newwindow=1&amp;tbm=isch","Еще фото")</f>
        <v>Еще фото</v>
      </c>
      <c r="F812" s="25"/>
      <c r="G812" s="24" t="s">
        <v>358</v>
      </c>
      <c r="H812" s="24" t="s">
        <v>349</v>
      </c>
      <c r="I812" s="24" t="s">
        <v>1078</v>
      </c>
      <c r="J812" s="14" t="s">
        <v>29</v>
      </c>
      <c r="K812" s="15" t="s">
        <v>45</v>
      </c>
      <c r="L812" s="61"/>
      <c r="M812" s="14" t="s">
        <v>702</v>
      </c>
      <c r="N812" s="14" t="s">
        <v>67</v>
      </c>
      <c r="O812" s="14" t="s">
        <v>79</v>
      </c>
      <c r="P812" s="15" t="s">
        <v>1168</v>
      </c>
      <c r="Q812" s="16">
        <v>21999</v>
      </c>
      <c r="R812" s="17">
        <v>55.74</v>
      </c>
      <c r="S812" s="18">
        <v>11198.4355</v>
      </c>
      <c r="T812" s="19" t="s">
        <v>353</v>
      </c>
      <c r="U812" s="20" t="s">
        <v>362</v>
      </c>
      <c r="V812" s="22">
        <v>37</v>
      </c>
      <c r="W812" s="22">
        <v>2</v>
      </c>
      <c r="X812" s="23"/>
    </row>
    <row r="813" spans="1:24" s="1" customFormat="1" ht="21" customHeight="1" x14ac:dyDescent="0.3">
      <c r="A813" s="24" t="s">
        <v>23</v>
      </c>
      <c r="B813" s="24" t="s">
        <v>1165</v>
      </c>
      <c r="C813" s="27" t="s">
        <v>1166</v>
      </c>
      <c r="D813" s="59"/>
      <c r="E813" s="40" t="str">
        <f>HYPERLINK("https://www.google.ru/search?q=CW4554-100&amp;newwindow=1&amp;tbm=isch","Еще фото")</f>
        <v>Еще фото</v>
      </c>
      <c r="F813" s="25"/>
      <c r="G813" s="24" t="s">
        <v>358</v>
      </c>
      <c r="H813" s="24" t="s">
        <v>349</v>
      </c>
      <c r="I813" s="24" t="s">
        <v>1078</v>
      </c>
      <c r="J813" s="14" t="s">
        <v>29</v>
      </c>
      <c r="K813" s="15" t="s">
        <v>45</v>
      </c>
      <c r="L813" s="61"/>
      <c r="M813" s="14" t="s">
        <v>702</v>
      </c>
      <c r="N813" s="14" t="s">
        <v>67</v>
      </c>
      <c r="O813" s="14" t="s">
        <v>79</v>
      </c>
      <c r="P813" s="15" t="s">
        <v>1168</v>
      </c>
      <c r="Q813" s="16">
        <v>21999</v>
      </c>
      <c r="R813" s="17">
        <v>55.74</v>
      </c>
      <c r="S813" s="18">
        <v>11198.4355</v>
      </c>
      <c r="T813" s="19" t="s">
        <v>353</v>
      </c>
      <c r="U813" s="20" t="s">
        <v>695</v>
      </c>
      <c r="V813" s="29">
        <v>37.5</v>
      </c>
      <c r="W813" s="22">
        <v>2</v>
      </c>
      <c r="X813" s="23"/>
    </row>
    <row r="814" spans="1:24" s="1" customFormat="1" ht="32" customHeight="1" x14ac:dyDescent="0.3">
      <c r="A814" s="24" t="s">
        <v>23</v>
      </c>
      <c r="B814" s="24" t="s">
        <v>1165</v>
      </c>
      <c r="C814" s="27" t="s">
        <v>1166</v>
      </c>
      <c r="D814" s="60"/>
      <c r="E814" s="40" t="str">
        <f>HYPERLINK("https://www.google.ru/search?q=CW4554-100&amp;newwindow=1&amp;tbm=isch","Еще фото")</f>
        <v>Еще фото</v>
      </c>
      <c r="F814" s="25"/>
      <c r="G814" s="24" t="s">
        <v>358</v>
      </c>
      <c r="H814" s="24" t="s">
        <v>349</v>
      </c>
      <c r="I814" s="24" t="s">
        <v>1078</v>
      </c>
      <c r="J814" s="14" t="s">
        <v>29</v>
      </c>
      <c r="K814" s="15" t="s">
        <v>45</v>
      </c>
      <c r="L814" s="57"/>
      <c r="M814" s="14" t="s">
        <v>702</v>
      </c>
      <c r="N814" s="14" t="s">
        <v>67</v>
      </c>
      <c r="O814" s="14" t="s">
        <v>79</v>
      </c>
      <c r="P814" s="15" t="s">
        <v>1168</v>
      </c>
      <c r="Q814" s="16">
        <v>21999</v>
      </c>
      <c r="R814" s="17">
        <v>55.74</v>
      </c>
      <c r="S814" s="18">
        <v>11198.4355</v>
      </c>
      <c r="T814" s="19" t="s">
        <v>353</v>
      </c>
      <c r="U814" s="20" t="s">
        <v>686</v>
      </c>
      <c r="V814" s="22">
        <v>38</v>
      </c>
      <c r="W814" s="22">
        <v>5</v>
      </c>
      <c r="X814" s="23"/>
    </row>
    <row r="815" spans="1:24" s="1" customFormat="1" ht="13.05" customHeight="1" x14ac:dyDescent="0.3">
      <c r="A815" s="11" t="s">
        <v>23</v>
      </c>
      <c r="B815" s="11" t="s">
        <v>1169</v>
      </c>
      <c r="C815" s="12" t="s">
        <v>1170</v>
      </c>
      <c r="D815" s="58"/>
      <c r="E815" s="40" t="str">
        <f t="shared" ref="E815:E822" si="25">HYPERLINK("https://www.google.ru/search?q=DV5457-002&amp;newwindow=1&amp;tbm=isch","Еще фото")</f>
        <v>Еще фото</v>
      </c>
      <c r="F815" s="25"/>
      <c r="G815" s="11" t="s">
        <v>358</v>
      </c>
      <c r="H815" s="11" t="s">
        <v>349</v>
      </c>
      <c r="I815" s="14" t="s">
        <v>1078</v>
      </c>
      <c r="J815" s="14" t="s">
        <v>29</v>
      </c>
      <c r="K815" s="15" t="s">
        <v>997</v>
      </c>
      <c r="L815" s="56" t="s">
        <v>1153</v>
      </c>
      <c r="M815" s="14"/>
      <c r="N815" s="14" t="s">
        <v>114</v>
      </c>
      <c r="O815" s="14"/>
      <c r="P815" s="15" t="s">
        <v>1021</v>
      </c>
      <c r="Q815" s="16">
        <v>7599</v>
      </c>
      <c r="R815" s="17">
        <v>55.68</v>
      </c>
      <c r="S815" s="18">
        <v>3872.9354999999996</v>
      </c>
      <c r="T815" s="19" t="s">
        <v>353</v>
      </c>
      <c r="U815" s="36" t="s">
        <v>1171</v>
      </c>
      <c r="V815" s="29">
        <v>26.5</v>
      </c>
      <c r="W815" s="22">
        <v>2</v>
      </c>
      <c r="X815" s="23"/>
    </row>
    <row r="816" spans="1:24" s="1" customFormat="1" ht="13.05" customHeight="1" x14ac:dyDescent="0.3">
      <c r="A816" s="24" t="s">
        <v>23</v>
      </c>
      <c r="B816" s="24" t="s">
        <v>1169</v>
      </c>
      <c r="C816" s="12" t="s">
        <v>1170</v>
      </c>
      <c r="D816" s="59"/>
      <c r="E816" s="40" t="str">
        <f t="shared" si="25"/>
        <v>Еще фото</v>
      </c>
      <c r="F816" s="25"/>
      <c r="G816" s="24" t="s">
        <v>358</v>
      </c>
      <c r="H816" s="24" t="s">
        <v>349</v>
      </c>
      <c r="I816" s="24" t="s">
        <v>1078</v>
      </c>
      <c r="J816" s="14" t="s">
        <v>29</v>
      </c>
      <c r="K816" s="15" t="s">
        <v>997</v>
      </c>
      <c r="L816" s="61"/>
      <c r="M816" s="14"/>
      <c r="N816" s="14" t="s">
        <v>114</v>
      </c>
      <c r="O816" s="14"/>
      <c r="P816" s="15" t="s">
        <v>1021</v>
      </c>
      <c r="Q816" s="16">
        <v>7599</v>
      </c>
      <c r="R816" s="17">
        <v>55.68</v>
      </c>
      <c r="S816" s="18">
        <v>3872.9354999999996</v>
      </c>
      <c r="T816" s="19" t="s">
        <v>353</v>
      </c>
      <c r="U816" s="20" t="s">
        <v>1172</v>
      </c>
      <c r="V816" s="22">
        <v>27</v>
      </c>
      <c r="W816" s="22">
        <v>1</v>
      </c>
      <c r="X816" s="23"/>
    </row>
    <row r="817" spans="1:24" s="1" customFormat="1" ht="13.05" customHeight="1" x14ac:dyDescent="0.3">
      <c r="A817" s="24" t="s">
        <v>23</v>
      </c>
      <c r="B817" s="24" t="s">
        <v>1169</v>
      </c>
      <c r="C817" s="12" t="s">
        <v>1170</v>
      </c>
      <c r="D817" s="59"/>
      <c r="E817" s="40" t="str">
        <f t="shared" si="25"/>
        <v>Еще фото</v>
      </c>
      <c r="F817" s="25"/>
      <c r="G817" s="24" t="s">
        <v>358</v>
      </c>
      <c r="H817" s="24" t="s">
        <v>349</v>
      </c>
      <c r="I817" s="24" t="s">
        <v>1078</v>
      </c>
      <c r="J817" s="14" t="s">
        <v>29</v>
      </c>
      <c r="K817" s="15" t="s">
        <v>997</v>
      </c>
      <c r="L817" s="61"/>
      <c r="M817" s="14"/>
      <c r="N817" s="14" t="s">
        <v>114</v>
      </c>
      <c r="O817" s="14"/>
      <c r="P817" s="15" t="s">
        <v>1021</v>
      </c>
      <c r="Q817" s="16">
        <v>7599</v>
      </c>
      <c r="R817" s="17">
        <v>55.68</v>
      </c>
      <c r="S817" s="18">
        <v>3872.9354999999996</v>
      </c>
      <c r="T817" s="19" t="s">
        <v>353</v>
      </c>
      <c r="U817" s="20" t="s">
        <v>1173</v>
      </c>
      <c r="V817" s="29">
        <v>27.5</v>
      </c>
      <c r="W817" s="22">
        <v>1</v>
      </c>
      <c r="X817" s="23"/>
    </row>
    <row r="818" spans="1:24" s="1" customFormat="1" ht="13.05" customHeight="1" x14ac:dyDescent="0.3">
      <c r="A818" s="24" t="s">
        <v>23</v>
      </c>
      <c r="B818" s="24" t="s">
        <v>1169</v>
      </c>
      <c r="C818" s="12" t="s">
        <v>1170</v>
      </c>
      <c r="D818" s="59"/>
      <c r="E818" s="40" t="str">
        <f t="shared" si="25"/>
        <v>Еще фото</v>
      </c>
      <c r="F818" s="25"/>
      <c r="G818" s="24" t="s">
        <v>358</v>
      </c>
      <c r="H818" s="24" t="s">
        <v>349</v>
      </c>
      <c r="I818" s="24" t="s">
        <v>1078</v>
      </c>
      <c r="J818" s="14" t="s">
        <v>29</v>
      </c>
      <c r="K818" s="15" t="s">
        <v>997</v>
      </c>
      <c r="L818" s="61"/>
      <c r="M818" s="14"/>
      <c r="N818" s="14" t="s">
        <v>114</v>
      </c>
      <c r="O818" s="14"/>
      <c r="P818" s="15" t="s">
        <v>1021</v>
      </c>
      <c r="Q818" s="16">
        <v>7599</v>
      </c>
      <c r="R818" s="17">
        <v>55.68</v>
      </c>
      <c r="S818" s="18">
        <v>3872.9354999999996</v>
      </c>
      <c r="T818" s="19" t="s">
        <v>353</v>
      </c>
      <c r="U818" s="20" t="s">
        <v>1155</v>
      </c>
      <c r="V818" s="29">
        <v>28.5</v>
      </c>
      <c r="W818" s="22">
        <v>2</v>
      </c>
      <c r="X818" s="23"/>
    </row>
    <row r="819" spans="1:24" s="1" customFormat="1" ht="13.05" customHeight="1" x14ac:dyDescent="0.3">
      <c r="A819" s="24" t="s">
        <v>23</v>
      </c>
      <c r="B819" s="24" t="s">
        <v>1169</v>
      </c>
      <c r="C819" s="12" t="s">
        <v>1170</v>
      </c>
      <c r="D819" s="59"/>
      <c r="E819" s="40" t="str">
        <f t="shared" si="25"/>
        <v>Еще фото</v>
      </c>
      <c r="F819" s="25"/>
      <c r="G819" s="24" t="s">
        <v>358</v>
      </c>
      <c r="H819" s="24" t="s">
        <v>349</v>
      </c>
      <c r="I819" s="24" t="s">
        <v>1078</v>
      </c>
      <c r="J819" s="14" t="s">
        <v>29</v>
      </c>
      <c r="K819" s="15" t="s">
        <v>997</v>
      </c>
      <c r="L819" s="61"/>
      <c r="M819" s="14"/>
      <c r="N819" s="14" t="s">
        <v>114</v>
      </c>
      <c r="O819" s="14"/>
      <c r="P819" s="15" t="s">
        <v>1021</v>
      </c>
      <c r="Q819" s="16">
        <v>7599</v>
      </c>
      <c r="R819" s="17">
        <v>55.68</v>
      </c>
      <c r="S819" s="18">
        <v>3872.9354999999996</v>
      </c>
      <c r="T819" s="19" t="s">
        <v>353</v>
      </c>
      <c r="U819" s="20" t="s">
        <v>1156</v>
      </c>
      <c r="V819" s="22">
        <v>29</v>
      </c>
      <c r="W819" s="22">
        <v>1</v>
      </c>
      <c r="X819" s="23"/>
    </row>
    <row r="820" spans="1:24" s="1" customFormat="1" ht="13.05" customHeight="1" x14ac:dyDescent="0.3">
      <c r="A820" s="24" t="s">
        <v>23</v>
      </c>
      <c r="B820" s="24" t="s">
        <v>1169</v>
      </c>
      <c r="C820" s="12" t="s">
        <v>1170</v>
      </c>
      <c r="D820" s="59"/>
      <c r="E820" s="40" t="str">
        <f t="shared" si="25"/>
        <v>Еще фото</v>
      </c>
      <c r="F820" s="25"/>
      <c r="G820" s="24" t="s">
        <v>358</v>
      </c>
      <c r="H820" s="24" t="s">
        <v>349</v>
      </c>
      <c r="I820" s="24" t="s">
        <v>1078</v>
      </c>
      <c r="J820" s="14" t="s">
        <v>29</v>
      </c>
      <c r="K820" s="15" t="s">
        <v>997</v>
      </c>
      <c r="L820" s="61"/>
      <c r="M820" s="14"/>
      <c r="N820" s="14" t="s">
        <v>114</v>
      </c>
      <c r="O820" s="14"/>
      <c r="P820" s="15" t="s">
        <v>1021</v>
      </c>
      <c r="Q820" s="16">
        <v>7599</v>
      </c>
      <c r="R820" s="17">
        <v>55.68</v>
      </c>
      <c r="S820" s="18">
        <v>3872.9354999999996</v>
      </c>
      <c r="T820" s="19" t="s">
        <v>353</v>
      </c>
      <c r="U820" s="20" t="s">
        <v>1174</v>
      </c>
      <c r="V820" s="22">
        <v>30</v>
      </c>
      <c r="W820" s="22">
        <v>1</v>
      </c>
      <c r="X820" s="23"/>
    </row>
    <row r="821" spans="1:24" s="1" customFormat="1" ht="13.05" customHeight="1" x14ac:dyDescent="0.3">
      <c r="A821" s="24" t="s">
        <v>23</v>
      </c>
      <c r="B821" s="24" t="s">
        <v>1169</v>
      </c>
      <c r="C821" s="12" t="s">
        <v>1170</v>
      </c>
      <c r="D821" s="59"/>
      <c r="E821" s="40" t="str">
        <f t="shared" si="25"/>
        <v>Еще фото</v>
      </c>
      <c r="F821" s="25"/>
      <c r="G821" s="24" t="s">
        <v>358</v>
      </c>
      <c r="H821" s="24" t="s">
        <v>349</v>
      </c>
      <c r="I821" s="24" t="s">
        <v>1078</v>
      </c>
      <c r="J821" s="14" t="s">
        <v>29</v>
      </c>
      <c r="K821" s="15" t="s">
        <v>997</v>
      </c>
      <c r="L821" s="61"/>
      <c r="M821" s="14"/>
      <c r="N821" s="14" t="s">
        <v>114</v>
      </c>
      <c r="O821" s="14"/>
      <c r="P821" s="15" t="s">
        <v>1021</v>
      </c>
      <c r="Q821" s="16">
        <v>7599</v>
      </c>
      <c r="R821" s="17">
        <v>55.68</v>
      </c>
      <c r="S821" s="18">
        <v>3872.9354999999996</v>
      </c>
      <c r="T821" s="19" t="s">
        <v>353</v>
      </c>
      <c r="U821" s="20" t="s">
        <v>1175</v>
      </c>
      <c r="V821" s="29">
        <v>30.5</v>
      </c>
      <c r="W821" s="22">
        <v>2</v>
      </c>
      <c r="X821" s="23"/>
    </row>
    <row r="822" spans="1:24" s="1" customFormat="1" ht="18" customHeight="1" x14ac:dyDescent="0.3">
      <c r="A822" s="24" t="s">
        <v>23</v>
      </c>
      <c r="B822" s="24" t="s">
        <v>1169</v>
      </c>
      <c r="C822" s="12" t="s">
        <v>1170</v>
      </c>
      <c r="D822" s="60"/>
      <c r="E822" s="40" t="str">
        <f t="shared" si="25"/>
        <v>Еще фото</v>
      </c>
      <c r="F822" s="25"/>
      <c r="G822" s="24" t="s">
        <v>358</v>
      </c>
      <c r="H822" s="24" t="s">
        <v>349</v>
      </c>
      <c r="I822" s="24" t="s">
        <v>1078</v>
      </c>
      <c r="J822" s="14" t="s">
        <v>29</v>
      </c>
      <c r="K822" s="15" t="s">
        <v>997</v>
      </c>
      <c r="L822" s="57"/>
      <c r="M822" s="14"/>
      <c r="N822" s="14" t="s">
        <v>114</v>
      </c>
      <c r="O822" s="14"/>
      <c r="P822" s="15" t="s">
        <v>1021</v>
      </c>
      <c r="Q822" s="16">
        <v>7599</v>
      </c>
      <c r="R822" s="17">
        <v>55.68</v>
      </c>
      <c r="S822" s="18">
        <v>3872.9354999999996</v>
      </c>
      <c r="T822" s="19" t="s">
        <v>353</v>
      </c>
      <c r="U822" s="20" t="s">
        <v>1000</v>
      </c>
      <c r="V822" s="29">
        <v>32.5</v>
      </c>
      <c r="W822" s="22">
        <v>1</v>
      </c>
      <c r="X822" s="23"/>
    </row>
    <row r="823" spans="1:24" s="1" customFormat="1" ht="21" customHeight="1" x14ac:dyDescent="0.3">
      <c r="A823" s="11" t="s">
        <v>23</v>
      </c>
      <c r="B823" s="11" t="s">
        <v>1133</v>
      </c>
      <c r="C823" s="26" t="s">
        <v>1176</v>
      </c>
      <c r="D823" s="58"/>
      <c r="E823" s="40" t="str">
        <f>HYPERLINK("https://www.google.ru/search?q=DH2987-100&amp;newwindow=1&amp;tbm=isch","Еще фото")</f>
        <v>Еще фото</v>
      </c>
      <c r="F823" s="13" t="s">
        <v>26</v>
      </c>
      <c r="G823" s="11" t="s">
        <v>1092</v>
      </c>
      <c r="H823" s="11" t="s">
        <v>349</v>
      </c>
      <c r="I823" s="14" t="s">
        <v>1078</v>
      </c>
      <c r="J823" s="14" t="s">
        <v>29</v>
      </c>
      <c r="K823" s="15" t="s">
        <v>30</v>
      </c>
      <c r="L823" s="56" t="s">
        <v>1148</v>
      </c>
      <c r="M823" s="14"/>
      <c r="N823" s="14" t="s">
        <v>67</v>
      </c>
      <c r="O823" s="14"/>
      <c r="P823" s="15" t="s">
        <v>1094</v>
      </c>
      <c r="Q823" s="16">
        <v>12199</v>
      </c>
      <c r="R823" s="17">
        <v>54.44</v>
      </c>
      <c r="S823" s="18">
        <v>6391.4354999999996</v>
      </c>
      <c r="T823" s="19" t="s">
        <v>353</v>
      </c>
      <c r="U823" s="20" t="s">
        <v>686</v>
      </c>
      <c r="V823" s="22">
        <v>40</v>
      </c>
      <c r="W823" s="22">
        <v>7</v>
      </c>
      <c r="X823" s="23"/>
    </row>
    <row r="824" spans="1:24" s="1" customFormat="1" ht="21" customHeight="1" x14ac:dyDescent="0.3">
      <c r="A824" s="24" t="s">
        <v>23</v>
      </c>
      <c r="B824" s="24" t="s">
        <v>1133</v>
      </c>
      <c r="C824" s="27" t="s">
        <v>1176</v>
      </c>
      <c r="D824" s="59"/>
      <c r="E824" s="40" t="str">
        <f>HYPERLINK("https://www.google.ru/search?q=DH2987-100&amp;newwindow=1&amp;tbm=isch","Еще фото")</f>
        <v>Еще фото</v>
      </c>
      <c r="F824" s="13" t="s">
        <v>26</v>
      </c>
      <c r="G824" s="24" t="s">
        <v>1092</v>
      </c>
      <c r="H824" s="24" t="s">
        <v>349</v>
      </c>
      <c r="I824" s="24" t="s">
        <v>1078</v>
      </c>
      <c r="J824" s="14" t="s">
        <v>29</v>
      </c>
      <c r="K824" s="15" t="s">
        <v>30</v>
      </c>
      <c r="L824" s="61"/>
      <c r="M824" s="14"/>
      <c r="N824" s="14" t="s">
        <v>67</v>
      </c>
      <c r="O824" s="14"/>
      <c r="P824" s="15" t="s">
        <v>1094</v>
      </c>
      <c r="Q824" s="16">
        <v>12199</v>
      </c>
      <c r="R824" s="17">
        <v>54.44</v>
      </c>
      <c r="S824" s="18">
        <v>6391.4354999999996</v>
      </c>
      <c r="T824" s="19" t="s">
        <v>353</v>
      </c>
      <c r="U824" s="20" t="s">
        <v>354</v>
      </c>
      <c r="V824" s="22">
        <v>41</v>
      </c>
      <c r="W824" s="22">
        <v>50</v>
      </c>
      <c r="X824" s="23"/>
    </row>
    <row r="825" spans="1:24" s="1" customFormat="1" ht="21" customHeight="1" x14ac:dyDescent="0.3">
      <c r="A825" s="24" t="s">
        <v>23</v>
      </c>
      <c r="B825" s="24" t="s">
        <v>1133</v>
      </c>
      <c r="C825" s="27" t="s">
        <v>1176</v>
      </c>
      <c r="D825" s="59"/>
      <c r="E825" s="40" t="str">
        <f>HYPERLINK("https://www.google.ru/search?q=DH2987-100&amp;newwindow=1&amp;tbm=isch","Еще фото")</f>
        <v>Еще фото</v>
      </c>
      <c r="F825" s="13" t="s">
        <v>26</v>
      </c>
      <c r="G825" s="24" t="s">
        <v>1092</v>
      </c>
      <c r="H825" s="24" t="s">
        <v>349</v>
      </c>
      <c r="I825" s="24" t="s">
        <v>1078</v>
      </c>
      <c r="J825" s="14" t="s">
        <v>29</v>
      </c>
      <c r="K825" s="15" t="s">
        <v>30</v>
      </c>
      <c r="L825" s="61"/>
      <c r="M825" s="14"/>
      <c r="N825" s="14" t="s">
        <v>67</v>
      </c>
      <c r="O825" s="14"/>
      <c r="P825" s="15" t="s">
        <v>1094</v>
      </c>
      <c r="Q825" s="16">
        <v>12199</v>
      </c>
      <c r="R825" s="17">
        <v>54.44</v>
      </c>
      <c r="S825" s="18">
        <v>6391.4354999999996</v>
      </c>
      <c r="T825" s="19" t="s">
        <v>353</v>
      </c>
      <c r="U825" s="20" t="s">
        <v>355</v>
      </c>
      <c r="V825" s="29">
        <v>41.5</v>
      </c>
      <c r="W825" s="22">
        <v>124</v>
      </c>
      <c r="X825" s="23"/>
    </row>
    <row r="826" spans="1:24" s="1" customFormat="1" ht="21" customHeight="1" x14ac:dyDescent="0.3">
      <c r="A826" s="24" t="s">
        <v>23</v>
      </c>
      <c r="B826" s="24" t="s">
        <v>1133</v>
      </c>
      <c r="C826" s="27" t="s">
        <v>1176</v>
      </c>
      <c r="D826" s="59"/>
      <c r="E826" s="40" t="str">
        <f>HYPERLINK("https://www.google.ru/search?q=DH2987-100&amp;newwindow=1&amp;tbm=isch","Еще фото")</f>
        <v>Еще фото</v>
      </c>
      <c r="F826" s="13" t="s">
        <v>26</v>
      </c>
      <c r="G826" s="24" t="s">
        <v>1092</v>
      </c>
      <c r="H826" s="24" t="s">
        <v>349</v>
      </c>
      <c r="I826" s="24" t="s">
        <v>1078</v>
      </c>
      <c r="J826" s="14" t="s">
        <v>29</v>
      </c>
      <c r="K826" s="15" t="s">
        <v>30</v>
      </c>
      <c r="L826" s="61"/>
      <c r="M826" s="14"/>
      <c r="N826" s="14" t="s">
        <v>67</v>
      </c>
      <c r="O826" s="14"/>
      <c r="P826" s="15" t="s">
        <v>1094</v>
      </c>
      <c r="Q826" s="16">
        <v>12199</v>
      </c>
      <c r="R826" s="17">
        <v>54.44</v>
      </c>
      <c r="S826" s="18">
        <v>6391.4354999999996</v>
      </c>
      <c r="T826" s="19" t="s">
        <v>353</v>
      </c>
      <c r="U826" s="20" t="s">
        <v>696</v>
      </c>
      <c r="V826" s="22">
        <v>43</v>
      </c>
      <c r="W826" s="22">
        <v>11</v>
      </c>
      <c r="X826" s="23"/>
    </row>
    <row r="827" spans="1:24" s="1" customFormat="1" ht="32" customHeight="1" x14ac:dyDescent="0.3">
      <c r="A827" s="24" t="s">
        <v>23</v>
      </c>
      <c r="B827" s="24" t="s">
        <v>1133</v>
      </c>
      <c r="C827" s="27" t="s">
        <v>1176</v>
      </c>
      <c r="D827" s="60"/>
      <c r="E827" s="40" t="str">
        <f>HYPERLINK("https://www.google.ru/search?q=DH2987-100&amp;newwindow=1&amp;tbm=isch","Еще фото")</f>
        <v>Еще фото</v>
      </c>
      <c r="F827" s="13" t="s">
        <v>26</v>
      </c>
      <c r="G827" s="24" t="s">
        <v>1092</v>
      </c>
      <c r="H827" s="24" t="s">
        <v>349</v>
      </c>
      <c r="I827" s="24" t="s">
        <v>1078</v>
      </c>
      <c r="J827" s="14" t="s">
        <v>29</v>
      </c>
      <c r="K827" s="15" t="s">
        <v>30</v>
      </c>
      <c r="L827" s="57"/>
      <c r="M827" s="14"/>
      <c r="N827" s="14" t="s">
        <v>67</v>
      </c>
      <c r="O827" s="14"/>
      <c r="P827" s="15" t="s">
        <v>1094</v>
      </c>
      <c r="Q827" s="16">
        <v>12199</v>
      </c>
      <c r="R827" s="17">
        <v>54.44</v>
      </c>
      <c r="S827" s="18">
        <v>6391.4354999999996</v>
      </c>
      <c r="T827" s="19" t="s">
        <v>353</v>
      </c>
      <c r="U827" s="20" t="s">
        <v>698</v>
      </c>
      <c r="V827" s="22">
        <v>44</v>
      </c>
      <c r="W827" s="22">
        <v>24</v>
      </c>
      <c r="X827" s="23"/>
    </row>
    <row r="828" spans="1:24" s="1" customFormat="1" ht="14" customHeight="1" x14ac:dyDescent="0.3">
      <c r="A828" s="11" t="s">
        <v>23</v>
      </c>
      <c r="B828" s="11" t="s">
        <v>1177</v>
      </c>
      <c r="C828" s="12" t="s">
        <v>1178</v>
      </c>
      <c r="D828" s="58"/>
      <c r="E828" s="40" t="str">
        <f t="shared" ref="E828:E834" si="26">HYPERLINK("https://www.google.ru/search?q=IH4498-001&amp;newwindow=1&amp;tbm=isch","Еще фото")</f>
        <v>Еще фото</v>
      </c>
      <c r="F828" s="25"/>
      <c r="G828" s="11" t="s">
        <v>358</v>
      </c>
      <c r="H828" s="11" t="s">
        <v>349</v>
      </c>
      <c r="I828" s="14" t="s">
        <v>1078</v>
      </c>
      <c r="J828" s="14" t="s">
        <v>29</v>
      </c>
      <c r="K828" s="15" t="s">
        <v>997</v>
      </c>
      <c r="L828" s="56" t="s">
        <v>1179</v>
      </c>
      <c r="M828" s="14"/>
      <c r="N828" s="14" t="s">
        <v>114</v>
      </c>
      <c r="O828" s="14"/>
      <c r="P828" s="15" t="s">
        <v>1180</v>
      </c>
      <c r="Q828" s="16">
        <v>10599</v>
      </c>
      <c r="R828" s="17">
        <v>52.47</v>
      </c>
      <c r="S828" s="18">
        <v>5793.4355000000005</v>
      </c>
      <c r="T828" s="19" t="s">
        <v>353</v>
      </c>
      <c r="U828" s="20" t="s">
        <v>1171</v>
      </c>
      <c r="V828" s="29">
        <v>26.5</v>
      </c>
      <c r="W828" s="22">
        <v>1</v>
      </c>
      <c r="X828" s="23"/>
    </row>
    <row r="829" spans="1:24" s="1" customFormat="1" ht="14" customHeight="1" x14ac:dyDescent="0.3">
      <c r="A829" s="24" t="s">
        <v>23</v>
      </c>
      <c r="B829" s="24" t="s">
        <v>1177</v>
      </c>
      <c r="C829" s="12" t="s">
        <v>1178</v>
      </c>
      <c r="D829" s="59"/>
      <c r="E829" s="40" t="str">
        <f t="shared" si="26"/>
        <v>Еще фото</v>
      </c>
      <c r="F829" s="25"/>
      <c r="G829" s="24" t="s">
        <v>358</v>
      </c>
      <c r="H829" s="24" t="s">
        <v>349</v>
      </c>
      <c r="I829" s="24" t="s">
        <v>1078</v>
      </c>
      <c r="J829" s="14" t="s">
        <v>29</v>
      </c>
      <c r="K829" s="15" t="s">
        <v>997</v>
      </c>
      <c r="L829" s="61"/>
      <c r="M829" s="14"/>
      <c r="N829" s="14" t="s">
        <v>114</v>
      </c>
      <c r="O829" s="14"/>
      <c r="P829" s="15" t="s">
        <v>1180</v>
      </c>
      <c r="Q829" s="16">
        <v>10599</v>
      </c>
      <c r="R829" s="17">
        <v>52.47</v>
      </c>
      <c r="S829" s="18">
        <v>5793.4355000000005</v>
      </c>
      <c r="T829" s="19" t="s">
        <v>353</v>
      </c>
      <c r="U829" s="20" t="s">
        <v>1172</v>
      </c>
      <c r="V829" s="22">
        <v>27</v>
      </c>
      <c r="W829" s="22">
        <v>2</v>
      </c>
      <c r="X829" s="23"/>
    </row>
    <row r="830" spans="1:24" s="1" customFormat="1" ht="14" customHeight="1" x14ac:dyDescent="0.3">
      <c r="A830" s="24" t="s">
        <v>23</v>
      </c>
      <c r="B830" s="24" t="s">
        <v>1177</v>
      </c>
      <c r="C830" s="12" t="s">
        <v>1178</v>
      </c>
      <c r="D830" s="59"/>
      <c r="E830" s="40" t="str">
        <f t="shared" si="26"/>
        <v>Еще фото</v>
      </c>
      <c r="F830" s="25"/>
      <c r="G830" s="24" t="s">
        <v>358</v>
      </c>
      <c r="H830" s="24" t="s">
        <v>349</v>
      </c>
      <c r="I830" s="24" t="s">
        <v>1078</v>
      </c>
      <c r="J830" s="14" t="s">
        <v>29</v>
      </c>
      <c r="K830" s="15" t="s">
        <v>997</v>
      </c>
      <c r="L830" s="61"/>
      <c r="M830" s="14"/>
      <c r="N830" s="14" t="s">
        <v>114</v>
      </c>
      <c r="O830" s="14"/>
      <c r="P830" s="15" t="s">
        <v>1180</v>
      </c>
      <c r="Q830" s="16">
        <v>10599</v>
      </c>
      <c r="R830" s="17">
        <v>52.47</v>
      </c>
      <c r="S830" s="18">
        <v>5793.4355000000005</v>
      </c>
      <c r="T830" s="19" t="s">
        <v>353</v>
      </c>
      <c r="U830" s="20" t="s">
        <v>1173</v>
      </c>
      <c r="V830" s="29">
        <v>27.5</v>
      </c>
      <c r="W830" s="22">
        <v>2</v>
      </c>
      <c r="X830" s="23"/>
    </row>
    <row r="831" spans="1:24" s="1" customFormat="1" ht="14" customHeight="1" x14ac:dyDescent="0.3">
      <c r="A831" s="24" t="s">
        <v>23</v>
      </c>
      <c r="B831" s="24" t="s">
        <v>1177</v>
      </c>
      <c r="C831" s="12" t="s">
        <v>1178</v>
      </c>
      <c r="D831" s="59"/>
      <c r="E831" s="40" t="str">
        <f t="shared" si="26"/>
        <v>Еще фото</v>
      </c>
      <c r="F831" s="25"/>
      <c r="G831" s="24" t="s">
        <v>358</v>
      </c>
      <c r="H831" s="24" t="s">
        <v>349</v>
      </c>
      <c r="I831" s="24" t="s">
        <v>1078</v>
      </c>
      <c r="J831" s="14" t="s">
        <v>29</v>
      </c>
      <c r="K831" s="15" t="s">
        <v>997</v>
      </c>
      <c r="L831" s="61"/>
      <c r="M831" s="14"/>
      <c r="N831" s="14" t="s">
        <v>114</v>
      </c>
      <c r="O831" s="14"/>
      <c r="P831" s="15" t="s">
        <v>1180</v>
      </c>
      <c r="Q831" s="16">
        <v>10599</v>
      </c>
      <c r="R831" s="17">
        <v>52.47</v>
      </c>
      <c r="S831" s="18">
        <v>5793.4355000000005</v>
      </c>
      <c r="T831" s="19" t="s">
        <v>353</v>
      </c>
      <c r="U831" s="20" t="s">
        <v>1156</v>
      </c>
      <c r="V831" s="22">
        <v>29</v>
      </c>
      <c r="W831" s="22">
        <v>2</v>
      </c>
      <c r="X831" s="23"/>
    </row>
    <row r="832" spans="1:24" s="1" customFormat="1" ht="14" customHeight="1" x14ac:dyDescent="0.3">
      <c r="A832" s="24" t="s">
        <v>23</v>
      </c>
      <c r="B832" s="24" t="s">
        <v>1177</v>
      </c>
      <c r="C832" s="12" t="s">
        <v>1178</v>
      </c>
      <c r="D832" s="59"/>
      <c r="E832" s="40" t="str">
        <f t="shared" si="26"/>
        <v>Еще фото</v>
      </c>
      <c r="F832" s="25"/>
      <c r="G832" s="24" t="s">
        <v>358</v>
      </c>
      <c r="H832" s="24" t="s">
        <v>349</v>
      </c>
      <c r="I832" s="24" t="s">
        <v>1078</v>
      </c>
      <c r="J832" s="14" t="s">
        <v>29</v>
      </c>
      <c r="K832" s="15" t="s">
        <v>997</v>
      </c>
      <c r="L832" s="61"/>
      <c r="M832" s="14"/>
      <c r="N832" s="14" t="s">
        <v>114</v>
      </c>
      <c r="O832" s="14"/>
      <c r="P832" s="15" t="s">
        <v>1180</v>
      </c>
      <c r="Q832" s="16">
        <v>10599</v>
      </c>
      <c r="R832" s="17">
        <v>52.47</v>
      </c>
      <c r="S832" s="18">
        <v>5793.4355000000005</v>
      </c>
      <c r="T832" s="19" t="s">
        <v>353</v>
      </c>
      <c r="U832" s="20" t="s">
        <v>1174</v>
      </c>
      <c r="V832" s="22">
        <v>30</v>
      </c>
      <c r="W832" s="22">
        <v>2</v>
      </c>
      <c r="X832" s="23"/>
    </row>
    <row r="833" spans="1:24" s="1" customFormat="1" ht="14" customHeight="1" x14ac:dyDescent="0.3">
      <c r="A833" s="24" t="s">
        <v>23</v>
      </c>
      <c r="B833" s="24" t="s">
        <v>1177</v>
      </c>
      <c r="C833" s="12" t="s">
        <v>1178</v>
      </c>
      <c r="D833" s="59"/>
      <c r="E833" s="40" t="str">
        <f t="shared" si="26"/>
        <v>Еще фото</v>
      </c>
      <c r="F833" s="25"/>
      <c r="G833" s="24" t="s">
        <v>358</v>
      </c>
      <c r="H833" s="24" t="s">
        <v>349</v>
      </c>
      <c r="I833" s="24" t="s">
        <v>1078</v>
      </c>
      <c r="J833" s="14" t="s">
        <v>29</v>
      </c>
      <c r="K833" s="15" t="s">
        <v>997</v>
      </c>
      <c r="L833" s="61"/>
      <c r="M833" s="14"/>
      <c r="N833" s="14" t="s">
        <v>114</v>
      </c>
      <c r="O833" s="14"/>
      <c r="P833" s="15" t="s">
        <v>1180</v>
      </c>
      <c r="Q833" s="16">
        <v>10599</v>
      </c>
      <c r="R833" s="17">
        <v>52.47</v>
      </c>
      <c r="S833" s="18">
        <v>5793.4355000000005</v>
      </c>
      <c r="T833" s="19" t="s">
        <v>353</v>
      </c>
      <c r="U833" s="20" t="s">
        <v>1175</v>
      </c>
      <c r="V833" s="29">
        <v>30.5</v>
      </c>
      <c r="W833" s="22">
        <v>2</v>
      </c>
      <c r="X833" s="23"/>
    </row>
    <row r="834" spans="1:24" s="1" customFormat="1" ht="17" customHeight="1" x14ac:dyDescent="0.3">
      <c r="A834" s="24" t="s">
        <v>23</v>
      </c>
      <c r="B834" s="24" t="s">
        <v>1177</v>
      </c>
      <c r="C834" s="12" t="s">
        <v>1178</v>
      </c>
      <c r="D834" s="60"/>
      <c r="E834" s="40" t="str">
        <f t="shared" si="26"/>
        <v>Еще фото</v>
      </c>
      <c r="F834" s="25"/>
      <c r="G834" s="24" t="s">
        <v>358</v>
      </c>
      <c r="H834" s="24" t="s">
        <v>349</v>
      </c>
      <c r="I834" s="24" t="s">
        <v>1078</v>
      </c>
      <c r="J834" s="14" t="s">
        <v>29</v>
      </c>
      <c r="K834" s="15" t="s">
        <v>997</v>
      </c>
      <c r="L834" s="57"/>
      <c r="M834" s="14"/>
      <c r="N834" s="14" t="s">
        <v>114</v>
      </c>
      <c r="O834" s="14"/>
      <c r="P834" s="15" t="s">
        <v>1180</v>
      </c>
      <c r="Q834" s="16">
        <v>10599</v>
      </c>
      <c r="R834" s="17">
        <v>52.47</v>
      </c>
      <c r="S834" s="18">
        <v>5793.4355000000005</v>
      </c>
      <c r="T834" s="19" t="s">
        <v>353</v>
      </c>
      <c r="U834" s="20" t="s">
        <v>1000</v>
      </c>
      <c r="V834" s="29">
        <v>32.5</v>
      </c>
      <c r="W834" s="22">
        <v>1</v>
      </c>
      <c r="X834" s="23"/>
    </row>
    <row r="835" spans="1:24" s="1" customFormat="1" ht="11" customHeight="1" x14ac:dyDescent="0.3">
      <c r="A835" s="11" t="s">
        <v>23</v>
      </c>
      <c r="B835" s="11" t="s">
        <v>1181</v>
      </c>
      <c r="C835" s="12" t="s">
        <v>1182</v>
      </c>
      <c r="D835" s="58"/>
      <c r="E835" s="40" t="str">
        <f t="shared" ref="E835:E843" si="27">HYPERLINK("https://www.google.ru/search?q=II7648-100&amp;newwindow=1&amp;tbm=isch","Еще фото")</f>
        <v>Еще фото</v>
      </c>
      <c r="F835" s="25"/>
      <c r="G835" s="11" t="s">
        <v>358</v>
      </c>
      <c r="H835" s="11" t="s">
        <v>349</v>
      </c>
      <c r="I835" s="14" t="s">
        <v>1078</v>
      </c>
      <c r="J835" s="14" t="s">
        <v>29</v>
      </c>
      <c r="K835" s="15" t="s">
        <v>997</v>
      </c>
      <c r="L835" s="56" t="s">
        <v>1183</v>
      </c>
      <c r="M835" s="14"/>
      <c r="N835" s="14" t="s">
        <v>67</v>
      </c>
      <c r="O835" s="14"/>
      <c r="P835" s="15" t="s">
        <v>1180</v>
      </c>
      <c r="Q835" s="16">
        <v>10599</v>
      </c>
      <c r="R835" s="17">
        <v>52.47</v>
      </c>
      <c r="S835" s="18">
        <v>5793.4355000000005</v>
      </c>
      <c r="T835" s="19" t="s">
        <v>353</v>
      </c>
      <c r="U835" s="20" t="s">
        <v>1171</v>
      </c>
      <c r="V835" s="29">
        <v>26.5</v>
      </c>
      <c r="W835" s="22">
        <v>3</v>
      </c>
      <c r="X835" s="23"/>
    </row>
    <row r="836" spans="1:24" s="1" customFormat="1" ht="11" customHeight="1" x14ac:dyDescent="0.3">
      <c r="A836" s="24" t="s">
        <v>23</v>
      </c>
      <c r="B836" s="24" t="s">
        <v>1181</v>
      </c>
      <c r="C836" s="12" t="s">
        <v>1182</v>
      </c>
      <c r="D836" s="59"/>
      <c r="E836" s="40" t="str">
        <f t="shared" si="27"/>
        <v>Еще фото</v>
      </c>
      <c r="F836" s="25"/>
      <c r="G836" s="24" t="s">
        <v>358</v>
      </c>
      <c r="H836" s="24" t="s">
        <v>349</v>
      </c>
      <c r="I836" s="24" t="s">
        <v>1078</v>
      </c>
      <c r="J836" s="14" t="s">
        <v>29</v>
      </c>
      <c r="K836" s="15" t="s">
        <v>997</v>
      </c>
      <c r="L836" s="61"/>
      <c r="M836" s="14"/>
      <c r="N836" s="14" t="s">
        <v>67</v>
      </c>
      <c r="O836" s="14"/>
      <c r="P836" s="15" t="s">
        <v>1180</v>
      </c>
      <c r="Q836" s="16">
        <v>10599</v>
      </c>
      <c r="R836" s="17">
        <v>52.47</v>
      </c>
      <c r="S836" s="18">
        <v>5793.4355000000005</v>
      </c>
      <c r="T836" s="19" t="s">
        <v>353</v>
      </c>
      <c r="U836" s="20" t="s">
        <v>1172</v>
      </c>
      <c r="V836" s="22">
        <v>27</v>
      </c>
      <c r="W836" s="22">
        <v>3</v>
      </c>
      <c r="X836" s="23"/>
    </row>
    <row r="837" spans="1:24" s="1" customFormat="1" ht="11" customHeight="1" x14ac:dyDescent="0.3">
      <c r="A837" s="24" t="s">
        <v>23</v>
      </c>
      <c r="B837" s="24" t="s">
        <v>1181</v>
      </c>
      <c r="C837" s="12" t="s">
        <v>1182</v>
      </c>
      <c r="D837" s="59"/>
      <c r="E837" s="40" t="str">
        <f t="shared" si="27"/>
        <v>Еще фото</v>
      </c>
      <c r="F837" s="25"/>
      <c r="G837" s="24" t="s">
        <v>358</v>
      </c>
      <c r="H837" s="24" t="s">
        <v>349</v>
      </c>
      <c r="I837" s="24" t="s">
        <v>1078</v>
      </c>
      <c r="J837" s="14" t="s">
        <v>29</v>
      </c>
      <c r="K837" s="15" t="s">
        <v>997</v>
      </c>
      <c r="L837" s="61"/>
      <c r="M837" s="14"/>
      <c r="N837" s="14" t="s">
        <v>67</v>
      </c>
      <c r="O837" s="14"/>
      <c r="P837" s="15" t="s">
        <v>1180</v>
      </c>
      <c r="Q837" s="16">
        <v>10599</v>
      </c>
      <c r="R837" s="17">
        <v>52.47</v>
      </c>
      <c r="S837" s="18">
        <v>5793.4355000000005</v>
      </c>
      <c r="T837" s="19" t="s">
        <v>353</v>
      </c>
      <c r="U837" s="20" t="s">
        <v>1173</v>
      </c>
      <c r="V837" s="29">
        <v>27.5</v>
      </c>
      <c r="W837" s="22">
        <v>1</v>
      </c>
      <c r="X837" s="23"/>
    </row>
    <row r="838" spans="1:24" s="1" customFormat="1" ht="11" customHeight="1" x14ac:dyDescent="0.3">
      <c r="A838" s="24" t="s">
        <v>23</v>
      </c>
      <c r="B838" s="24" t="s">
        <v>1181</v>
      </c>
      <c r="C838" s="12" t="s">
        <v>1182</v>
      </c>
      <c r="D838" s="59"/>
      <c r="E838" s="40" t="str">
        <f t="shared" si="27"/>
        <v>Еще фото</v>
      </c>
      <c r="F838" s="25"/>
      <c r="G838" s="24" t="s">
        <v>358</v>
      </c>
      <c r="H838" s="24" t="s">
        <v>349</v>
      </c>
      <c r="I838" s="24" t="s">
        <v>1078</v>
      </c>
      <c r="J838" s="14" t="s">
        <v>29</v>
      </c>
      <c r="K838" s="15" t="s">
        <v>997</v>
      </c>
      <c r="L838" s="61"/>
      <c r="M838" s="14"/>
      <c r="N838" s="14" t="s">
        <v>67</v>
      </c>
      <c r="O838" s="14"/>
      <c r="P838" s="15" t="s">
        <v>1180</v>
      </c>
      <c r="Q838" s="16">
        <v>10599</v>
      </c>
      <c r="R838" s="17">
        <v>52.47</v>
      </c>
      <c r="S838" s="18">
        <v>5793.4355000000005</v>
      </c>
      <c r="T838" s="19" t="s">
        <v>353</v>
      </c>
      <c r="U838" s="20" t="s">
        <v>1155</v>
      </c>
      <c r="V838" s="29">
        <v>28.5</v>
      </c>
      <c r="W838" s="22">
        <v>2</v>
      </c>
      <c r="X838" s="23"/>
    </row>
    <row r="839" spans="1:24" s="1" customFormat="1" ht="11" customHeight="1" x14ac:dyDescent="0.3">
      <c r="A839" s="24" t="s">
        <v>23</v>
      </c>
      <c r="B839" s="24" t="s">
        <v>1181</v>
      </c>
      <c r="C839" s="12" t="s">
        <v>1182</v>
      </c>
      <c r="D839" s="59"/>
      <c r="E839" s="40" t="str">
        <f t="shared" si="27"/>
        <v>Еще фото</v>
      </c>
      <c r="F839" s="25"/>
      <c r="G839" s="24" t="s">
        <v>358</v>
      </c>
      <c r="H839" s="24" t="s">
        <v>349</v>
      </c>
      <c r="I839" s="24" t="s">
        <v>1078</v>
      </c>
      <c r="J839" s="14" t="s">
        <v>29</v>
      </c>
      <c r="K839" s="15" t="s">
        <v>997</v>
      </c>
      <c r="L839" s="61"/>
      <c r="M839" s="14"/>
      <c r="N839" s="14" t="s">
        <v>67</v>
      </c>
      <c r="O839" s="14"/>
      <c r="P839" s="15" t="s">
        <v>1180</v>
      </c>
      <c r="Q839" s="16">
        <v>10599</v>
      </c>
      <c r="R839" s="17">
        <v>52.47</v>
      </c>
      <c r="S839" s="18">
        <v>5793.4355000000005</v>
      </c>
      <c r="T839" s="19" t="s">
        <v>353</v>
      </c>
      <c r="U839" s="20" t="s">
        <v>1156</v>
      </c>
      <c r="V839" s="22">
        <v>29</v>
      </c>
      <c r="W839" s="22">
        <v>3</v>
      </c>
      <c r="X839" s="23"/>
    </row>
    <row r="840" spans="1:24" s="1" customFormat="1" ht="11" customHeight="1" x14ac:dyDescent="0.3">
      <c r="A840" s="24" t="s">
        <v>23</v>
      </c>
      <c r="B840" s="24" t="s">
        <v>1181</v>
      </c>
      <c r="C840" s="12" t="s">
        <v>1182</v>
      </c>
      <c r="D840" s="59"/>
      <c r="E840" s="40" t="str">
        <f t="shared" si="27"/>
        <v>Еще фото</v>
      </c>
      <c r="F840" s="25"/>
      <c r="G840" s="24" t="s">
        <v>358</v>
      </c>
      <c r="H840" s="24" t="s">
        <v>349</v>
      </c>
      <c r="I840" s="24" t="s">
        <v>1078</v>
      </c>
      <c r="J840" s="14" t="s">
        <v>29</v>
      </c>
      <c r="K840" s="15" t="s">
        <v>997</v>
      </c>
      <c r="L840" s="61"/>
      <c r="M840" s="14"/>
      <c r="N840" s="14" t="s">
        <v>67</v>
      </c>
      <c r="O840" s="14"/>
      <c r="P840" s="15" t="s">
        <v>1180</v>
      </c>
      <c r="Q840" s="16">
        <v>10599</v>
      </c>
      <c r="R840" s="17">
        <v>52.47</v>
      </c>
      <c r="S840" s="18">
        <v>5793.4355000000005</v>
      </c>
      <c r="T840" s="19" t="s">
        <v>353</v>
      </c>
      <c r="U840" s="20" t="s">
        <v>1174</v>
      </c>
      <c r="V840" s="22">
        <v>30</v>
      </c>
      <c r="W840" s="22">
        <v>3</v>
      </c>
      <c r="X840" s="23"/>
    </row>
    <row r="841" spans="1:24" s="1" customFormat="1" ht="11" customHeight="1" x14ac:dyDescent="0.3">
      <c r="A841" s="24" t="s">
        <v>23</v>
      </c>
      <c r="B841" s="24" t="s">
        <v>1181</v>
      </c>
      <c r="C841" s="12" t="s">
        <v>1182</v>
      </c>
      <c r="D841" s="59"/>
      <c r="E841" s="40" t="str">
        <f t="shared" si="27"/>
        <v>Еще фото</v>
      </c>
      <c r="F841" s="25"/>
      <c r="G841" s="24" t="s">
        <v>358</v>
      </c>
      <c r="H841" s="24" t="s">
        <v>349</v>
      </c>
      <c r="I841" s="24" t="s">
        <v>1078</v>
      </c>
      <c r="J841" s="14" t="s">
        <v>29</v>
      </c>
      <c r="K841" s="15" t="s">
        <v>997</v>
      </c>
      <c r="L841" s="61"/>
      <c r="M841" s="14"/>
      <c r="N841" s="14" t="s">
        <v>67</v>
      </c>
      <c r="O841" s="14"/>
      <c r="P841" s="15" t="s">
        <v>1180</v>
      </c>
      <c r="Q841" s="16">
        <v>10599</v>
      </c>
      <c r="R841" s="17">
        <v>52.47</v>
      </c>
      <c r="S841" s="18">
        <v>5793.4355000000005</v>
      </c>
      <c r="T841" s="19" t="s">
        <v>353</v>
      </c>
      <c r="U841" s="20" t="s">
        <v>1175</v>
      </c>
      <c r="V841" s="29">
        <v>30.5</v>
      </c>
      <c r="W841" s="22">
        <v>4</v>
      </c>
      <c r="X841" s="23"/>
    </row>
    <row r="842" spans="1:24" s="1" customFormat="1" ht="11" customHeight="1" x14ac:dyDescent="0.3">
      <c r="A842" s="24" t="s">
        <v>23</v>
      </c>
      <c r="B842" s="24" t="s">
        <v>1181</v>
      </c>
      <c r="C842" s="12" t="s">
        <v>1182</v>
      </c>
      <c r="D842" s="59"/>
      <c r="E842" s="40" t="str">
        <f t="shared" si="27"/>
        <v>Еще фото</v>
      </c>
      <c r="F842" s="25"/>
      <c r="G842" s="24" t="s">
        <v>358</v>
      </c>
      <c r="H842" s="24" t="s">
        <v>349</v>
      </c>
      <c r="I842" s="24" t="s">
        <v>1078</v>
      </c>
      <c r="J842" s="14" t="s">
        <v>29</v>
      </c>
      <c r="K842" s="15" t="s">
        <v>997</v>
      </c>
      <c r="L842" s="61"/>
      <c r="M842" s="14"/>
      <c r="N842" s="14" t="s">
        <v>67</v>
      </c>
      <c r="O842" s="14"/>
      <c r="P842" s="15" t="s">
        <v>1180</v>
      </c>
      <c r="Q842" s="16">
        <v>10599</v>
      </c>
      <c r="R842" s="17">
        <v>52.47</v>
      </c>
      <c r="S842" s="18">
        <v>5793.4355000000005</v>
      </c>
      <c r="T842" s="19" t="s">
        <v>353</v>
      </c>
      <c r="U842" s="20" t="s">
        <v>1184</v>
      </c>
      <c r="V842" s="22">
        <v>31</v>
      </c>
      <c r="W842" s="22">
        <v>1</v>
      </c>
      <c r="X842" s="23"/>
    </row>
    <row r="843" spans="1:24" s="1" customFormat="1" ht="11" customHeight="1" x14ac:dyDescent="0.3">
      <c r="A843" s="24" t="s">
        <v>23</v>
      </c>
      <c r="B843" s="24" t="s">
        <v>1181</v>
      </c>
      <c r="C843" s="12" t="s">
        <v>1182</v>
      </c>
      <c r="D843" s="60"/>
      <c r="E843" s="40" t="str">
        <f t="shared" si="27"/>
        <v>Еще фото</v>
      </c>
      <c r="F843" s="25"/>
      <c r="G843" s="24" t="s">
        <v>358</v>
      </c>
      <c r="H843" s="24" t="s">
        <v>349</v>
      </c>
      <c r="I843" s="24" t="s">
        <v>1078</v>
      </c>
      <c r="J843" s="14" t="s">
        <v>29</v>
      </c>
      <c r="K843" s="15" t="s">
        <v>997</v>
      </c>
      <c r="L843" s="57"/>
      <c r="M843" s="14"/>
      <c r="N843" s="14" t="s">
        <v>67</v>
      </c>
      <c r="O843" s="14"/>
      <c r="P843" s="15" t="s">
        <v>1180</v>
      </c>
      <c r="Q843" s="16">
        <v>10599</v>
      </c>
      <c r="R843" s="17">
        <v>52.47</v>
      </c>
      <c r="S843" s="18">
        <v>5793.4355000000005</v>
      </c>
      <c r="T843" s="19" t="s">
        <v>353</v>
      </c>
      <c r="U843" s="20" t="s">
        <v>1000</v>
      </c>
      <c r="V843" s="29">
        <v>32.5</v>
      </c>
      <c r="W843" s="22">
        <v>2</v>
      </c>
      <c r="X843" s="23"/>
    </row>
    <row r="844" spans="1:24" s="1" customFormat="1" ht="11" customHeight="1" x14ac:dyDescent="0.3">
      <c r="A844" s="11" t="s">
        <v>23</v>
      </c>
      <c r="B844" s="11" t="s">
        <v>1140</v>
      </c>
      <c r="C844" s="12" t="s">
        <v>1185</v>
      </c>
      <c r="D844" s="58"/>
      <c r="E844" s="40" t="str">
        <f t="shared" ref="E844:E853" si="28">HYPERLINK("https://www.google.ru/search?q=DM0113-100&amp;newwindow=1&amp;tbm=isch","Еще фото")</f>
        <v>Еще фото</v>
      </c>
      <c r="F844" s="25"/>
      <c r="G844" s="11" t="s">
        <v>1092</v>
      </c>
      <c r="H844" s="11" t="s">
        <v>349</v>
      </c>
      <c r="I844" s="14" t="s">
        <v>1078</v>
      </c>
      <c r="J844" s="14" t="s">
        <v>29</v>
      </c>
      <c r="K844" s="15" t="s">
        <v>45</v>
      </c>
      <c r="L844" s="56" t="s">
        <v>1186</v>
      </c>
      <c r="M844" s="14"/>
      <c r="N844" s="14" t="s">
        <v>67</v>
      </c>
      <c r="O844" s="14" t="s">
        <v>79</v>
      </c>
      <c r="P844" s="15" t="s">
        <v>1139</v>
      </c>
      <c r="Q844" s="16">
        <v>13099</v>
      </c>
      <c r="R844" s="17">
        <v>52.46</v>
      </c>
      <c r="S844" s="18">
        <v>7161.9354999999996</v>
      </c>
      <c r="T844" s="19" t="s">
        <v>353</v>
      </c>
      <c r="U844" s="20" t="s">
        <v>472</v>
      </c>
      <c r="V844" s="29">
        <v>34.5</v>
      </c>
      <c r="W844" s="22">
        <v>2</v>
      </c>
      <c r="X844" s="23"/>
    </row>
    <row r="845" spans="1:24" s="1" customFormat="1" ht="11" customHeight="1" x14ac:dyDescent="0.3">
      <c r="A845" s="24" t="s">
        <v>23</v>
      </c>
      <c r="B845" s="24" t="s">
        <v>1140</v>
      </c>
      <c r="C845" s="12" t="s">
        <v>1185</v>
      </c>
      <c r="D845" s="59"/>
      <c r="E845" s="40" t="str">
        <f t="shared" si="28"/>
        <v>Еще фото</v>
      </c>
      <c r="F845" s="25"/>
      <c r="G845" s="24" t="s">
        <v>1092</v>
      </c>
      <c r="H845" s="24" t="s">
        <v>349</v>
      </c>
      <c r="I845" s="24" t="s">
        <v>1078</v>
      </c>
      <c r="J845" s="14" t="s">
        <v>29</v>
      </c>
      <c r="K845" s="15" t="s">
        <v>45</v>
      </c>
      <c r="L845" s="61"/>
      <c r="M845" s="14"/>
      <c r="N845" s="14" t="s">
        <v>67</v>
      </c>
      <c r="O845" s="14" t="s">
        <v>79</v>
      </c>
      <c r="P845" s="15" t="s">
        <v>1139</v>
      </c>
      <c r="Q845" s="16">
        <v>13099</v>
      </c>
      <c r="R845" s="17">
        <v>52.46</v>
      </c>
      <c r="S845" s="18">
        <v>7161.9354999999996</v>
      </c>
      <c r="T845" s="19" t="s">
        <v>353</v>
      </c>
      <c r="U845" s="20" t="s">
        <v>679</v>
      </c>
      <c r="V845" s="22">
        <v>35</v>
      </c>
      <c r="W845" s="22">
        <v>5</v>
      </c>
      <c r="X845" s="23"/>
    </row>
    <row r="846" spans="1:24" s="1" customFormat="1" ht="11" customHeight="1" x14ac:dyDescent="0.3">
      <c r="A846" s="24" t="s">
        <v>23</v>
      </c>
      <c r="B846" s="24" t="s">
        <v>1140</v>
      </c>
      <c r="C846" s="12" t="s">
        <v>1185</v>
      </c>
      <c r="D846" s="59"/>
      <c r="E846" s="40" t="str">
        <f t="shared" si="28"/>
        <v>Еще фото</v>
      </c>
      <c r="F846" s="25"/>
      <c r="G846" s="24" t="s">
        <v>1092</v>
      </c>
      <c r="H846" s="24" t="s">
        <v>349</v>
      </c>
      <c r="I846" s="24" t="s">
        <v>1078</v>
      </c>
      <c r="J846" s="14" t="s">
        <v>29</v>
      </c>
      <c r="K846" s="15" t="s">
        <v>45</v>
      </c>
      <c r="L846" s="61"/>
      <c r="M846" s="14"/>
      <c r="N846" s="14" t="s">
        <v>67</v>
      </c>
      <c r="O846" s="14" t="s">
        <v>79</v>
      </c>
      <c r="P846" s="15" t="s">
        <v>1139</v>
      </c>
      <c r="Q846" s="16">
        <v>13099</v>
      </c>
      <c r="R846" s="17">
        <v>52.46</v>
      </c>
      <c r="S846" s="18">
        <v>7161.9354999999996</v>
      </c>
      <c r="T846" s="19" t="s">
        <v>353</v>
      </c>
      <c r="U846" s="20" t="s">
        <v>712</v>
      </c>
      <c r="V846" s="29">
        <v>35.5</v>
      </c>
      <c r="W846" s="22">
        <v>11</v>
      </c>
      <c r="X846" s="23"/>
    </row>
    <row r="847" spans="1:24" s="1" customFormat="1" ht="11" customHeight="1" x14ac:dyDescent="0.3">
      <c r="A847" s="24" t="s">
        <v>23</v>
      </c>
      <c r="B847" s="24" t="s">
        <v>1140</v>
      </c>
      <c r="C847" s="12" t="s">
        <v>1185</v>
      </c>
      <c r="D847" s="59"/>
      <c r="E847" s="40" t="str">
        <f t="shared" si="28"/>
        <v>Еще фото</v>
      </c>
      <c r="F847" s="25"/>
      <c r="G847" s="24" t="s">
        <v>1092</v>
      </c>
      <c r="H847" s="24" t="s">
        <v>349</v>
      </c>
      <c r="I847" s="24" t="s">
        <v>1078</v>
      </c>
      <c r="J847" s="14" t="s">
        <v>29</v>
      </c>
      <c r="K847" s="15" t="s">
        <v>45</v>
      </c>
      <c r="L847" s="61"/>
      <c r="M847" s="14"/>
      <c r="N847" s="14" t="s">
        <v>67</v>
      </c>
      <c r="O847" s="14" t="s">
        <v>79</v>
      </c>
      <c r="P847" s="15" t="s">
        <v>1139</v>
      </c>
      <c r="Q847" s="16">
        <v>13099</v>
      </c>
      <c r="R847" s="17">
        <v>52.46</v>
      </c>
      <c r="S847" s="18">
        <v>7161.9354999999996</v>
      </c>
      <c r="T847" s="19" t="s">
        <v>353</v>
      </c>
      <c r="U847" s="20" t="s">
        <v>361</v>
      </c>
      <c r="V847" s="29">
        <v>36.5</v>
      </c>
      <c r="W847" s="22">
        <v>28</v>
      </c>
      <c r="X847" s="23"/>
    </row>
    <row r="848" spans="1:24" s="1" customFormat="1" ht="11" customHeight="1" x14ac:dyDescent="0.3">
      <c r="A848" s="24" t="s">
        <v>23</v>
      </c>
      <c r="B848" s="24" t="s">
        <v>1140</v>
      </c>
      <c r="C848" s="12" t="s">
        <v>1185</v>
      </c>
      <c r="D848" s="59"/>
      <c r="E848" s="40" t="str">
        <f t="shared" si="28"/>
        <v>Еще фото</v>
      </c>
      <c r="F848" s="25"/>
      <c r="G848" s="24" t="s">
        <v>1092</v>
      </c>
      <c r="H848" s="24" t="s">
        <v>349</v>
      </c>
      <c r="I848" s="24" t="s">
        <v>1078</v>
      </c>
      <c r="J848" s="14" t="s">
        <v>29</v>
      </c>
      <c r="K848" s="15" t="s">
        <v>45</v>
      </c>
      <c r="L848" s="61"/>
      <c r="M848" s="14"/>
      <c r="N848" s="14" t="s">
        <v>67</v>
      </c>
      <c r="O848" s="14" t="s">
        <v>79</v>
      </c>
      <c r="P848" s="15" t="s">
        <v>1139</v>
      </c>
      <c r="Q848" s="16">
        <v>13099</v>
      </c>
      <c r="R848" s="17">
        <v>52.46</v>
      </c>
      <c r="S848" s="18">
        <v>7161.9354999999996</v>
      </c>
      <c r="T848" s="19" t="s">
        <v>353</v>
      </c>
      <c r="U848" s="20" t="s">
        <v>362</v>
      </c>
      <c r="V848" s="22">
        <v>37</v>
      </c>
      <c r="W848" s="22">
        <v>43</v>
      </c>
      <c r="X848" s="23"/>
    </row>
    <row r="849" spans="1:24" s="1" customFormat="1" ht="11" customHeight="1" x14ac:dyDescent="0.3">
      <c r="A849" s="24" t="s">
        <v>23</v>
      </c>
      <c r="B849" s="24" t="s">
        <v>1140</v>
      </c>
      <c r="C849" s="12" t="s">
        <v>1185</v>
      </c>
      <c r="D849" s="59"/>
      <c r="E849" s="40" t="str">
        <f t="shared" si="28"/>
        <v>Еще фото</v>
      </c>
      <c r="F849" s="25"/>
      <c r="G849" s="24" t="s">
        <v>1092</v>
      </c>
      <c r="H849" s="24" t="s">
        <v>349</v>
      </c>
      <c r="I849" s="24" t="s">
        <v>1078</v>
      </c>
      <c r="J849" s="14" t="s">
        <v>29</v>
      </c>
      <c r="K849" s="15" t="s">
        <v>45</v>
      </c>
      <c r="L849" s="61"/>
      <c r="M849" s="14"/>
      <c r="N849" s="14" t="s">
        <v>67</v>
      </c>
      <c r="O849" s="14" t="s">
        <v>79</v>
      </c>
      <c r="P849" s="15" t="s">
        <v>1139</v>
      </c>
      <c r="Q849" s="16">
        <v>13099</v>
      </c>
      <c r="R849" s="17">
        <v>52.46</v>
      </c>
      <c r="S849" s="18">
        <v>7161.9354999999996</v>
      </c>
      <c r="T849" s="19" t="s">
        <v>353</v>
      </c>
      <c r="U849" s="20" t="s">
        <v>695</v>
      </c>
      <c r="V849" s="29">
        <v>37.5</v>
      </c>
      <c r="W849" s="22">
        <v>44</v>
      </c>
      <c r="X849" s="23"/>
    </row>
    <row r="850" spans="1:24" s="1" customFormat="1" ht="11" customHeight="1" x14ac:dyDescent="0.3">
      <c r="A850" s="24" t="s">
        <v>23</v>
      </c>
      <c r="B850" s="24" t="s">
        <v>1140</v>
      </c>
      <c r="C850" s="12" t="s">
        <v>1185</v>
      </c>
      <c r="D850" s="59"/>
      <c r="E850" s="40" t="str">
        <f t="shared" si="28"/>
        <v>Еще фото</v>
      </c>
      <c r="F850" s="25"/>
      <c r="G850" s="24" t="s">
        <v>1092</v>
      </c>
      <c r="H850" s="24" t="s">
        <v>349</v>
      </c>
      <c r="I850" s="24" t="s">
        <v>1078</v>
      </c>
      <c r="J850" s="14" t="s">
        <v>29</v>
      </c>
      <c r="K850" s="15" t="s">
        <v>45</v>
      </c>
      <c r="L850" s="61"/>
      <c r="M850" s="14"/>
      <c r="N850" s="14" t="s">
        <v>67</v>
      </c>
      <c r="O850" s="14" t="s">
        <v>79</v>
      </c>
      <c r="P850" s="15" t="s">
        <v>1139</v>
      </c>
      <c r="Q850" s="16">
        <v>13099</v>
      </c>
      <c r="R850" s="17">
        <v>52.46</v>
      </c>
      <c r="S850" s="18">
        <v>7161.9354999999996</v>
      </c>
      <c r="T850" s="19" t="s">
        <v>353</v>
      </c>
      <c r="U850" s="20" t="s">
        <v>686</v>
      </c>
      <c r="V850" s="22">
        <v>38</v>
      </c>
      <c r="W850" s="22">
        <v>32</v>
      </c>
      <c r="X850" s="23"/>
    </row>
    <row r="851" spans="1:24" s="1" customFormat="1" ht="11" customHeight="1" x14ac:dyDescent="0.3">
      <c r="A851" s="24" t="s">
        <v>23</v>
      </c>
      <c r="B851" s="24" t="s">
        <v>1140</v>
      </c>
      <c r="C851" s="12" t="s">
        <v>1185</v>
      </c>
      <c r="D851" s="59"/>
      <c r="E851" s="40" t="str">
        <f t="shared" si="28"/>
        <v>Еще фото</v>
      </c>
      <c r="F851" s="25"/>
      <c r="G851" s="24" t="s">
        <v>1092</v>
      </c>
      <c r="H851" s="24" t="s">
        <v>349</v>
      </c>
      <c r="I851" s="24" t="s">
        <v>1078</v>
      </c>
      <c r="J851" s="14" t="s">
        <v>29</v>
      </c>
      <c r="K851" s="15" t="s">
        <v>45</v>
      </c>
      <c r="L851" s="61"/>
      <c r="M851" s="14"/>
      <c r="N851" s="14" t="s">
        <v>67</v>
      </c>
      <c r="O851" s="14" t="s">
        <v>79</v>
      </c>
      <c r="P851" s="15" t="s">
        <v>1139</v>
      </c>
      <c r="Q851" s="16">
        <v>13099</v>
      </c>
      <c r="R851" s="17">
        <v>52.46</v>
      </c>
      <c r="S851" s="18">
        <v>7161.9354999999996</v>
      </c>
      <c r="T851" s="19" t="s">
        <v>353</v>
      </c>
      <c r="U851" s="20" t="s">
        <v>354</v>
      </c>
      <c r="V851" s="22">
        <v>39</v>
      </c>
      <c r="W851" s="22">
        <v>34</v>
      </c>
      <c r="X851" s="23"/>
    </row>
    <row r="852" spans="1:24" s="1" customFormat="1" ht="11" customHeight="1" x14ac:dyDescent="0.3">
      <c r="A852" s="24" t="s">
        <v>23</v>
      </c>
      <c r="B852" s="24" t="s">
        <v>1140</v>
      </c>
      <c r="C852" s="12" t="s">
        <v>1185</v>
      </c>
      <c r="D852" s="59"/>
      <c r="E852" s="40" t="str">
        <f t="shared" si="28"/>
        <v>Еще фото</v>
      </c>
      <c r="F852" s="25"/>
      <c r="G852" s="24" t="s">
        <v>1092</v>
      </c>
      <c r="H852" s="24" t="s">
        <v>349</v>
      </c>
      <c r="I852" s="24" t="s">
        <v>1078</v>
      </c>
      <c r="J852" s="14" t="s">
        <v>29</v>
      </c>
      <c r="K852" s="15" t="s">
        <v>45</v>
      </c>
      <c r="L852" s="61"/>
      <c r="M852" s="14"/>
      <c r="N852" s="14" t="s">
        <v>67</v>
      </c>
      <c r="O852" s="14" t="s">
        <v>79</v>
      </c>
      <c r="P852" s="15" t="s">
        <v>1139</v>
      </c>
      <c r="Q852" s="16">
        <v>13099</v>
      </c>
      <c r="R852" s="17">
        <v>52.46</v>
      </c>
      <c r="S852" s="18">
        <v>7161.9354999999996</v>
      </c>
      <c r="T852" s="19" t="s">
        <v>353</v>
      </c>
      <c r="U852" s="20" t="s">
        <v>355</v>
      </c>
      <c r="V852" s="29">
        <v>39.5</v>
      </c>
      <c r="W852" s="22">
        <v>5</v>
      </c>
      <c r="X852" s="23"/>
    </row>
    <row r="853" spans="1:24" s="1" customFormat="1" ht="11" customHeight="1" x14ac:dyDescent="0.3">
      <c r="A853" s="14" t="s">
        <v>23</v>
      </c>
      <c r="B853" s="14" t="s">
        <v>1140</v>
      </c>
      <c r="C853" s="12" t="s">
        <v>1185</v>
      </c>
      <c r="D853" s="60"/>
      <c r="E853" s="40" t="str">
        <f t="shared" si="28"/>
        <v>Еще фото</v>
      </c>
      <c r="F853" s="35"/>
      <c r="G853" s="14" t="s">
        <v>1092</v>
      </c>
      <c r="H853" s="14" t="s">
        <v>349</v>
      </c>
      <c r="I853" s="14" t="s">
        <v>1078</v>
      </c>
      <c r="J853" s="14" t="s">
        <v>29</v>
      </c>
      <c r="K853" s="14" t="s">
        <v>45</v>
      </c>
      <c r="L853" s="57"/>
      <c r="M853" s="14"/>
      <c r="N853" s="14" t="s">
        <v>67</v>
      </c>
      <c r="O853" s="14" t="s">
        <v>79</v>
      </c>
      <c r="P853" s="14" t="s">
        <v>1139</v>
      </c>
      <c r="Q853" s="32">
        <v>13099</v>
      </c>
      <c r="R853" s="33">
        <v>52.46</v>
      </c>
      <c r="S853" s="34">
        <v>7161.9354999999996</v>
      </c>
      <c r="T853" s="19" t="s">
        <v>353</v>
      </c>
      <c r="U853" s="20" t="s">
        <v>708</v>
      </c>
      <c r="V853" s="22">
        <v>40</v>
      </c>
      <c r="W853" s="22">
        <v>3</v>
      </c>
      <c r="X853" s="23"/>
    </row>
    <row r="854" spans="1:24" s="1" customFormat="1" ht="108" customHeight="1" x14ac:dyDescent="0.3">
      <c r="A854" s="11" t="s">
        <v>23</v>
      </c>
      <c r="B854" s="11" t="s">
        <v>1165</v>
      </c>
      <c r="C854" s="12" t="s">
        <v>1187</v>
      </c>
      <c r="D854" s="28"/>
      <c r="E854" s="40" t="str">
        <f>HYPERLINK("https://www.google.ru/search?q=CW4554-112&amp;newwindow=1&amp;tbm=isch","Еще фото")</f>
        <v>Еще фото</v>
      </c>
      <c r="F854" s="25"/>
      <c r="G854" s="11" t="s">
        <v>358</v>
      </c>
      <c r="H854" s="11" t="s">
        <v>349</v>
      </c>
      <c r="I854" s="14" t="s">
        <v>1078</v>
      </c>
      <c r="J854" s="14" t="s">
        <v>29</v>
      </c>
      <c r="K854" s="15" t="s">
        <v>45</v>
      </c>
      <c r="L854" s="14" t="s">
        <v>1167</v>
      </c>
      <c r="M854" s="14" t="s">
        <v>702</v>
      </c>
      <c r="N854" s="14" t="s">
        <v>67</v>
      </c>
      <c r="O854" s="14"/>
      <c r="P854" s="15" t="s">
        <v>1188</v>
      </c>
      <c r="Q854" s="16">
        <v>14999</v>
      </c>
      <c r="R854" s="17">
        <v>52.35</v>
      </c>
      <c r="S854" s="18">
        <v>8219.9354999999996</v>
      </c>
      <c r="T854" s="19" t="s">
        <v>353</v>
      </c>
      <c r="U854" s="20" t="s">
        <v>679</v>
      </c>
      <c r="V854" s="22">
        <v>35</v>
      </c>
      <c r="W854" s="22">
        <v>1</v>
      </c>
      <c r="X854" s="23"/>
    </row>
    <row r="855" spans="1:24" s="1" customFormat="1" ht="108" customHeight="1" x14ac:dyDescent="0.3">
      <c r="A855" s="11" t="s">
        <v>23</v>
      </c>
      <c r="B855" s="11" t="s">
        <v>1189</v>
      </c>
      <c r="C855" s="12" t="s">
        <v>1190</v>
      </c>
      <c r="D855" s="28"/>
      <c r="E855" s="40" t="str">
        <f>HYPERLINK("https://www.google.ru/search?q=FD0394-030&amp;newwindow=1&amp;tbm=isch","Еще фото")</f>
        <v>Еще фото</v>
      </c>
      <c r="F855" s="25" t="s">
        <v>76</v>
      </c>
      <c r="G855" s="11" t="s">
        <v>1087</v>
      </c>
      <c r="H855" s="11" t="s">
        <v>349</v>
      </c>
      <c r="I855" s="14" t="s">
        <v>1078</v>
      </c>
      <c r="J855" s="14" t="s">
        <v>29</v>
      </c>
      <c r="K855" s="15" t="s">
        <v>30</v>
      </c>
      <c r="L855" s="14" t="s">
        <v>1191</v>
      </c>
      <c r="M855" s="14"/>
      <c r="N855" s="14" t="s">
        <v>67</v>
      </c>
      <c r="O855" s="14"/>
      <c r="P855" s="15" t="s">
        <v>1192</v>
      </c>
      <c r="Q855" s="16">
        <v>27499</v>
      </c>
      <c r="R855" s="17">
        <v>49.79</v>
      </c>
      <c r="S855" s="18">
        <v>15878.9355</v>
      </c>
      <c r="T855" s="19" t="s">
        <v>353</v>
      </c>
      <c r="U855" s="20" t="s">
        <v>686</v>
      </c>
      <c r="V855" s="22">
        <v>40</v>
      </c>
      <c r="W855" s="22">
        <v>1</v>
      </c>
      <c r="X855" s="23"/>
    </row>
    <row r="856" spans="1:24" s="1" customFormat="1" ht="17" customHeight="1" x14ac:dyDescent="0.3">
      <c r="A856" s="11" t="s">
        <v>23</v>
      </c>
      <c r="B856" s="11" t="s">
        <v>1076</v>
      </c>
      <c r="C856" s="12" t="s">
        <v>1193</v>
      </c>
      <c r="D856" s="58"/>
      <c r="E856" s="40" t="str">
        <f t="shared" ref="E856:E861" si="29">HYPERLINK("https://www.google.ru/search?q=CD4165-001&amp;newwindow=1&amp;tbm=isch","Еще фото")</f>
        <v>Еще фото</v>
      </c>
      <c r="F856" s="13" t="s">
        <v>76</v>
      </c>
      <c r="G856" s="11" t="s">
        <v>358</v>
      </c>
      <c r="H856" s="11" t="s">
        <v>349</v>
      </c>
      <c r="I856" s="14" t="s">
        <v>1078</v>
      </c>
      <c r="J856" s="14" t="s">
        <v>29</v>
      </c>
      <c r="K856" s="15" t="s">
        <v>30</v>
      </c>
      <c r="L856" s="56" t="s">
        <v>1194</v>
      </c>
      <c r="M856" s="14" t="s">
        <v>702</v>
      </c>
      <c r="N856" s="14" t="s">
        <v>32</v>
      </c>
      <c r="O856" s="14"/>
      <c r="P856" s="15" t="s">
        <v>1195</v>
      </c>
      <c r="Q856" s="16">
        <v>29299</v>
      </c>
      <c r="R856" s="17">
        <v>49.77</v>
      </c>
      <c r="S856" s="18">
        <v>16925.4355</v>
      </c>
      <c r="T856" s="19" t="s">
        <v>353</v>
      </c>
      <c r="U856" s="20" t="s">
        <v>362</v>
      </c>
      <c r="V856" s="22">
        <v>39</v>
      </c>
      <c r="W856" s="22">
        <v>15</v>
      </c>
      <c r="X856" s="23"/>
    </row>
    <row r="857" spans="1:24" s="1" customFormat="1" ht="17" customHeight="1" x14ac:dyDescent="0.3">
      <c r="A857" s="24" t="s">
        <v>23</v>
      </c>
      <c r="B857" s="24" t="s">
        <v>1076</v>
      </c>
      <c r="C857" s="12" t="s">
        <v>1193</v>
      </c>
      <c r="D857" s="59"/>
      <c r="E857" s="40" t="str">
        <f t="shared" si="29"/>
        <v>Еще фото</v>
      </c>
      <c r="F857" s="13" t="s">
        <v>76</v>
      </c>
      <c r="G857" s="24" t="s">
        <v>358</v>
      </c>
      <c r="H857" s="24" t="s">
        <v>349</v>
      </c>
      <c r="I857" s="24" t="s">
        <v>1078</v>
      </c>
      <c r="J857" s="14" t="s">
        <v>29</v>
      </c>
      <c r="K857" s="15" t="s">
        <v>30</v>
      </c>
      <c r="L857" s="61"/>
      <c r="M857" s="14" t="s">
        <v>702</v>
      </c>
      <c r="N857" s="14" t="s">
        <v>32</v>
      </c>
      <c r="O857" s="14"/>
      <c r="P857" s="15" t="s">
        <v>1195</v>
      </c>
      <c r="Q857" s="16">
        <v>29299</v>
      </c>
      <c r="R857" s="17">
        <v>49.77</v>
      </c>
      <c r="S857" s="18">
        <v>16925.4355</v>
      </c>
      <c r="T857" s="19" t="s">
        <v>353</v>
      </c>
      <c r="U857" s="20" t="s">
        <v>695</v>
      </c>
      <c r="V857" s="29">
        <v>39.5</v>
      </c>
      <c r="W857" s="22">
        <v>12</v>
      </c>
      <c r="X857" s="23"/>
    </row>
    <row r="858" spans="1:24" s="1" customFormat="1" ht="17" customHeight="1" x14ac:dyDescent="0.3">
      <c r="A858" s="24" t="s">
        <v>23</v>
      </c>
      <c r="B858" s="24" t="s">
        <v>1076</v>
      </c>
      <c r="C858" s="12" t="s">
        <v>1193</v>
      </c>
      <c r="D858" s="59"/>
      <c r="E858" s="40" t="str">
        <f t="shared" si="29"/>
        <v>Еще фото</v>
      </c>
      <c r="F858" s="13" t="s">
        <v>76</v>
      </c>
      <c r="G858" s="24" t="s">
        <v>358</v>
      </c>
      <c r="H858" s="24" t="s">
        <v>349</v>
      </c>
      <c r="I858" s="24" t="s">
        <v>1078</v>
      </c>
      <c r="J858" s="14" t="s">
        <v>29</v>
      </c>
      <c r="K858" s="15" t="s">
        <v>30</v>
      </c>
      <c r="L858" s="61"/>
      <c r="M858" s="14" t="s">
        <v>702</v>
      </c>
      <c r="N858" s="14" t="s">
        <v>32</v>
      </c>
      <c r="O858" s="14"/>
      <c r="P858" s="15" t="s">
        <v>1195</v>
      </c>
      <c r="Q858" s="16">
        <v>29299</v>
      </c>
      <c r="R858" s="17">
        <v>49.77</v>
      </c>
      <c r="S858" s="18">
        <v>16925.4355</v>
      </c>
      <c r="T858" s="19" t="s">
        <v>353</v>
      </c>
      <c r="U858" s="20" t="s">
        <v>686</v>
      </c>
      <c r="V858" s="22">
        <v>40</v>
      </c>
      <c r="W858" s="22">
        <v>19</v>
      </c>
      <c r="X858" s="23"/>
    </row>
    <row r="859" spans="1:24" s="1" customFormat="1" ht="17" customHeight="1" x14ac:dyDescent="0.3">
      <c r="A859" s="24" t="s">
        <v>23</v>
      </c>
      <c r="B859" s="24" t="s">
        <v>1076</v>
      </c>
      <c r="C859" s="12" t="s">
        <v>1193</v>
      </c>
      <c r="D859" s="59"/>
      <c r="E859" s="40" t="str">
        <f t="shared" si="29"/>
        <v>Еще фото</v>
      </c>
      <c r="F859" s="13" t="s">
        <v>76</v>
      </c>
      <c r="G859" s="24" t="s">
        <v>358</v>
      </c>
      <c r="H859" s="24" t="s">
        <v>349</v>
      </c>
      <c r="I859" s="24" t="s">
        <v>1078</v>
      </c>
      <c r="J859" s="14" t="s">
        <v>29</v>
      </c>
      <c r="K859" s="15" t="s">
        <v>30</v>
      </c>
      <c r="L859" s="61"/>
      <c r="M859" s="14" t="s">
        <v>702</v>
      </c>
      <c r="N859" s="14" t="s">
        <v>32</v>
      </c>
      <c r="O859" s="14"/>
      <c r="P859" s="15" t="s">
        <v>1195</v>
      </c>
      <c r="Q859" s="16">
        <v>29299</v>
      </c>
      <c r="R859" s="17">
        <v>49.77</v>
      </c>
      <c r="S859" s="18">
        <v>16925.4355</v>
      </c>
      <c r="T859" s="19" t="s">
        <v>353</v>
      </c>
      <c r="U859" s="20" t="s">
        <v>354</v>
      </c>
      <c r="V859" s="22">
        <v>41</v>
      </c>
      <c r="W859" s="22">
        <v>23</v>
      </c>
      <c r="X859" s="23"/>
    </row>
    <row r="860" spans="1:24" s="1" customFormat="1" ht="17" customHeight="1" x14ac:dyDescent="0.3">
      <c r="A860" s="24" t="s">
        <v>23</v>
      </c>
      <c r="B860" s="24" t="s">
        <v>1076</v>
      </c>
      <c r="C860" s="12" t="s">
        <v>1193</v>
      </c>
      <c r="D860" s="59"/>
      <c r="E860" s="40" t="str">
        <f t="shared" si="29"/>
        <v>Еще фото</v>
      </c>
      <c r="F860" s="13" t="s">
        <v>76</v>
      </c>
      <c r="G860" s="24" t="s">
        <v>358</v>
      </c>
      <c r="H860" s="24" t="s">
        <v>349</v>
      </c>
      <c r="I860" s="24" t="s">
        <v>1078</v>
      </c>
      <c r="J860" s="14" t="s">
        <v>29</v>
      </c>
      <c r="K860" s="15" t="s">
        <v>30</v>
      </c>
      <c r="L860" s="61"/>
      <c r="M860" s="14" t="s">
        <v>702</v>
      </c>
      <c r="N860" s="14" t="s">
        <v>32</v>
      </c>
      <c r="O860" s="14"/>
      <c r="P860" s="15" t="s">
        <v>1195</v>
      </c>
      <c r="Q860" s="16">
        <v>29299</v>
      </c>
      <c r="R860" s="17">
        <v>49.77</v>
      </c>
      <c r="S860" s="18">
        <v>16925.4355</v>
      </c>
      <c r="T860" s="19" t="s">
        <v>353</v>
      </c>
      <c r="U860" s="20" t="s">
        <v>355</v>
      </c>
      <c r="V860" s="29">
        <v>41.5</v>
      </c>
      <c r="W860" s="22">
        <v>47</v>
      </c>
      <c r="X860" s="23"/>
    </row>
    <row r="861" spans="1:24" s="1" customFormat="1" ht="22.05" customHeight="1" x14ac:dyDescent="0.3">
      <c r="A861" s="24" t="s">
        <v>23</v>
      </c>
      <c r="B861" s="24" t="s">
        <v>1076</v>
      </c>
      <c r="C861" s="12" t="s">
        <v>1193</v>
      </c>
      <c r="D861" s="60"/>
      <c r="E861" s="40" t="str">
        <f t="shared" si="29"/>
        <v>Еще фото</v>
      </c>
      <c r="F861" s="13" t="s">
        <v>76</v>
      </c>
      <c r="G861" s="24" t="s">
        <v>358</v>
      </c>
      <c r="H861" s="24" t="s">
        <v>349</v>
      </c>
      <c r="I861" s="24" t="s">
        <v>1078</v>
      </c>
      <c r="J861" s="14" t="s">
        <v>29</v>
      </c>
      <c r="K861" s="15" t="s">
        <v>30</v>
      </c>
      <c r="L861" s="57"/>
      <c r="M861" s="14" t="s">
        <v>702</v>
      </c>
      <c r="N861" s="14" t="s">
        <v>32</v>
      </c>
      <c r="O861" s="14"/>
      <c r="P861" s="15" t="s">
        <v>1195</v>
      </c>
      <c r="Q861" s="16">
        <v>29299</v>
      </c>
      <c r="R861" s="17">
        <v>49.77</v>
      </c>
      <c r="S861" s="18">
        <v>16925.4355</v>
      </c>
      <c r="T861" s="19" t="s">
        <v>353</v>
      </c>
      <c r="U861" s="20" t="s">
        <v>708</v>
      </c>
      <c r="V861" s="22">
        <v>42</v>
      </c>
      <c r="W861" s="22">
        <v>1</v>
      </c>
      <c r="X861" s="23"/>
    </row>
    <row r="862" spans="1:24" s="1" customFormat="1" ht="35" customHeight="1" x14ac:dyDescent="0.3">
      <c r="A862" s="11" t="s">
        <v>23</v>
      </c>
      <c r="B862" s="11" t="s">
        <v>1090</v>
      </c>
      <c r="C862" s="12" t="s">
        <v>1196</v>
      </c>
      <c r="D862" s="58"/>
      <c r="E862" s="40" t="str">
        <f>HYPERLINK("https://www.google.ru/search?q=DH3161-100&amp;newwindow=1&amp;tbm=isch","Еще фото")</f>
        <v>Еще фото</v>
      </c>
      <c r="F862" s="25"/>
      <c r="G862" s="11" t="s">
        <v>1092</v>
      </c>
      <c r="H862" s="11" t="s">
        <v>349</v>
      </c>
      <c r="I862" s="14" t="s">
        <v>1078</v>
      </c>
      <c r="J862" s="14" t="s">
        <v>29</v>
      </c>
      <c r="K862" s="15" t="s">
        <v>45</v>
      </c>
      <c r="L862" s="56" t="s">
        <v>1197</v>
      </c>
      <c r="M862" s="14"/>
      <c r="N862" s="14" t="s">
        <v>67</v>
      </c>
      <c r="O862" s="14"/>
      <c r="P862" s="15" t="s">
        <v>685</v>
      </c>
      <c r="Q862" s="16">
        <v>15799</v>
      </c>
      <c r="R862" s="17">
        <v>49.76</v>
      </c>
      <c r="S862" s="18">
        <v>9128.4354999999996</v>
      </c>
      <c r="T862" s="19" t="s">
        <v>353</v>
      </c>
      <c r="U862" s="20" t="s">
        <v>362</v>
      </c>
      <c r="V862" s="22">
        <v>37</v>
      </c>
      <c r="W862" s="22">
        <v>2</v>
      </c>
      <c r="X862" s="23"/>
    </row>
    <row r="863" spans="1:24" s="1" customFormat="1" ht="35" customHeight="1" x14ac:dyDescent="0.3">
      <c r="A863" s="24" t="s">
        <v>23</v>
      </c>
      <c r="B863" s="24" t="s">
        <v>1090</v>
      </c>
      <c r="C863" s="12" t="s">
        <v>1196</v>
      </c>
      <c r="D863" s="59"/>
      <c r="E863" s="40" t="str">
        <f>HYPERLINK("https://www.google.ru/search?q=DH3161-100&amp;newwindow=1&amp;tbm=isch","Еще фото")</f>
        <v>Еще фото</v>
      </c>
      <c r="F863" s="25"/>
      <c r="G863" s="24" t="s">
        <v>1092</v>
      </c>
      <c r="H863" s="24" t="s">
        <v>349</v>
      </c>
      <c r="I863" s="24" t="s">
        <v>1078</v>
      </c>
      <c r="J863" s="14" t="s">
        <v>29</v>
      </c>
      <c r="K863" s="15" t="s">
        <v>45</v>
      </c>
      <c r="L863" s="61"/>
      <c r="M863" s="14"/>
      <c r="N863" s="14" t="s">
        <v>67</v>
      </c>
      <c r="O863" s="14"/>
      <c r="P863" s="15" t="s">
        <v>685</v>
      </c>
      <c r="Q863" s="16">
        <v>15799</v>
      </c>
      <c r="R863" s="17">
        <v>49.76</v>
      </c>
      <c r="S863" s="18">
        <v>9128.4354999999996</v>
      </c>
      <c r="T863" s="19" t="s">
        <v>353</v>
      </c>
      <c r="U863" s="20" t="s">
        <v>695</v>
      </c>
      <c r="V863" s="29">
        <v>37.5</v>
      </c>
      <c r="W863" s="22">
        <v>2</v>
      </c>
      <c r="X863" s="23"/>
    </row>
    <row r="864" spans="1:24" s="1" customFormat="1" ht="37.049999999999997" customHeight="1" x14ac:dyDescent="0.3">
      <c r="A864" s="24" t="s">
        <v>23</v>
      </c>
      <c r="B864" s="24" t="s">
        <v>1090</v>
      </c>
      <c r="C864" s="12" t="s">
        <v>1196</v>
      </c>
      <c r="D864" s="60"/>
      <c r="E864" s="40" t="str">
        <f>HYPERLINK("https://www.google.ru/search?q=DH3161-100&amp;newwindow=1&amp;tbm=isch","Еще фото")</f>
        <v>Еще фото</v>
      </c>
      <c r="F864" s="25"/>
      <c r="G864" s="24" t="s">
        <v>1092</v>
      </c>
      <c r="H864" s="24" t="s">
        <v>349</v>
      </c>
      <c r="I864" s="24" t="s">
        <v>1078</v>
      </c>
      <c r="J864" s="14" t="s">
        <v>29</v>
      </c>
      <c r="K864" s="15" t="s">
        <v>45</v>
      </c>
      <c r="L864" s="57"/>
      <c r="M864" s="14"/>
      <c r="N864" s="14" t="s">
        <v>67</v>
      </c>
      <c r="O864" s="14"/>
      <c r="P864" s="15" t="s">
        <v>685</v>
      </c>
      <c r="Q864" s="16">
        <v>15799</v>
      </c>
      <c r="R864" s="17">
        <v>49.76</v>
      </c>
      <c r="S864" s="18">
        <v>9128.4354999999996</v>
      </c>
      <c r="T864" s="19" t="s">
        <v>353</v>
      </c>
      <c r="U864" s="20" t="s">
        <v>686</v>
      </c>
      <c r="V864" s="22">
        <v>38</v>
      </c>
      <c r="W864" s="22">
        <v>2</v>
      </c>
      <c r="X864" s="23"/>
    </row>
    <row r="865" spans="1:24" s="1" customFormat="1" ht="11" customHeight="1" x14ac:dyDescent="0.3">
      <c r="A865" s="11" t="s">
        <v>23</v>
      </c>
      <c r="B865" s="11" t="s">
        <v>1198</v>
      </c>
      <c r="C865" s="12" t="s">
        <v>1199</v>
      </c>
      <c r="D865" s="58"/>
      <c r="E865" s="40" t="str">
        <f t="shared" ref="E865:E873" si="30">HYPERLINK("https://www.google.ru/search?q=CD5436-100&amp;newwindow=1&amp;tbm=isch","Еще фото")</f>
        <v>Еще фото</v>
      </c>
      <c r="F865" s="13" t="s">
        <v>26</v>
      </c>
      <c r="G865" s="11" t="s">
        <v>358</v>
      </c>
      <c r="H865" s="11" t="s">
        <v>349</v>
      </c>
      <c r="I865" s="14" t="s">
        <v>1078</v>
      </c>
      <c r="J865" s="14" t="s">
        <v>29</v>
      </c>
      <c r="K865" s="15" t="s">
        <v>45</v>
      </c>
      <c r="L865" s="56" t="s">
        <v>1200</v>
      </c>
      <c r="M865" s="14"/>
      <c r="N865" s="14" t="s">
        <v>67</v>
      </c>
      <c r="O865" s="14"/>
      <c r="P865" s="15" t="s">
        <v>1201</v>
      </c>
      <c r="Q865" s="16">
        <v>14599</v>
      </c>
      <c r="R865" s="17">
        <v>49.74</v>
      </c>
      <c r="S865" s="18">
        <v>8438.4354999999996</v>
      </c>
      <c r="T865" s="19" t="s">
        <v>353</v>
      </c>
      <c r="U865" s="20" t="s">
        <v>712</v>
      </c>
      <c r="V865" s="29">
        <v>35.5</v>
      </c>
      <c r="W865" s="22">
        <v>1</v>
      </c>
      <c r="X865" s="23"/>
    </row>
    <row r="866" spans="1:24" s="1" customFormat="1" ht="11" customHeight="1" x14ac:dyDescent="0.3">
      <c r="A866" s="24" t="s">
        <v>23</v>
      </c>
      <c r="B866" s="24" t="s">
        <v>1198</v>
      </c>
      <c r="C866" s="12" t="s">
        <v>1199</v>
      </c>
      <c r="D866" s="59"/>
      <c r="E866" s="40" t="str">
        <f t="shared" si="30"/>
        <v>Еще фото</v>
      </c>
      <c r="F866" s="13" t="s">
        <v>26</v>
      </c>
      <c r="G866" s="24" t="s">
        <v>358</v>
      </c>
      <c r="H866" s="24" t="s">
        <v>349</v>
      </c>
      <c r="I866" s="24" t="s">
        <v>1078</v>
      </c>
      <c r="J866" s="14" t="s">
        <v>29</v>
      </c>
      <c r="K866" s="15" t="s">
        <v>45</v>
      </c>
      <c r="L866" s="61"/>
      <c r="M866" s="14"/>
      <c r="N866" s="14" t="s">
        <v>67</v>
      </c>
      <c r="O866" s="14"/>
      <c r="P866" s="15" t="s">
        <v>1201</v>
      </c>
      <c r="Q866" s="16">
        <v>14599</v>
      </c>
      <c r="R866" s="17">
        <v>49.74</v>
      </c>
      <c r="S866" s="18">
        <v>8438.4354999999996</v>
      </c>
      <c r="T866" s="19" t="s">
        <v>353</v>
      </c>
      <c r="U866" s="20" t="s">
        <v>361</v>
      </c>
      <c r="V866" s="29">
        <v>36.5</v>
      </c>
      <c r="W866" s="22">
        <v>10</v>
      </c>
      <c r="X866" s="23"/>
    </row>
    <row r="867" spans="1:24" s="1" customFormat="1" ht="11" customHeight="1" x14ac:dyDescent="0.3">
      <c r="A867" s="24" t="s">
        <v>23</v>
      </c>
      <c r="B867" s="24" t="s">
        <v>1198</v>
      </c>
      <c r="C867" s="12" t="s">
        <v>1199</v>
      </c>
      <c r="D867" s="59"/>
      <c r="E867" s="40" t="str">
        <f t="shared" si="30"/>
        <v>Еще фото</v>
      </c>
      <c r="F867" s="13" t="s">
        <v>26</v>
      </c>
      <c r="G867" s="24" t="s">
        <v>358</v>
      </c>
      <c r="H867" s="24" t="s">
        <v>349</v>
      </c>
      <c r="I867" s="24" t="s">
        <v>1078</v>
      </c>
      <c r="J867" s="14" t="s">
        <v>29</v>
      </c>
      <c r="K867" s="15" t="s">
        <v>45</v>
      </c>
      <c r="L867" s="61"/>
      <c r="M867" s="14"/>
      <c r="N867" s="14" t="s">
        <v>67</v>
      </c>
      <c r="O867" s="14"/>
      <c r="P867" s="15" t="s">
        <v>1201</v>
      </c>
      <c r="Q867" s="16">
        <v>14599</v>
      </c>
      <c r="R867" s="17">
        <v>49.74</v>
      </c>
      <c r="S867" s="18">
        <v>8438.4354999999996</v>
      </c>
      <c r="T867" s="19" t="s">
        <v>353</v>
      </c>
      <c r="U867" s="20" t="s">
        <v>362</v>
      </c>
      <c r="V867" s="22">
        <v>37</v>
      </c>
      <c r="W867" s="22">
        <v>18</v>
      </c>
      <c r="X867" s="23"/>
    </row>
    <row r="868" spans="1:24" s="1" customFormat="1" ht="11" customHeight="1" x14ac:dyDescent="0.3">
      <c r="A868" s="24" t="s">
        <v>23</v>
      </c>
      <c r="B868" s="24" t="s">
        <v>1198</v>
      </c>
      <c r="C868" s="12" t="s">
        <v>1199</v>
      </c>
      <c r="D868" s="59"/>
      <c r="E868" s="40" t="str">
        <f t="shared" si="30"/>
        <v>Еще фото</v>
      </c>
      <c r="F868" s="13" t="s">
        <v>26</v>
      </c>
      <c r="G868" s="24" t="s">
        <v>358</v>
      </c>
      <c r="H868" s="24" t="s">
        <v>349</v>
      </c>
      <c r="I868" s="24" t="s">
        <v>1078</v>
      </c>
      <c r="J868" s="14" t="s">
        <v>29</v>
      </c>
      <c r="K868" s="15" t="s">
        <v>45</v>
      </c>
      <c r="L868" s="61"/>
      <c r="M868" s="14"/>
      <c r="N868" s="14" t="s">
        <v>67</v>
      </c>
      <c r="O868" s="14"/>
      <c r="P868" s="15" t="s">
        <v>1201</v>
      </c>
      <c r="Q868" s="16">
        <v>14599</v>
      </c>
      <c r="R868" s="17">
        <v>49.74</v>
      </c>
      <c r="S868" s="18">
        <v>8438.4354999999996</v>
      </c>
      <c r="T868" s="19" t="s">
        <v>353</v>
      </c>
      <c r="U868" s="20" t="s">
        <v>695</v>
      </c>
      <c r="V868" s="29">
        <v>37.5</v>
      </c>
      <c r="W868" s="22">
        <v>4</v>
      </c>
      <c r="X868" s="23"/>
    </row>
    <row r="869" spans="1:24" s="1" customFormat="1" ht="11" customHeight="1" x14ac:dyDescent="0.3">
      <c r="A869" s="24" t="s">
        <v>23</v>
      </c>
      <c r="B869" s="24" t="s">
        <v>1198</v>
      </c>
      <c r="C869" s="12" t="s">
        <v>1199</v>
      </c>
      <c r="D869" s="59"/>
      <c r="E869" s="40" t="str">
        <f t="shared" si="30"/>
        <v>Еще фото</v>
      </c>
      <c r="F869" s="13" t="s">
        <v>26</v>
      </c>
      <c r="G869" s="24" t="s">
        <v>358</v>
      </c>
      <c r="H869" s="24" t="s">
        <v>349</v>
      </c>
      <c r="I869" s="24" t="s">
        <v>1078</v>
      </c>
      <c r="J869" s="14" t="s">
        <v>29</v>
      </c>
      <c r="K869" s="15" t="s">
        <v>45</v>
      </c>
      <c r="L869" s="61"/>
      <c r="M869" s="14"/>
      <c r="N869" s="14" t="s">
        <v>67</v>
      </c>
      <c r="O869" s="14"/>
      <c r="P869" s="15" t="s">
        <v>1201</v>
      </c>
      <c r="Q869" s="16">
        <v>14599</v>
      </c>
      <c r="R869" s="17">
        <v>49.74</v>
      </c>
      <c r="S869" s="18">
        <v>8438.4354999999996</v>
      </c>
      <c r="T869" s="19" t="s">
        <v>353</v>
      </c>
      <c r="U869" s="20" t="s">
        <v>686</v>
      </c>
      <c r="V869" s="22">
        <v>38</v>
      </c>
      <c r="W869" s="22">
        <v>1</v>
      </c>
      <c r="X869" s="23"/>
    </row>
    <row r="870" spans="1:24" s="1" customFormat="1" ht="11" customHeight="1" x14ac:dyDescent="0.3">
      <c r="A870" s="24" t="s">
        <v>23</v>
      </c>
      <c r="B870" s="24" t="s">
        <v>1198</v>
      </c>
      <c r="C870" s="12" t="s">
        <v>1199</v>
      </c>
      <c r="D870" s="59"/>
      <c r="E870" s="40" t="str">
        <f t="shared" si="30"/>
        <v>Еще фото</v>
      </c>
      <c r="F870" s="13" t="s">
        <v>26</v>
      </c>
      <c r="G870" s="24" t="s">
        <v>358</v>
      </c>
      <c r="H870" s="24" t="s">
        <v>349</v>
      </c>
      <c r="I870" s="24" t="s">
        <v>1078</v>
      </c>
      <c r="J870" s="14" t="s">
        <v>29</v>
      </c>
      <c r="K870" s="15" t="s">
        <v>45</v>
      </c>
      <c r="L870" s="61"/>
      <c r="M870" s="14"/>
      <c r="N870" s="14" t="s">
        <v>67</v>
      </c>
      <c r="O870" s="14"/>
      <c r="P870" s="15" t="s">
        <v>1201</v>
      </c>
      <c r="Q870" s="16">
        <v>14599</v>
      </c>
      <c r="R870" s="17">
        <v>49.74</v>
      </c>
      <c r="S870" s="18">
        <v>8438.4354999999996</v>
      </c>
      <c r="T870" s="19" t="s">
        <v>353</v>
      </c>
      <c r="U870" s="20" t="s">
        <v>354</v>
      </c>
      <c r="V870" s="22">
        <v>39</v>
      </c>
      <c r="W870" s="22">
        <v>7</v>
      </c>
      <c r="X870" s="23"/>
    </row>
    <row r="871" spans="1:24" s="1" customFormat="1" ht="11" customHeight="1" x14ac:dyDescent="0.3">
      <c r="A871" s="24" t="s">
        <v>23</v>
      </c>
      <c r="B871" s="24" t="s">
        <v>1198</v>
      </c>
      <c r="C871" s="12" t="s">
        <v>1199</v>
      </c>
      <c r="D871" s="59"/>
      <c r="E871" s="40" t="str">
        <f t="shared" si="30"/>
        <v>Еще фото</v>
      </c>
      <c r="F871" s="13" t="s">
        <v>26</v>
      </c>
      <c r="G871" s="24" t="s">
        <v>358</v>
      </c>
      <c r="H871" s="24" t="s">
        <v>349</v>
      </c>
      <c r="I871" s="24" t="s">
        <v>1078</v>
      </c>
      <c r="J871" s="14" t="s">
        <v>29</v>
      </c>
      <c r="K871" s="15" t="s">
        <v>45</v>
      </c>
      <c r="L871" s="61"/>
      <c r="M871" s="14"/>
      <c r="N871" s="14" t="s">
        <v>67</v>
      </c>
      <c r="O871" s="14"/>
      <c r="P871" s="15" t="s">
        <v>1201</v>
      </c>
      <c r="Q871" s="16">
        <v>14599</v>
      </c>
      <c r="R871" s="17">
        <v>49.74</v>
      </c>
      <c r="S871" s="18">
        <v>8438.4354999999996</v>
      </c>
      <c r="T871" s="19" t="s">
        <v>353</v>
      </c>
      <c r="U871" s="20" t="s">
        <v>355</v>
      </c>
      <c r="V871" s="29">
        <v>39.5</v>
      </c>
      <c r="W871" s="22">
        <v>4</v>
      </c>
      <c r="X871" s="23"/>
    </row>
    <row r="872" spans="1:24" s="1" customFormat="1" ht="11" customHeight="1" x14ac:dyDescent="0.3">
      <c r="A872" s="24" t="s">
        <v>23</v>
      </c>
      <c r="B872" s="24" t="s">
        <v>1198</v>
      </c>
      <c r="C872" s="12" t="s">
        <v>1199</v>
      </c>
      <c r="D872" s="59"/>
      <c r="E872" s="40" t="str">
        <f t="shared" si="30"/>
        <v>Еще фото</v>
      </c>
      <c r="F872" s="13" t="s">
        <v>26</v>
      </c>
      <c r="G872" s="24" t="s">
        <v>358</v>
      </c>
      <c r="H872" s="24" t="s">
        <v>349</v>
      </c>
      <c r="I872" s="24" t="s">
        <v>1078</v>
      </c>
      <c r="J872" s="14" t="s">
        <v>29</v>
      </c>
      <c r="K872" s="15" t="s">
        <v>45</v>
      </c>
      <c r="L872" s="61"/>
      <c r="M872" s="14"/>
      <c r="N872" s="14" t="s">
        <v>67</v>
      </c>
      <c r="O872" s="14"/>
      <c r="P872" s="15" t="s">
        <v>1201</v>
      </c>
      <c r="Q872" s="16">
        <v>14599</v>
      </c>
      <c r="R872" s="17">
        <v>49.74</v>
      </c>
      <c r="S872" s="18">
        <v>8438.4354999999996</v>
      </c>
      <c r="T872" s="19" t="s">
        <v>353</v>
      </c>
      <c r="U872" s="20" t="s">
        <v>696</v>
      </c>
      <c r="V872" s="22">
        <v>41</v>
      </c>
      <c r="W872" s="22">
        <v>2</v>
      </c>
      <c r="X872" s="23"/>
    </row>
    <row r="873" spans="1:24" s="1" customFormat="1" ht="11" customHeight="1" x14ac:dyDescent="0.3">
      <c r="A873" s="24" t="s">
        <v>23</v>
      </c>
      <c r="B873" s="24" t="s">
        <v>1198</v>
      </c>
      <c r="C873" s="12" t="s">
        <v>1199</v>
      </c>
      <c r="D873" s="60"/>
      <c r="E873" s="40" t="str">
        <f t="shared" si="30"/>
        <v>Еще фото</v>
      </c>
      <c r="F873" s="13" t="s">
        <v>26</v>
      </c>
      <c r="G873" s="24" t="s">
        <v>358</v>
      </c>
      <c r="H873" s="24" t="s">
        <v>349</v>
      </c>
      <c r="I873" s="24" t="s">
        <v>1078</v>
      </c>
      <c r="J873" s="14" t="s">
        <v>29</v>
      </c>
      <c r="K873" s="15" t="s">
        <v>45</v>
      </c>
      <c r="L873" s="57"/>
      <c r="M873" s="14"/>
      <c r="N873" s="14" t="s">
        <v>67</v>
      </c>
      <c r="O873" s="14"/>
      <c r="P873" s="15" t="s">
        <v>1201</v>
      </c>
      <c r="Q873" s="16">
        <v>14599</v>
      </c>
      <c r="R873" s="17">
        <v>49.74</v>
      </c>
      <c r="S873" s="18">
        <v>8438.4354999999996</v>
      </c>
      <c r="T873" s="19" t="s">
        <v>353</v>
      </c>
      <c r="U873" s="20" t="s">
        <v>697</v>
      </c>
      <c r="V873" s="29">
        <v>41.5</v>
      </c>
      <c r="W873" s="22">
        <v>1</v>
      </c>
      <c r="X873" s="23"/>
    </row>
    <row r="874" spans="1:24" s="1" customFormat="1" ht="52.05" customHeight="1" x14ac:dyDescent="0.3">
      <c r="A874" s="11" t="s">
        <v>23</v>
      </c>
      <c r="B874" s="11" t="s">
        <v>1081</v>
      </c>
      <c r="C874" s="12" t="s">
        <v>1202</v>
      </c>
      <c r="D874" s="54"/>
      <c r="E874" s="40" t="str">
        <f>HYPERLINK("https://www.google.ru/search?q=DJ6257-003&amp;newwindow=1&amp;tbm=isch","Еще фото")</f>
        <v>Еще фото</v>
      </c>
      <c r="F874" s="25"/>
      <c r="G874" s="11" t="s">
        <v>358</v>
      </c>
      <c r="H874" s="11" t="s">
        <v>349</v>
      </c>
      <c r="I874" s="14" t="s">
        <v>1078</v>
      </c>
      <c r="J874" s="14" t="s">
        <v>29</v>
      </c>
      <c r="K874" s="15" t="s">
        <v>45</v>
      </c>
      <c r="L874" s="56" t="s">
        <v>1083</v>
      </c>
      <c r="M874" s="14" t="s">
        <v>106</v>
      </c>
      <c r="N874" s="14" t="s">
        <v>32</v>
      </c>
      <c r="O874" s="14"/>
      <c r="P874" s="15" t="s">
        <v>1203</v>
      </c>
      <c r="Q874" s="16">
        <v>10599</v>
      </c>
      <c r="R874" s="17">
        <v>48.88</v>
      </c>
      <c r="S874" s="18">
        <v>6230.4354999999996</v>
      </c>
      <c r="T874" s="19" t="s">
        <v>353</v>
      </c>
      <c r="U874" s="20" t="s">
        <v>712</v>
      </c>
      <c r="V874" s="29">
        <v>35.5</v>
      </c>
      <c r="W874" s="22">
        <v>11</v>
      </c>
      <c r="X874" s="23"/>
    </row>
    <row r="875" spans="1:24" s="1" customFormat="1" ht="61.05" customHeight="1" x14ac:dyDescent="0.3">
      <c r="A875" s="24" t="s">
        <v>23</v>
      </c>
      <c r="B875" s="24" t="s">
        <v>1081</v>
      </c>
      <c r="C875" s="12" t="s">
        <v>1202</v>
      </c>
      <c r="D875" s="55"/>
      <c r="E875" s="40" t="str">
        <f>HYPERLINK("https://www.google.ru/search?q=DJ6257-003&amp;newwindow=1&amp;tbm=isch","Еще фото")</f>
        <v>Еще фото</v>
      </c>
      <c r="F875" s="25"/>
      <c r="G875" s="24" t="s">
        <v>358</v>
      </c>
      <c r="H875" s="24" t="s">
        <v>349</v>
      </c>
      <c r="I875" s="24" t="s">
        <v>1078</v>
      </c>
      <c r="J875" s="14" t="s">
        <v>29</v>
      </c>
      <c r="K875" s="15" t="s">
        <v>45</v>
      </c>
      <c r="L875" s="57"/>
      <c r="M875" s="14" t="s">
        <v>106</v>
      </c>
      <c r="N875" s="14" t="s">
        <v>32</v>
      </c>
      <c r="O875" s="14"/>
      <c r="P875" s="15" t="s">
        <v>1203</v>
      </c>
      <c r="Q875" s="16">
        <v>10599</v>
      </c>
      <c r="R875" s="17">
        <v>48.88</v>
      </c>
      <c r="S875" s="18">
        <v>6230.4354999999996</v>
      </c>
      <c r="T875" s="19" t="s">
        <v>353</v>
      </c>
      <c r="U875" s="20" t="s">
        <v>361</v>
      </c>
      <c r="V875" s="29">
        <v>36.5</v>
      </c>
      <c r="W875" s="22">
        <v>9</v>
      </c>
      <c r="X875" s="23"/>
    </row>
    <row r="876" spans="1:24" s="1" customFormat="1" ht="13.05" customHeight="1" x14ac:dyDescent="0.3">
      <c r="A876" s="11" t="s">
        <v>23</v>
      </c>
      <c r="B876" s="11" t="s">
        <v>1136</v>
      </c>
      <c r="C876" s="12" t="s">
        <v>1204</v>
      </c>
      <c r="D876" s="58"/>
      <c r="E876" s="40" t="str">
        <f t="shared" ref="E876:E883" si="31">HYPERLINK("https://www.google.ru/search?q=687977-111&amp;newwindow=1&amp;tbm=isch","Еще фото")</f>
        <v>Еще фото</v>
      </c>
      <c r="F876" s="25" t="s">
        <v>52</v>
      </c>
      <c r="G876" s="11" t="s">
        <v>358</v>
      </c>
      <c r="H876" s="11" t="s">
        <v>349</v>
      </c>
      <c r="I876" s="14" t="s">
        <v>1078</v>
      </c>
      <c r="J876" s="14" t="s">
        <v>29</v>
      </c>
      <c r="K876" s="15" t="s">
        <v>30</v>
      </c>
      <c r="L876" s="56" t="s">
        <v>1138</v>
      </c>
      <c r="M876" s="14" t="s">
        <v>702</v>
      </c>
      <c r="N876" s="14" t="s">
        <v>67</v>
      </c>
      <c r="O876" s="14"/>
      <c r="P876" s="15" t="s">
        <v>796</v>
      </c>
      <c r="Q876" s="16">
        <v>19299</v>
      </c>
      <c r="R876" s="17">
        <v>48.87</v>
      </c>
      <c r="S876" s="18">
        <v>11347.9355</v>
      </c>
      <c r="T876" s="19" t="s">
        <v>353</v>
      </c>
      <c r="U876" s="36" t="s">
        <v>362</v>
      </c>
      <c r="V876" s="22">
        <v>39</v>
      </c>
      <c r="W876" s="22">
        <v>15</v>
      </c>
      <c r="X876" s="23"/>
    </row>
    <row r="877" spans="1:24" s="1" customFormat="1" ht="13.05" customHeight="1" x14ac:dyDescent="0.3">
      <c r="A877" s="24" t="s">
        <v>23</v>
      </c>
      <c r="B877" s="24" t="s">
        <v>1136</v>
      </c>
      <c r="C877" s="12" t="s">
        <v>1204</v>
      </c>
      <c r="D877" s="59"/>
      <c r="E877" s="40" t="str">
        <f t="shared" si="31"/>
        <v>Еще фото</v>
      </c>
      <c r="F877" s="25" t="s">
        <v>52</v>
      </c>
      <c r="G877" s="24" t="s">
        <v>358</v>
      </c>
      <c r="H877" s="24" t="s">
        <v>349</v>
      </c>
      <c r="I877" s="24" t="s">
        <v>1078</v>
      </c>
      <c r="J877" s="14" t="s">
        <v>29</v>
      </c>
      <c r="K877" s="15" t="s">
        <v>30</v>
      </c>
      <c r="L877" s="61"/>
      <c r="M877" s="14" t="s">
        <v>702</v>
      </c>
      <c r="N877" s="14" t="s">
        <v>67</v>
      </c>
      <c r="O877" s="14"/>
      <c r="P877" s="15" t="s">
        <v>796</v>
      </c>
      <c r="Q877" s="16">
        <v>19299</v>
      </c>
      <c r="R877" s="17">
        <v>48.87</v>
      </c>
      <c r="S877" s="18">
        <v>11347.9355</v>
      </c>
      <c r="T877" s="19" t="s">
        <v>353</v>
      </c>
      <c r="U877" s="20" t="s">
        <v>695</v>
      </c>
      <c r="V877" s="29">
        <v>39.5</v>
      </c>
      <c r="W877" s="22">
        <v>18</v>
      </c>
      <c r="X877" s="23"/>
    </row>
    <row r="878" spans="1:24" s="1" customFormat="1" ht="13.05" customHeight="1" x14ac:dyDescent="0.3">
      <c r="A878" s="24" t="s">
        <v>23</v>
      </c>
      <c r="B878" s="24" t="s">
        <v>1136</v>
      </c>
      <c r="C878" s="12" t="s">
        <v>1204</v>
      </c>
      <c r="D878" s="59"/>
      <c r="E878" s="40" t="str">
        <f t="shared" si="31"/>
        <v>Еще фото</v>
      </c>
      <c r="F878" s="25" t="s">
        <v>52</v>
      </c>
      <c r="G878" s="24" t="s">
        <v>358</v>
      </c>
      <c r="H878" s="24" t="s">
        <v>349</v>
      </c>
      <c r="I878" s="24" t="s">
        <v>1078</v>
      </c>
      <c r="J878" s="14" t="s">
        <v>29</v>
      </c>
      <c r="K878" s="15" t="s">
        <v>30</v>
      </c>
      <c r="L878" s="61"/>
      <c r="M878" s="14" t="s">
        <v>702</v>
      </c>
      <c r="N878" s="14" t="s">
        <v>67</v>
      </c>
      <c r="O878" s="14"/>
      <c r="P878" s="15" t="s">
        <v>796</v>
      </c>
      <c r="Q878" s="16">
        <v>19299</v>
      </c>
      <c r="R878" s="17">
        <v>48.87</v>
      </c>
      <c r="S878" s="18">
        <v>11347.9355</v>
      </c>
      <c r="T878" s="19" t="s">
        <v>353</v>
      </c>
      <c r="U878" s="20" t="s">
        <v>686</v>
      </c>
      <c r="V878" s="22">
        <v>40</v>
      </c>
      <c r="W878" s="22">
        <v>18</v>
      </c>
      <c r="X878" s="23"/>
    </row>
    <row r="879" spans="1:24" s="1" customFormat="1" ht="13.05" customHeight="1" x14ac:dyDescent="0.3">
      <c r="A879" s="24" t="s">
        <v>23</v>
      </c>
      <c r="B879" s="24" t="s">
        <v>1136</v>
      </c>
      <c r="C879" s="12" t="s">
        <v>1204</v>
      </c>
      <c r="D879" s="59"/>
      <c r="E879" s="40" t="str">
        <f t="shared" si="31"/>
        <v>Еще фото</v>
      </c>
      <c r="F879" s="25" t="s">
        <v>52</v>
      </c>
      <c r="G879" s="24" t="s">
        <v>358</v>
      </c>
      <c r="H879" s="24" t="s">
        <v>349</v>
      </c>
      <c r="I879" s="24" t="s">
        <v>1078</v>
      </c>
      <c r="J879" s="14" t="s">
        <v>29</v>
      </c>
      <c r="K879" s="15" t="s">
        <v>30</v>
      </c>
      <c r="L879" s="61"/>
      <c r="M879" s="14" t="s">
        <v>702</v>
      </c>
      <c r="N879" s="14" t="s">
        <v>67</v>
      </c>
      <c r="O879" s="14"/>
      <c r="P879" s="15" t="s">
        <v>796</v>
      </c>
      <c r="Q879" s="16">
        <v>19299</v>
      </c>
      <c r="R879" s="17">
        <v>48.87</v>
      </c>
      <c r="S879" s="18">
        <v>11347.9355</v>
      </c>
      <c r="T879" s="19" t="s">
        <v>353</v>
      </c>
      <c r="U879" s="20" t="s">
        <v>354</v>
      </c>
      <c r="V879" s="22">
        <v>41</v>
      </c>
      <c r="W879" s="22">
        <v>27</v>
      </c>
      <c r="X879" s="23"/>
    </row>
    <row r="880" spans="1:24" s="1" customFormat="1" ht="13.05" customHeight="1" x14ac:dyDescent="0.3">
      <c r="A880" s="24" t="s">
        <v>23</v>
      </c>
      <c r="B880" s="24" t="s">
        <v>1136</v>
      </c>
      <c r="C880" s="12" t="s">
        <v>1204</v>
      </c>
      <c r="D880" s="59"/>
      <c r="E880" s="40" t="str">
        <f t="shared" si="31"/>
        <v>Еще фото</v>
      </c>
      <c r="F880" s="25" t="s">
        <v>52</v>
      </c>
      <c r="G880" s="24" t="s">
        <v>358</v>
      </c>
      <c r="H880" s="24" t="s">
        <v>349</v>
      </c>
      <c r="I880" s="24" t="s">
        <v>1078</v>
      </c>
      <c r="J880" s="14" t="s">
        <v>29</v>
      </c>
      <c r="K880" s="15" t="s">
        <v>30</v>
      </c>
      <c r="L880" s="61"/>
      <c r="M880" s="14" t="s">
        <v>702</v>
      </c>
      <c r="N880" s="14" t="s">
        <v>67</v>
      </c>
      <c r="O880" s="14"/>
      <c r="P880" s="15" t="s">
        <v>796</v>
      </c>
      <c r="Q880" s="16">
        <v>19299</v>
      </c>
      <c r="R880" s="17">
        <v>48.87</v>
      </c>
      <c r="S880" s="18">
        <v>11347.9355</v>
      </c>
      <c r="T880" s="19" t="s">
        <v>353</v>
      </c>
      <c r="U880" s="20" t="s">
        <v>355</v>
      </c>
      <c r="V880" s="29">
        <v>41.5</v>
      </c>
      <c r="W880" s="22">
        <v>75</v>
      </c>
      <c r="X880" s="23"/>
    </row>
    <row r="881" spans="1:24" s="1" customFormat="1" ht="13.05" customHeight="1" x14ac:dyDescent="0.3">
      <c r="A881" s="24" t="s">
        <v>23</v>
      </c>
      <c r="B881" s="24" t="s">
        <v>1136</v>
      </c>
      <c r="C881" s="12" t="s">
        <v>1204</v>
      </c>
      <c r="D881" s="59"/>
      <c r="E881" s="40" t="str">
        <f t="shared" si="31"/>
        <v>Еще фото</v>
      </c>
      <c r="F881" s="25" t="s">
        <v>52</v>
      </c>
      <c r="G881" s="24" t="s">
        <v>358</v>
      </c>
      <c r="H881" s="24" t="s">
        <v>349</v>
      </c>
      <c r="I881" s="24" t="s">
        <v>1078</v>
      </c>
      <c r="J881" s="14" t="s">
        <v>29</v>
      </c>
      <c r="K881" s="15" t="s">
        <v>30</v>
      </c>
      <c r="L881" s="61"/>
      <c r="M881" s="14" t="s">
        <v>702</v>
      </c>
      <c r="N881" s="14" t="s">
        <v>67</v>
      </c>
      <c r="O881" s="14"/>
      <c r="P881" s="15" t="s">
        <v>796</v>
      </c>
      <c r="Q881" s="16">
        <v>19299</v>
      </c>
      <c r="R881" s="17">
        <v>48.87</v>
      </c>
      <c r="S881" s="18">
        <v>11347.9355</v>
      </c>
      <c r="T881" s="19" t="s">
        <v>353</v>
      </c>
      <c r="U881" s="20" t="s">
        <v>708</v>
      </c>
      <c r="V881" s="22">
        <v>42</v>
      </c>
      <c r="W881" s="22">
        <v>14</v>
      </c>
      <c r="X881" s="23"/>
    </row>
    <row r="882" spans="1:24" s="1" customFormat="1" ht="13.05" customHeight="1" x14ac:dyDescent="0.3">
      <c r="A882" s="24" t="s">
        <v>23</v>
      </c>
      <c r="B882" s="24" t="s">
        <v>1136</v>
      </c>
      <c r="C882" s="12" t="s">
        <v>1204</v>
      </c>
      <c r="D882" s="59"/>
      <c r="E882" s="40" t="str">
        <f t="shared" si="31"/>
        <v>Еще фото</v>
      </c>
      <c r="F882" s="25" t="s">
        <v>52</v>
      </c>
      <c r="G882" s="24" t="s">
        <v>358</v>
      </c>
      <c r="H882" s="24" t="s">
        <v>349</v>
      </c>
      <c r="I882" s="24" t="s">
        <v>1078</v>
      </c>
      <c r="J882" s="14" t="s">
        <v>29</v>
      </c>
      <c r="K882" s="15" t="s">
        <v>30</v>
      </c>
      <c r="L882" s="61"/>
      <c r="M882" s="14" t="s">
        <v>702</v>
      </c>
      <c r="N882" s="14" t="s">
        <v>67</v>
      </c>
      <c r="O882" s="14"/>
      <c r="P882" s="15" t="s">
        <v>796</v>
      </c>
      <c r="Q882" s="16">
        <v>19299</v>
      </c>
      <c r="R882" s="17">
        <v>48.87</v>
      </c>
      <c r="S882" s="18">
        <v>11347.9355</v>
      </c>
      <c r="T882" s="19" t="s">
        <v>353</v>
      </c>
      <c r="U882" s="20" t="s">
        <v>696</v>
      </c>
      <c r="V882" s="22">
        <v>43</v>
      </c>
      <c r="W882" s="22">
        <v>32</v>
      </c>
      <c r="X882" s="23"/>
    </row>
    <row r="883" spans="1:24" s="1" customFormat="1" ht="18" customHeight="1" x14ac:dyDescent="0.3">
      <c r="A883" s="24" t="s">
        <v>23</v>
      </c>
      <c r="B883" s="24" t="s">
        <v>1136</v>
      </c>
      <c r="C883" s="12" t="s">
        <v>1204</v>
      </c>
      <c r="D883" s="60"/>
      <c r="E883" s="40" t="str">
        <f t="shared" si="31"/>
        <v>Еще фото</v>
      </c>
      <c r="F883" s="25" t="s">
        <v>52</v>
      </c>
      <c r="G883" s="24" t="s">
        <v>358</v>
      </c>
      <c r="H883" s="24" t="s">
        <v>349</v>
      </c>
      <c r="I883" s="24" t="s">
        <v>1078</v>
      </c>
      <c r="J883" s="14" t="s">
        <v>29</v>
      </c>
      <c r="K883" s="15" t="s">
        <v>30</v>
      </c>
      <c r="L883" s="57"/>
      <c r="M883" s="14" t="s">
        <v>702</v>
      </c>
      <c r="N883" s="14" t="s">
        <v>67</v>
      </c>
      <c r="O883" s="14"/>
      <c r="P883" s="15" t="s">
        <v>796</v>
      </c>
      <c r="Q883" s="16">
        <v>19299</v>
      </c>
      <c r="R883" s="17">
        <v>48.87</v>
      </c>
      <c r="S883" s="18">
        <v>11347.9355</v>
      </c>
      <c r="T883" s="19" t="s">
        <v>353</v>
      </c>
      <c r="U883" s="20" t="s">
        <v>697</v>
      </c>
      <c r="V883" s="29">
        <v>43.5</v>
      </c>
      <c r="W883" s="22">
        <v>10</v>
      </c>
      <c r="X883" s="23"/>
    </row>
    <row r="884" spans="1:24" s="1" customFormat="1" ht="26" customHeight="1" x14ac:dyDescent="0.3">
      <c r="A884" s="11" t="s">
        <v>23</v>
      </c>
      <c r="B884" s="11" t="s">
        <v>1081</v>
      </c>
      <c r="C884" s="12" t="s">
        <v>1205</v>
      </c>
      <c r="D884" s="58"/>
      <c r="E884" s="40" t="str">
        <f>HYPERLINK("https://www.google.ru/search?q=DJ6257-001&amp;newwindow=1&amp;tbm=isch","Еще фото")</f>
        <v>Еще фото</v>
      </c>
      <c r="F884" s="25"/>
      <c r="G884" s="11" t="s">
        <v>358</v>
      </c>
      <c r="H884" s="11" t="s">
        <v>349</v>
      </c>
      <c r="I884" s="14" t="s">
        <v>1078</v>
      </c>
      <c r="J884" s="14" t="s">
        <v>29</v>
      </c>
      <c r="K884" s="15" t="s">
        <v>45</v>
      </c>
      <c r="L884" s="56" t="s">
        <v>1206</v>
      </c>
      <c r="M884" s="14" t="s">
        <v>106</v>
      </c>
      <c r="N884" s="14" t="s">
        <v>114</v>
      </c>
      <c r="O884" s="14" t="s">
        <v>79</v>
      </c>
      <c r="P884" s="15" t="s">
        <v>1207</v>
      </c>
      <c r="Q884" s="16">
        <v>9199</v>
      </c>
      <c r="R884" s="17">
        <v>48.82</v>
      </c>
      <c r="S884" s="18">
        <v>5413.9355000000005</v>
      </c>
      <c r="T884" s="19" t="s">
        <v>353</v>
      </c>
      <c r="U884" s="20" t="s">
        <v>679</v>
      </c>
      <c r="V884" s="22">
        <v>35</v>
      </c>
      <c r="W884" s="22">
        <v>5</v>
      </c>
      <c r="X884" s="23"/>
    </row>
    <row r="885" spans="1:24" s="1" customFormat="1" ht="26" customHeight="1" x14ac:dyDescent="0.3">
      <c r="A885" s="24" t="s">
        <v>23</v>
      </c>
      <c r="B885" s="24" t="s">
        <v>1081</v>
      </c>
      <c r="C885" s="12" t="s">
        <v>1205</v>
      </c>
      <c r="D885" s="59"/>
      <c r="E885" s="40" t="str">
        <f>HYPERLINK("https://www.google.ru/search?q=DJ6257-001&amp;newwindow=1&amp;tbm=isch","Еще фото")</f>
        <v>Еще фото</v>
      </c>
      <c r="F885" s="25"/>
      <c r="G885" s="24" t="s">
        <v>358</v>
      </c>
      <c r="H885" s="24" t="s">
        <v>349</v>
      </c>
      <c r="I885" s="24" t="s">
        <v>1078</v>
      </c>
      <c r="J885" s="14" t="s">
        <v>29</v>
      </c>
      <c r="K885" s="15" t="s">
        <v>45</v>
      </c>
      <c r="L885" s="61"/>
      <c r="M885" s="14" t="s">
        <v>106</v>
      </c>
      <c r="N885" s="14" t="s">
        <v>114</v>
      </c>
      <c r="O885" s="14" t="s">
        <v>79</v>
      </c>
      <c r="P885" s="15" t="s">
        <v>1207</v>
      </c>
      <c r="Q885" s="16">
        <v>9199</v>
      </c>
      <c r="R885" s="17">
        <v>48.82</v>
      </c>
      <c r="S885" s="18">
        <v>5413.9355000000005</v>
      </c>
      <c r="T885" s="19" t="s">
        <v>353</v>
      </c>
      <c r="U885" s="20" t="s">
        <v>712</v>
      </c>
      <c r="V885" s="29">
        <v>35.5</v>
      </c>
      <c r="W885" s="22">
        <v>19</v>
      </c>
      <c r="X885" s="23"/>
    </row>
    <row r="886" spans="1:24" s="1" customFormat="1" ht="26" customHeight="1" x14ac:dyDescent="0.3">
      <c r="A886" s="24" t="s">
        <v>23</v>
      </c>
      <c r="B886" s="24" t="s">
        <v>1081</v>
      </c>
      <c r="C886" s="12" t="s">
        <v>1205</v>
      </c>
      <c r="D886" s="59"/>
      <c r="E886" s="40" t="str">
        <f>HYPERLINK("https://www.google.ru/search?q=DJ6257-001&amp;newwindow=1&amp;tbm=isch","Еще фото")</f>
        <v>Еще фото</v>
      </c>
      <c r="F886" s="25"/>
      <c r="G886" s="24" t="s">
        <v>358</v>
      </c>
      <c r="H886" s="24" t="s">
        <v>349</v>
      </c>
      <c r="I886" s="24" t="s">
        <v>1078</v>
      </c>
      <c r="J886" s="14" t="s">
        <v>29</v>
      </c>
      <c r="K886" s="15" t="s">
        <v>45</v>
      </c>
      <c r="L886" s="61"/>
      <c r="M886" s="14" t="s">
        <v>106</v>
      </c>
      <c r="N886" s="14" t="s">
        <v>114</v>
      </c>
      <c r="O886" s="14" t="s">
        <v>79</v>
      </c>
      <c r="P886" s="15" t="s">
        <v>1207</v>
      </c>
      <c r="Q886" s="16">
        <v>9199</v>
      </c>
      <c r="R886" s="17">
        <v>48.82</v>
      </c>
      <c r="S886" s="18">
        <v>5413.9355000000005</v>
      </c>
      <c r="T886" s="19" t="s">
        <v>353</v>
      </c>
      <c r="U886" s="20" t="s">
        <v>361</v>
      </c>
      <c r="V886" s="29">
        <v>36.5</v>
      </c>
      <c r="W886" s="22">
        <v>10</v>
      </c>
      <c r="X886" s="23"/>
    </row>
    <row r="887" spans="1:24" s="1" customFormat="1" ht="26" customHeight="1" x14ac:dyDescent="0.3">
      <c r="A887" s="24" t="s">
        <v>23</v>
      </c>
      <c r="B887" s="24" t="s">
        <v>1081</v>
      </c>
      <c r="C887" s="12" t="s">
        <v>1205</v>
      </c>
      <c r="D887" s="60"/>
      <c r="E887" s="40" t="str">
        <f>HYPERLINK("https://www.google.ru/search?q=DJ6257-001&amp;newwindow=1&amp;tbm=isch","Еще фото")</f>
        <v>Еще фото</v>
      </c>
      <c r="F887" s="25"/>
      <c r="G887" s="24" t="s">
        <v>358</v>
      </c>
      <c r="H887" s="24" t="s">
        <v>349</v>
      </c>
      <c r="I887" s="24" t="s">
        <v>1078</v>
      </c>
      <c r="J887" s="14" t="s">
        <v>29</v>
      </c>
      <c r="K887" s="15" t="s">
        <v>45</v>
      </c>
      <c r="L887" s="57"/>
      <c r="M887" s="14" t="s">
        <v>106</v>
      </c>
      <c r="N887" s="14" t="s">
        <v>114</v>
      </c>
      <c r="O887" s="14" t="s">
        <v>79</v>
      </c>
      <c r="P887" s="15" t="s">
        <v>1207</v>
      </c>
      <c r="Q887" s="16">
        <v>9199</v>
      </c>
      <c r="R887" s="17">
        <v>48.82</v>
      </c>
      <c r="S887" s="18">
        <v>5413.9355000000005</v>
      </c>
      <c r="T887" s="19" t="s">
        <v>353</v>
      </c>
      <c r="U887" s="20" t="s">
        <v>695</v>
      </c>
      <c r="V887" s="29">
        <v>37.5</v>
      </c>
      <c r="W887" s="22">
        <v>1</v>
      </c>
      <c r="X887" s="23"/>
    </row>
    <row r="888" spans="1:24" s="1" customFormat="1" ht="14" customHeight="1" x14ac:dyDescent="0.3">
      <c r="A888" s="11" t="s">
        <v>23</v>
      </c>
      <c r="B888" s="11" t="s">
        <v>1208</v>
      </c>
      <c r="C888" s="12" t="s">
        <v>1209</v>
      </c>
      <c r="D888" s="58"/>
      <c r="E888" s="40" t="str">
        <f t="shared" ref="E888:E894" si="32">HYPERLINK("https://www.google.ru/search?q=DM0113-600&amp;newwindow=1&amp;tbm=isch","Еще фото")</f>
        <v>Еще фото</v>
      </c>
      <c r="F888" s="25"/>
      <c r="G888" s="11" t="s">
        <v>1092</v>
      </c>
      <c r="H888" s="11" t="s">
        <v>349</v>
      </c>
      <c r="I888" s="14" t="s">
        <v>1078</v>
      </c>
      <c r="J888" s="14" t="s">
        <v>29</v>
      </c>
      <c r="K888" s="15" t="s">
        <v>45</v>
      </c>
      <c r="L888" s="56" t="s">
        <v>1142</v>
      </c>
      <c r="M888" s="14"/>
      <c r="N888" s="14" t="s">
        <v>397</v>
      </c>
      <c r="O888" s="14"/>
      <c r="P888" s="15" t="s">
        <v>1139</v>
      </c>
      <c r="Q888" s="16">
        <v>11599</v>
      </c>
      <c r="R888" s="17">
        <v>48.81</v>
      </c>
      <c r="S888" s="18">
        <v>6828.4354999999996</v>
      </c>
      <c r="T888" s="19" t="s">
        <v>353</v>
      </c>
      <c r="U888" s="20" t="s">
        <v>679</v>
      </c>
      <c r="V888" s="22">
        <v>35</v>
      </c>
      <c r="W888" s="22">
        <v>1</v>
      </c>
      <c r="X888" s="23"/>
    </row>
    <row r="889" spans="1:24" s="1" customFormat="1" ht="14" customHeight="1" x14ac:dyDescent="0.3">
      <c r="A889" s="24" t="s">
        <v>23</v>
      </c>
      <c r="B889" s="24" t="s">
        <v>1208</v>
      </c>
      <c r="C889" s="12" t="s">
        <v>1209</v>
      </c>
      <c r="D889" s="59"/>
      <c r="E889" s="40" t="str">
        <f t="shared" si="32"/>
        <v>Еще фото</v>
      </c>
      <c r="F889" s="25"/>
      <c r="G889" s="24" t="s">
        <v>1092</v>
      </c>
      <c r="H889" s="24" t="s">
        <v>349</v>
      </c>
      <c r="I889" s="24" t="s">
        <v>1078</v>
      </c>
      <c r="J889" s="14" t="s">
        <v>29</v>
      </c>
      <c r="K889" s="15" t="s">
        <v>45</v>
      </c>
      <c r="L889" s="61"/>
      <c r="M889" s="14"/>
      <c r="N889" s="14" t="s">
        <v>397</v>
      </c>
      <c r="O889" s="14"/>
      <c r="P889" s="15" t="s">
        <v>1139</v>
      </c>
      <c r="Q889" s="16">
        <v>11599</v>
      </c>
      <c r="R889" s="17">
        <v>48.81</v>
      </c>
      <c r="S889" s="18">
        <v>6828.4354999999996</v>
      </c>
      <c r="T889" s="19" t="s">
        <v>353</v>
      </c>
      <c r="U889" s="20" t="s">
        <v>361</v>
      </c>
      <c r="V889" s="29">
        <v>36.5</v>
      </c>
      <c r="W889" s="22">
        <v>12</v>
      </c>
      <c r="X889" s="23"/>
    </row>
    <row r="890" spans="1:24" s="1" customFormat="1" ht="14" customHeight="1" x14ac:dyDescent="0.3">
      <c r="A890" s="24" t="s">
        <v>23</v>
      </c>
      <c r="B890" s="24" t="s">
        <v>1208</v>
      </c>
      <c r="C890" s="12" t="s">
        <v>1209</v>
      </c>
      <c r="D890" s="59"/>
      <c r="E890" s="40" t="str">
        <f t="shared" si="32"/>
        <v>Еще фото</v>
      </c>
      <c r="F890" s="25"/>
      <c r="G890" s="24" t="s">
        <v>1092</v>
      </c>
      <c r="H890" s="24" t="s">
        <v>349</v>
      </c>
      <c r="I890" s="24" t="s">
        <v>1078</v>
      </c>
      <c r="J890" s="14" t="s">
        <v>29</v>
      </c>
      <c r="K890" s="15" t="s">
        <v>45</v>
      </c>
      <c r="L890" s="61"/>
      <c r="M890" s="14"/>
      <c r="N890" s="14" t="s">
        <v>397</v>
      </c>
      <c r="O890" s="14"/>
      <c r="P890" s="15" t="s">
        <v>1139</v>
      </c>
      <c r="Q890" s="16">
        <v>11599</v>
      </c>
      <c r="R890" s="17">
        <v>48.81</v>
      </c>
      <c r="S890" s="18">
        <v>6828.4354999999996</v>
      </c>
      <c r="T890" s="19" t="s">
        <v>353</v>
      </c>
      <c r="U890" s="20" t="s">
        <v>362</v>
      </c>
      <c r="V890" s="22">
        <v>37</v>
      </c>
      <c r="W890" s="22">
        <v>2</v>
      </c>
      <c r="X890" s="23"/>
    </row>
    <row r="891" spans="1:24" s="1" customFormat="1" ht="14" customHeight="1" x14ac:dyDescent="0.3">
      <c r="A891" s="24" t="s">
        <v>23</v>
      </c>
      <c r="B891" s="24" t="s">
        <v>1208</v>
      </c>
      <c r="C891" s="12" t="s">
        <v>1209</v>
      </c>
      <c r="D891" s="59"/>
      <c r="E891" s="40" t="str">
        <f t="shared" si="32"/>
        <v>Еще фото</v>
      </c>
      <c r="F891" s="25"/>
      <c r="G891" s="24" t="s">
        <v>1092</v>
      </c>
      <c r="H891" s="24" t="s">
        <v>349</v>
      </c>
      <c r="I891" s="24" t="s">
        <v>1078</v>
      </c>
      <c r="J891" s="14" t="s">
        <v>29</v>
      </c>
      <c r="K891" s="15" t="s">
        <v>45</v>
      </c>
      <c r="L891" s="61"/>
      <c r="M891" s="14"/>
      <c r="N891" s="14" t="s">
        <v>397</v>
      </c>
      <c r="O891" s="14"/>
      <c r="P891" s="15" t="s">
        <v>1139</v>
      </c>
      <c r="Q891" s="16">
        <v>11599</v>
      </c>
      <c r="R891" s="17">
        <v>48.81</v>
      </c>
      <c r="S891" s="18">
        <v>6828.4354999999996</v>
      </c>
      <c r="T891" s="19" t="s">
        <v>353</v>
      </c>
      <c r="U891" s="20" t="s">
        <v>695</v>
      </c>
      <c r="V891" s="29">
        <v>37.5</v>
      </c>
      <c r="W891" s="22">
        <v>1</v>
      </c>
      <c r="X891" s="23"/>
    </row>
    <row r="892" spans="1:24" s="1" customFormat="1" ht="14" customHeight="1" x14ac:dyDescent="0.3">
      <c r="A892" s="24" t="s">
        <v>23</v>
      </c>
      <c r="B892" s="24" t="s">
        <v>1208</v>
      </c>
      <c r="C892" s="12" t="s">
        <v>1209</v>
      </c>
      <c r="D892" s="59"/>
      <c r="E892" s="40" t="str">
        <f t="shared" si="32"/>
        <v>Еще фото</v>
      </c>
      <c r="F892" s="25"/>
      <c r="G892" s="24" t="s">
        <v>1092</v>
      </c>
      <c r="H892" s="24" t="s">
        <v>349</v>
      </c>
      <c r="I892" s="24" t="s">
        <v>1078</v>
      </c>
      <c r="J892" s="14" t="s">
        <v>29</v>
      </c>
      <c r="K892" s="15" t="s">
        <v>45</v>
      </c>
      <c r="L892" s="61"/>
      <c r="M892" s="14"/>
      <c r="N892" s="14" t="s">
        <v>397</v>
      </c>
      <c r="O892" s="14"/>
      <c r="P892" s="15" t="s">
        <v>1139</v>
      </c>
      <c r="Q892" s="16">
        <v>11599</v>
      </c>
      <c r="R892" s="17">
        <v>48.81</v>
      </c>
      <c r="S892" s="18">
        <v>6828.4354999999996</v>
      </c>
      <c r="T892" s="19" t="s">
        <v>353</v>
      </c>
      <c r="U892" s="20" t="s">
        <v>686</v>
      </c>
      <c r="V892" s="22">
        <v>38</v>
      </c>
      <c r="W892" s="22">
        <v>1</v>
      </c>
      <c r="X892" s="23"/>
    </row>
    <row r="893" spans="1:24" s="1" customFormat="1" ht="14" customHeight="1" x14ac:dyDescent="0.3">
      <c r="A893" s="24" t="s">
        <v>23</v>
      </c>
      <c r="B893" s="24" t="s">
        <v>1208</v>
      </c>
      <c r="C893" s="12" t="s">
        <v>1209</v>
      </c>
      <c r="D893" s="59"/>
      <c r="E893" s="40" t="str">
        <f t="shared" si="32"/>
        <v>Еще фото</v>
      </c>
      <c r="F893" s="25"/>
      <c r="G893" s="24" t="s">
        <v>1092</v>
      </c>
      <c r="H893" s="24" t="s">
        <v>349</v>
      </c>
      <c r="I893" s="24" t="s">
        <v>1078</v>
      </c>
      <c r="J893" s="14" t="s">
        <v>29</v>
      </c>
      <c r="K893" s="15" t="s">
        <v>45</v>
      </c>
      <c r="L893" s="61"/>
      <c r="M893" s="14"/>
      <c r="N893" s="14" t="s">
        <v>397</v>
      </c>
      <c r="O893" s="14"/>
      <c r="P893" s="15" t="s">
        <v>1139</v>
      </c>
      <c r="Q893" s="16">
        <v>11599</v>
      </c>
      <c r="R893" s="17">
        <v>48.81</v>
      </c>
      <c r="S893" s="18">
        <v>6828.4354999999996</v>
      </c>
      <c r="T893" s="19" t="s">
        <v>353</v>
      </c>
      <c r="U893" s="20" t="s">
        <v>354</v>
      </c>
      <c r="V893" s="22">
        <v>39</v>
      </c>
      <c r="W893" s="22">
        <v>8</v>
      </c>
      <c r="X893" s="23"/>
    </row>
    <row r="894" spans="1:24" s="1" customFormat="1" ht="17" customHeight="1" x14ac:dyDescent="0.3">
      <c r="A894" s="24" t="s">
        <v>23</v>
      </c>
      <c r="B894" s="24" t="s">
        <v>1208</v>
      </c>
      <c r="C894" s="12" t="s">
        <v>1209</v>
      </c>
      <c r="D894" s="60"/>
      <c r="E894" s="40" t="str">
        <f t="shared" si="32"/>
        <v>Еще фото</v>
      </c>
      <c r="F894" s="25"/>
      <c r="G894" s="24" t="s">
        <v>1092</v>
      </c>
      <c r="H894" s="24" t="s">
        <v>349</v>
      </c>
      <c r="I894" s="24" t="s">
        <v>1078</v>
      </c>
      <c r="J894" s="14" t="s">
        <v>29</v>
      </c>
      <c r="K894" s="15" t="s">
        <v>45</v>
      </c>
      <c r="L894" s="57"/>
      <c r="M894" s="14"/>
      <c r="N894" s="14" t="s">
        <v>397</v>
      </c>
      <c r="O894" s="14"/>
      <c r="P894" s="15" t="s">
        <v>1139</v>
      </c>
      <c r="Q894" s="16">
        <v>11599</v>
      </c>
      <c r="R894" s="17">
        <v>48.81</v>
      </c>
      <c r="S894" s="18">
        <v>6828.4354999999996</v>
      </c>
      <c r="T894" s="19" t="s">
        <v>353</v>
      </c>
      <c r="U894" s="20" t="s">
        <v>698</v>
      </c>
      <c r="V894" s="22">
        <v>42</v>
      </c>
      <c r="W894" s="22">
        <v>1</v>
      </c>
      <c r="X894" s="23"/>
    </row>
    <row r="895" spans="1:24" s="1" customFormat="1" ht="21" customHeight="1" x14ac:dyDescent="0.3">
      <c r="A895" s="11" t="s">
        <v>23</v>
      </c>
      <c r="B895" s="11" t="s">
        <v>1210</v>
      </c>
      <c r="C895" s="26" t="s">
        <v>1211</v>
      </c>
      <c r="D895" s="58"/>
      <c r="E895" s="40" t="str">
        <f>HYPERLINK("https://www.google.ru/search?q=FZ5808-107&amp;newwindow=1&amp;tbm=isch","Еще фото")</f>
        <v>Еще фото</v>
      </c>
      <c r="F895" s="25"/>
      <c r="G895" s="11" t="s">
        <v>358</v>
      </c>
      <c r="H895" s="11" t="s">
        <v>349</v>
      </c>
      <c r="I895" s="14" t="s">
        <v>1078</v>
      </c>
      <c r="J895" s="14" t="s">
        <v>29</v>
      </c>
      <c r="K895" s="15" t="s">
        <v>30</v>
      </c>
      <c r="L895" s="56" t="s">
        <v>1212</v>
      </c>
      <c r="M895" s="14" t="s">
        <v>702</v>
      </c>
      <c r="N895" s="14" t="s">
        <v>1213</v>
      </c>
      <c r="O895" s="14"/>
      <c r="P895" s="15" t="s">
        <v>1214</v>
      </c>
      <c r="Q895" s="16">
        <v>25499</v>
      </c>
      <c r="R895" s="17">
        <v>46</v>
      </c>
      <c r="S895" s="18">
        <v>15834.878999999997</v>
      </c>
      <c r="T895" s="19" t="s">
        <v>353</v>
      </c>
      <c r="U895" s="20" t="s">
        <v>686</v>
      </c>
      <c r="V895" s="22">
        <v>40</v>
      </c>
      <c r="W895" s="22">
        <v>7</v>
      </c>
      <c r="X895" s="23"/>
    </row>
    <row r="896" spans="1:24" s="1" customFormat="1" ht="21" customHeight="1" x14ac:dyDescent="0.3">
      <c r="A896" s="24" t="s">
        <v>23</v>
      </c>
      <c r="B896" s="24" t="s">
        <v>1210</v>
      </c>
      <c r="C896" s="27" t="s">
        <v>1211</v>
      </c>
      <c r="D896" s="59"/>
      <c r="E896" s="40" t="str">
        <f>HYPERLINK("https://www.google.ru/search?q=FZ5808-107&amp;newwindow=1&amp;tbm=isch","Еще фото")</f>
        <v>Еще фото</v>
      </c>
      <c r="F896" s="25"/>
      <c r="G896" s="24" t="s">
        <v>358</v>
      </c>
      <c r="H896" s="24" t="s">
        <v>349</v>
      </c>
      <c r="I896" s="24" t="s">
        <v>1078</v>
      </c>
      <c r="J896" s="14" t="s">
        <v>29</v>
      </c>
      <c r="K896" s="15" t="s">
        <v>30</v>
      </c>
      <c r="L896" s="61"/>
      <c r="M896" s="14" t="s">
        <v>702</v>
      </c>
      <c r="N896" s="14" t="s">
        <v>1213</v>
      </c>
      <c r="O896" s="14"/>
      <c r="P896" s="15" t="s">
        <v>1214</v>
      </c>
      <c r="Q896" s="16">
        <v>25499</v>
      </c>
      <c r="R896" s="17">
        <v>46</v>
      </c>
      <c r="S896" s="18">
        <v>15834.878999999997</v>
      </c>
      <c r="T896" s="19" t="s">
        <v>353</v>
      </c>
      <c r="U896" s="20" t="s">
        <v>354</v>
      </c>
      <c r="V896" s="22">
        <v>41</v>
      </c>
      <c r="W896" s="22">
        <v>1</v>
      </c>
      <c r="X896" s="23"/>
    </row>
    <row r="897" spans="1:24" s="1" customFormat="1" ht="21" customHeight="1" x14ac:dyDescent="0.3">
      <c r="A897" s="24" t="s">
        <v>23</v>
      </c>
      <c r="B897" s="24" t="s">
        <v>1210</v>
      </c>
      <c r="C897" s="27" t="s">
        <v>1211</v>
      </c>
      <c r="D897" s="59"/>
      <c r="E897" s="40" t="str">
        <f>HYPERLINK("https://www.google.ru/search?q=FZ5808-107&amp;newwindow=1&amp;tbm=isch","Еще фото")</f>
        <v>Еще фото</v>
      </c>
      <c r="F897" s="25"/>
      <c r="G897" s="24" t="s">
        <v>358</v>
      </c>
      <c r="H897" s="24" t="s">
        <v>349</v>
      </c>
      <c r="I897" s="24" t="s">
        <v>1078</v>
      </c>
      <c r="J897" s="14" t="s">
        <v>29</v>
      </c>
      <c r="K897" s="15" t="s">
        <v>30</v>
      </c>
      <c r="L897" s="61"/>
      <c r="M897" s="14" t="s">
        <v>702</v>
      </c>
      <c r="N897" s="14" t="s">
        <v>1213</v>
      </c>
      <c r="O897" s="14"/>
      <c r="P897" s="15" t="s">
        <v>1214</v>
      </c>
      <c r="Q897" s="16">
        <v>25499</v>
      </c>
      <c r="R897" s="17">
        <v>46</v>
      </c>
      <c r="S897" s="18">
        <v>15834.878999999997</v>
      </c>
      <c r="T897" s="19" t="s">
        <v>353</v>
      </c>
      <c r="U897" s="20" t="s">
        <v>355</v>
      </c>
      <c r="V897" s="29">
        <v>41.5</v>
      </c>
      <c r="W897" s="22">
        <v>12</v>
      </c>
      <c r="X897" s="23"/>
    </row>
    <row r="898" spans="1:24" s="1" customFormat="1" ht="21" customHeight="1" x14ac:dyDescent="0.3">
      <c r="A898" s="24" t="s">
        <v>23</v>
      </c>
      <c r="B898" s="24" t="s">
        <v>1210</v>
      </c>
      <c r="C898" s="27" t="s">
        <v>1211</v>
      </c>
      <c r="D898" s="59"/>
      <c r="E898" s="40" t="str">
        <f>HYPERLINK("https://www.google.ru/search?q=FZ5808-107&amp;newwindow=1&amp;tbm=isch","Еще фото")</f>
        <v>Еще фото</v>
      </c>
      <c r="F898" s="25"/>
      <c r="G898" s="24" t="s">
        <v>358</v>
      </c>
      <c r="H898" s="24" t="s">
        <v>349</v>
      </c>
      <c r="I898" s="24" t="s">
        <v>1078</v>
      </c>
      <c r="J898" s="14" t="s">
        <v>29</v>
      </c>
      <c r="K898" s="15" t="s">
        <v>30</v>
      </c>
      <c r="L898" s="61"/>
      <c r="M898" s="14" t="s">
        <v>702</v>
      </c>
      <c r="N898" s="14" t="s">
        <v>1213</v>
      </c>
      <c r="O898" s="14"/>
      <c r="P898" s="15" t="s">
        <v>1214</v>
      </c>
      <c r="Q898" s="16">
        <v>25499</v>
      </c>
      <c r="R898" s="17">
        <v>46</v>
      </c>
      <c r="S898" s="18">
        <v>15834.878999999997</v>
      </c>
      <c r="T898" s="19" t="s">
        <v>353</v>
      </c>
      <c r="U898" s="20" t="s">
        <v>708</v>
      </c>
      <c r="V898" s="22">
        <v>42</v>
      </c>
      <c r="W898" s="22">
        <v>11</v>
      </c>
      <c r="X898" s="23"/>
    </row>
    <row r="899" spans="1:24" s="1" customFormat="1" ht="32" customHeight="1" x14ac:dyDescent="0.3">
      <c r="A899" s="24" t="s">
        <v>23</v>
      </c>
      <c r="B899" s="24" t="s">
        <v>1210</v>
      </c>
      <c r="C899" s="27" t="s">
        <v>1211</v>
      </c>
      <c r="D899" s="60"/>
      <c r="E899" s="40" t="str">
        <f>HYPERLINK("https://www.google.ru/search?q=FZ5808-107&amp;newwindow=1&amp;tbm=isch","Еще фото")</f>
        <v>Еще фото</v>
      </c>
      <c r="F899" s="25"/>
      <c r="G899" s="24" t="s">
        <v>358</v>
      </c>
      <c r="H899" s="24" t="s">
        <v>349</v>
      </c>
      <c r="I899" s="24" t="s">
        <v>1078</v>
      </c>
      <c r="J899" s="14" t="s">
        <v>29</v>
      </c>
      <c r="K899" s="15" t="s">
        <v>30</v>
      </c>
      <c r="L899" s="57"/>
      <c r="M899" s="14" t="s">
        <v>702</v>
      </c>
      <c r="N899" s="14" t="s">
        <v>1213</v>
      </c>
      <c r="O899" s="14"/>
      <c r="P899" s="15" t="s">
        <v>1214</v>
      </c>
      <c r="Q899" s="16">
        <v>25499</v>
      </c>
      <c r="R899" s="17">
        <v>46</v>
      </c>
      <c r="S899" s="18">
        <v>15834.878999999997</v>
      </c>
      <c r="T899" s="19" t="s">
        <v>353</v>
      </c>
      <c r="U899" s="20" t="s">
        <v>696</v>
      </c>
      <c r="V899" s="22">
        <v>43</v>
      </c>
      <c r="W899" s="22">
        <v>10</v>
      </c>
      <c r="X899" s="23"/>
    </row>
    <row r="900" spans="1:24" s="1" customFormat="1" ht="26" customHeight="1" x14ac:dyDescent="0.3">
      <c r="A900" s="11" t="s">
        <v>23</v>
      </c>
      <c r="B900" s="11" t="s">
        <v>1215</v>
      </c>
      <c r="C900" s="12" t="s">
        <v>1216</v>
      </c>
      <c r="D900" s="58"/>
      <c r="E900" s="40" t="str">
        <f>HYPERLINK("https://www.google.ru/search?q=IO9914-100&amp;newwindow=1&amp;tbm=isch","Еще фото")</f>
        <v>Еще фото</v>
      </c>
      <c r="F900" s="25"/>
      <c r="G900" s="11" t="s">
        <v>358</v>
      </c>
      <c r="H900" s="11" t="s">
        <v>349</v>
      </c>
      <c r="I900" s="14" t="s">
        <v>1078</v>
      </c>
      <c r="J900" s="14" t="s">
        <v>99</v>
      </c>
      <c r="K900" s="15" t="s">
        <v>45</v>
      </c>
      <c r="L900" s="56" t="s">
        <v>1217</v>
      </c>
      <c r="M900" s="14"/>
      <c r="N900" s="14" t="s">
        <v>67</v>
      </c>
      <c r="O900" s="14"/>
      <c r="P900" s="15" t="s">
        <v>828</v>
      </c>
      <c r="Q900" s="16">
        <v>20799</v>
      </c>
      <c r="R900" s="17">
        <v>46</v>
      </c>
      <c r="S900" s="18">
        <v>12916.178999999998</v>
      </c>
      <c r="T900" s="19" t="s">
        <v>353</v>
      </c>
      <c r="U900" s="20" t="s">
        <v>679</v>
      </c>
      <c r="V900" s="22">
        <v>35</v>
      </c>
      <c r="W900" s="22">
        <v>1</v>
      </c>
      <c r="X900" s="23"/>
    </row>
    <row r="901" spans="1:24" s="1" customFormat="1" ht="26" customHeight="1" x14ac:dyDescent="0.3">
      <c r="A901" s="24" t="s">
        <v>23</v>
      </c>
      <c r="B901" s="24" t="s">
        <v>1215</v>
      </c>
      <c r="C901" s="12" t="s">
        <v>1216</v>
      </c>
      <c r="D901" s="59"/>
      <c r="E901" s="40" t="str">
        <f>HYPERLINK("https://www.google.ru/search?q=IO9914-100&amp;newwindow=1&amp;tbm=isch","Еще фото")</f>
        <v>Еще фото</v>
      </c>
      <c r="F901" s="25"/>
      <c r="G901" s="24" t="s">
        <v>358</v>
      </c>
      <c r="H901" s="24" t="s">
        <v>349</v>
      </c>
      <c r="I901" s="24" t="s">
        <v>1078</v>
      </c>
      <c r="J901" s="14" t="s">
        <v>99</v>
      </c>
      <c r="K901" s="15" t="s">
        <v>45</v>
      </c>
      <c r="L901" s="61"/>
      <c r="M901" s="14"/>
      <c r="N901" s="14" t="s">
        <v>67</v>
      </c>
      <c r="O901" s="14"/>
      <c r="P901" s="15" t="s">
        <v>828</v>
      </c>
      <c r="Q901" s="16">
        <v>20799</v>
      </c>
      <c r="R901" s="17">
        <v>46</v>
      </c>
      <c r="S901" s="18">
        <v>12916.178999999998</v>
      </c>
      <c r="T901" s="19" t="s">
        <v>353</v>
      </c>
      <c r="U901" s="20" t="s">
        <v>361</v>
      </c>
      <c r="V901" s="29">
        <v>36.5</v>
      </c>
      <c r="W901" s="22">
        <v>2</v>
      </c>
      <c r="X901" s="23"/>
    </row>
    <row r="902" spans="1:24" s="1" customFormat="1" ht="26" customHeight="1" x14ac:dyDescent="0.3">
      <c r="A902" s="24" t="s">
        <v>23</v>
      </c>
      <c r="B902" s="24" t="s">
        <v>1215</v>
      </c>
      <c r="C902" s="12" t="s">
        <v>1216</v>
      </c>
      <c r="D902" s="59"/>
      <c r="E902" s="40" t="str">
        <f>HYPERLINK("https://www.google.ru/search?q=IO9914-100&amp;newwindow=1&amp;tbm=isch","Еще фото")</f>
        <v>Еще фото</v>
      </c>
      <c r="F902" s="25"/>
      <c r="G902" s="24" t="s">
        <v>358</v>
      </c>
      <c r="H902" s="24" t="s">
        <v>349</v>
      </c>
      <c r="I902" s="24" t="s">
        <v>1078</v>
      </c>
      <c r="J902" s="14" t="s">
        <v>99</v>
      </c>
      <c r="K902" s="15" t="s">
        <v>45</v>
      </c>
      <c r="L902" s="61"/>
      <c r="M902" s="14"/>
      <c r="N902" s="14" t="s">
        <v>67</v>
      </c>
      <c r="O902" s="14"/>
      <c r="P902" s="15" t="s">
        <v>828</v>
      </c>
      <c r="Q902" s="16">
        <v>20799</v>
      </c>
      <c r="R902" s="17">
        <v>46</v>
      </c>
      <c r="S902" s="18">
        <v>12916.178999999998</v>
      </c>
      <c r="T902" s="19" t="s">
        <v>353</v>
      </c>
      <c r="U902" s="20" t="s">
        <v>362</v>
      </c>
      <c r="V902" s="22">
        <v>37</v>
      </c>
      <c r="W902" s="22">
        <v>1</v>
      </c>
      <c r="X902" s="23"/>
    </row>
    <row r="903" spans="1:24" s="1" customFormat="1" ht="26" customHeight="1" x14ac:dyDescent="0.3">
      <c r="A903" s="24" t="s">
        <v>23</v>
      </c>
      <c r="B903" s="24" t="s">
        <v>1215</v>
      </c>
      <c r="C903" s="12" t="s">
        <v>1216</v>
      </c>
      <c r="D903" s="60"/>
      <c r="E903" s="40" t="str">
        <f>HYPERLINK("https://www.google.ru/search?q=IO9914-100&amp;newwindow=1&amp;tbm=isch","Еще фото")</f>
        <v>Еще фото</v>
      </c>
      <c r="F903" s="25"/>
      <c r="G903" s="24" t="s">
        <v>358</v>
      </c>
      <c r="H903" s="24" t="s">
        <v>349</v>
      </c>
      <c r="I903" s="24" t="s">
        <v>1078</v>
      </c>
      <c r="J903" s="14" t="s">
        <v>99</v>
      </c>
      <c r="K903" s="15" t="s">
        <v>45</v>
      </c>
      <c r="L903" s="57"/>
      <c r="M903" s="14"/>
      <c r="N903" s="14" t="s">
        <v>67</v>
      </c>
      <c r="O903" s="14"/>
      <c r="P903" s="15" t="s">
        <v>828</v>
      </c>
      <c r="Q903" s="16">
        <v>20799</v>
      </c>
      <c r="R903" s="17">
        <v>46</v>
      </c>
      <c r="S903" s="18">
        <v>12916.178999999998</v>
      </c>
      <c r="T903" s="19" t="s">
        <v>353</v>
      </c>
      <c r="U903" s="20" t="s">
        <v>354</v>
      </c>
      <c r="V903" s="22">
        <v>39</v>
      </c>
      <c r="W903" s="22">
        <v>3</v>
      </c>
      <c r="X903" s="23"/>
    </row>
    <row r="904" spans="1:24" s="1" customFormat="1" ht="26" customHeight="1" x14ac:dyDescent="0.3">
      <c r="A904" s="11" t="s">
        <v>23</v>
      </c>
      <c r="B904" s="11" t="s">
        <v>1218</v>
      </c>
      <c r="C904" s="12" t="s">
        <v>1219</v>
      </c>
      <c r="D904" s="58"/>
      <c r="E904" s="40" t="str">
        <f>HYPERLINK("https://www.google.ru/search?q=CT1629-002&amp;newwindow=1&amp;tbm=isch","Еще фото")</f>
        <v>Еще фото</v>
      </c>
      <c r="F904" s="25"/>
      <c r="G904" s="11" t="s">
        <v>358</v>
      </c>
      <c r="H904" s="11" t="s">
        <v>349</v>
      </c>
      <c r="I904" s="14" t="s">
        <v>1078</v>
      </c>
      <c r="J904" s="14" t="s">
        <v>29</v>
      </c>
      <c r="K904" s="15" t="s">
        <v>337</v>
      </c>
      <c r="L904" s="56" t="s">
        <v>1220</v>
      </c>
      <c r="M904" s="14"/>
      <c r="N904" s="14" t="s">
        <v>397</v>
      </c>
      <c r="O904" s="14"/>
      <c r="P904" s="15" t="s">
        <v>843</v>
      </c>
      <c r="Q904" s="16">
        <v>11999</v>
      </c>
      <c r="R904" s="17">
        <v>45.1</v>
      </c>
      <c r="S904" s="18">
        <v>7575.9354999999996</v>
      </c>
      <c r="T904" s="19" t="s">
        <v>353</v>
      </c>
      <c r="U904" s="20" t="s">
        <v>354</v>
      </c>
      <c r="V904" s="22">
        <v>41</v>
      </c>
      <c r="W904" s="22">
        <v>2</v>
      </c>
      <c r="X904" s="23"/>
    </row>
    <row r="905" spans="1:24" s="1" customFormat="1" ht="26" customHeight="1" x14ac:dyDescent="0.3">
      <c r="A905" s="24" t="s">
        <v>23</v>
      </c>
      <c r="B905" s="24" t="s">
        <v>1218</v>
      </c>
      <c r="C905" s="12" t="s">
        <v>1219</v>
      </c>
      <c r="D905" s="59"/>
      <c r="E905" s="40" t="str">
        <f>HYPERLINK("https://www.google.ru/search?q=CT1629-002&amp;newwindow=1&amp;tbm=isch","Еще фото")</f>
        <v>Еще фото</v>
      </c>
      <c r="F905" s="25"/>
      <c r="G905" s="24" t="s">
        <v>358</v>
      </c>
      <c r="H905" s="24" t="s">
        <v>349</v>
      </c>
      <c r="I905" s="24" t="s">
        <v>1078</v>
      </c>
      <c r="J905" s="14" t="s">
        <v>29</v>
      </c>
      <c r="K905" s="15" t="s">
        <v>337</v>
      </c>
      <c r="L905" s="61"/>
      <c r="M905" s="14"/>
      <c r="N905" s="14" t="s">
        <v>397</v>
      </c>
      <c r="O905" s="14"/>
      <c r="P905" s="15" t="s">
        <v>843</v>
      </c>
      <c r="Q905" s="16">
        <v>11999</v>
      </c>
      <c r="R905" s="17">
        <v>45.1</v>
      </c>
      <c r="S905" s="18">
        <v>7575.9354999999996</v>
      </c>
      <c r="T905" s="19" t="s">
        <v>353</v>
      </c>
      <c r="U905" s="20" t="s">
        <v>355</v>
      </c>
      <c r="V905" s="29">
        <v>41.5</v>
      </c>
      <c r="W905" s="22">
        <v>1</v>
      </c>
      <c r="X905" s="23"/>
    </row>
    <row r="906" spans="1:24" s="1" customFormat="1" ht="26" customHeight="1" x14ac:dyDescent="0.3">
      <c r="A906" s="24" t="s">
        <v>23</v>
      </c>
      <c r="B906" s="24" t="s">
        <v>1218</v>
      </c>
      <c r="C906" s="12" t="s">
        <v>1219</v>
      </c>
      <c r="D906" s="59"/>
      <c r="E906" s="40" t="str">
        <f>HYPERLINK("https://www.google.ru/search?q=CT1629-002&amp;newwindow=1&amp;tbm=isch","Еще фото")</f>
        <v>Еще фото</v>
      </c>
      <c r="F906" s="25"/>
      <c r="G906" s="24" t="s">
        <v>358</v>
      </c>
      <c r="H906" s="24" t="s">
        <v>349</v>
      </c>
      <c r="I906" s="24" t="s">
        <v>1078</v>
      </c>
      <c r="J906" s="14" t="s">
        <v>29</v>
      </c>
      <c r="K906" s="15" t="s">
        <v>337</v>
      </c>
      <c r="L906" s="61"/>
      <c r="M906" s="14"/>
      <c r="N906" s="14" t="s">
        <v>397</v>
      </c>
      <c r="O906" s="14"/>
      <c r="P906" s="15" t="s">
        <v>843</v>
      </c>
      <c r="Q906" s="16">
        <v>11999</v>
      </c>
      <c r="R906" s="17">
        <v>45.1</v>
      </c>
      <c r="S906" s="18">
        <v>7575.9354999999996</v>
      </c>
      <c r="T906" s="19" t="s">
        <v>353</v>
      </c>
      <c r="U906" s="20" t="s">
        <v>696</v>
      </c>
      <c r="V906" s="22">
        <v>43</v>
      </c>
      <c r="W906" s="22">
        <v>3</v>
      </c>
      <c r="X906" s="23"/>
    </row>
    <row r="907" spans="1:24" s="1" customFormat="1" ht="26" customHeight="1" x14ac:dyDescent="0.3">
      <c r="A907" s="24" t="s">
        <v>23</v>
      </c>
      <c r="B907" s="24" t="s">
        <v>1218</v>
      </c>
      <c r="C907" s="12" t="s">
        <v>1219</v>
      </c>
      <c r="D907" s="60"/>
      <c r="E907" s="40" t="str">
        <f>HYPERLINK("https://www.google.ru/search?q=CT1629-002&amp;newwindow=1&amp;tbm=isch","Еще фото")</f>
        <v>Еще фото</v>
      </c>
      <c r="F907" s="25"/>
      <c r="G907" s="24" t="s">
        <v>358</v>
      </c>
      <c r="H907" s="24" t="s">
        <v>349</v>
      </c>
      <c r="I907" s="24" t="s">
        <v>1078</v>
      </c>
      <c r="J907" s="14" t="s">
        <v>29</v>
      </c>
      <c r="K907" s="15" t="s">
        <v>337</v>
      </c>
      <c r="L907" s="57"/>
      <c r="M907" s="14"/>
      <c r="N907" s="14" t="s">
        <v>397</v>
      </c>
      <c r="O907" s="14"/>
      <c r="P907" s="15" t="s">
        <v>843</v>
      </c>
      <c r="Q907" s="16">
        <v>11999</v>
      </c>
      <c r="R907" s="17">
        <v>45.1</v>
      </c>
      <c r="S907" s="18">
        <v>7575.9354999999996</v>
      </c>
      <c r="T907" s="19" t="s">
        <v>353</v>
      </c>
      <c r="U907" s="20" t="s">
        <v>697</v>
      </c>
      <c r="V907" s="29">
        <v>43.5</v>
      </c>
      <c r="W907" s="22">
        <v>2</v>
      </c>
      <c r="X907" s="23"/>
    </row>
    <row r="908" spans="1:24" s="1" customFormat="1" ht="14" customHeight="1" x14ac:dyDescent="0.3">
      <c r="A908" s="11" t="s">
        <v>23</v>
      </c>
      <c r="B908" s="11" t="s">
        <v>1221</v>
      </c>
      <c r="C908" s="12" t="s">
        <v>1222</v>
      </c>
      <c r="D908" s="58"/>
      <c r="E908" s="40" t="str">
        <f t="shared" ref="E908:E914" si="33">HYPERLINK("https://www.google.ru/search?q=FJ1909-100&amp;newwindow=1&amp;tbm=isch","Еще фото")</f>
        <v>Еще фото</v>
      </c>
      <c r="F908" s="25"/>
      <c r="G908" s="11" t="s">
        <v>358</v>
      </c>
      <c r="H908" s="11" t="s">
        <v>349</v>
      </c>
      <c r="I908" s="14" t="s">
        <v>1078</v>
      </c>
      <c r="J908" s="14" t="s">
        <v>29</v>
      </c>
      <c r="K908" s="15" t="s">
        <v>30</v>
      </c>
      <c r="L908" s="56" t="s">
        <v>1223</v>
      </c>
      <c r="M908" s="14" t="s">
        <v>702</v>
      </c>
      <c r="N908" s="14" t="s">
        <v>1224</v>
      </c>
      <c r="O908" s="14"/>
      <c r="P908" s="15" t="s">
        <v>1225</v>
      </c>
      <c r="Q908" s="16">
        <v>22099</v>
      </c>
      <c r="R908" s="17">
        <v>45.03</v>
      </c>
      <c r="S908" s="18">
        <v>13969.9355</v>
      </c>
      <c r="T908" s="19" t="s">
        <v>353</v>
      </c>
      <c r="U908" s="20" t="s">
        <v>695</v>
      </c>
      <c r="V908" s="29">
        <v>39.5</v>
      </c>
      <c r="W908" s="22">
        <v>1</v>
      </c>
      <c r="X908" s="23"/>
    </row>
    <row r="909" spans="1:24" s="1" customFormat="1" ht="14" customHeight="1" x14ac:dyDescent="0.3">
      <c r="A909" s="24" t="s">
        <v>23</v>
      </c>
      <c r="B909" s="24" t="s">
        <v>1221</v>
      </c>
      <c r="C909" s="12" t="s">
        <v>1222</v>
      </c>
      <c r="D909" s="59"/>
      <c r="E909" s="40" t="str">
        <f t="shared" si="33"/>
        <v>Еще фото</v>
      </c>
      <c r="F909" s="25"/>
      <c r="G909" s="24" t="s">
        <v>358</v>
      </c>
      <c r="H909" s="24" t="s">
        <v>349</v>
      </c>
      <c r="I909" s="24" t="s">
        <v>1078</v>
      </c>
      <c r="J909" s="14" t="s">
        <v>29</v>
      </c>
      <c r="K909" s="15" t="s">
        <v>30</v>
      </c>
      <c r="L909" s="61"/>
      <c r="M909" s="14" t="s">
        <v>702</v>
      </c>
      <c r="N909" s="14" t="s">
        <v>1224</v>
      </c>
      <c r="O909" s="14"/>
      <c r="P909" s="15" t="s">
        <v>1225</v>
      </c>
      <c r="Q909" s="16">
        <v>22099</v>
      </c>
      <c r="R909" s="17">
        <v>45.03</v>
      </c>
      <c r="S909" s="18">
        <v>13969.9355</v>
      </c>
      <c r="T909" s="19" t="s">
        <v>353</v>
      </c>
      <c r="U909" s="20" t="s">
        <v>686</v>
      </c>
      <c r="V909" s="22">
        <v>40</v>
      </c>
      <c r="W909" s="22">
        <v>2</v>
      </c>
      <c r="X909" s="23"/>
    </row>
    <row r="910" spans="1:24" s="1" customFormat="1" ht="14" customHeight="1" x14ac:dyDescent="0.3">
      <c r="A910" s="24" t="s">
        <v>23</v>
      </c>
      <c r="B910" s="24" t="s">
        <v>1221</v>
      </c>
      <c r="C910" s="12" t="s">
        <v>1222</v>
      </c>
      <c r="D910" s="59"/>
      <c r="E910" s="40" t="str">
        <f t="shared" si="33"/>
        <v>Еще фото</v>
      </c>
      <c r="F910" s="25"/>
      <c r="G910" s="24" t="s">
        <v>358</v>
      </c>
      <c r="H910" s="24" t="s">
        <v>349</v>
      </c>
      <c r="I910" s="24" t="s">
        <v>1078</v>
      </c>
      <c r="J910" s="14" t="s">
        <v>29</v>
      </c>
      <c r="K910" s="15" t="s">
        <v>30</v>
      </c>
      <c r="L910" s="61"/>
      <c r="M910" s="14" t="s">
        <v>702</v>
      </c>
      <c r="N910" s="14" t="s">
        <v>1224</v>
      </c>
      <c r="O910" s="14"/>
      <c r="P910" s="15" t="s">
        <v>1225</v>
      </c>
      <c r="Q910" s="16">
        <v>22099</v>
      </c>
      <c r="R910" s="17">
        <v>45.03</v>
      </c>
      <c r="S910" s="18">
        <v>13969.9355</v>
      </c>
      <c r="T910" s="19" t="s">
        <v>353</v>
      </c>
      <c r="U910" s="20" t="s">
        <v>354</v>
      </c>
      <c r="V910" s="22">
        <v>41</v>
      </c>
      <c r="W910" s="22">
        <v>5</v>
      </c>
      <c r="X910" s="23"/>
    </row>
    <row r="911" spans="1:24" s="1" customFormat="1" ht="14" customHeight="1" x14ac:dyDescent="0.3">
      <c r="A911" s="24" t="s">
        <v>23</v>
      </c>
      <c r="B911" s="24" t="s">
        <v>1221</v>
      </c>
      <c r="C911" s="12" t="s">
        <v>1222</v>
      </c>
      <c r="D911" s="59"/>
      <c r="E911" s="40" t="str">
        <f t="shared" si="33"/>
        <v>Еще фото</v>
      </c>
      <c r="F911" s="25"/>
      <c r="G911" s="24" t="s">
        <v>358</v>
      </c>
      <c r="H911" s="24" t="s">
        <v>349</v>
      </c>
      <c r="I911" s="24" t="s">
        <v>1078</v>
      </c>
      <c r="J911" s="14" t="s">
        <v>29</v>
      </c>
      <c r="K911" s="15" t="s">
        <v>30</v>
      </c>
      <c r="L911" s="61"/>
      <c r="M911" s="14" t="s">
        <v>702</v>
      </c>
      <c r="N911" s="14" t="s">
        <v>1224</v>
      </c>
      <c r="O911" s="14"/>
      <c r="P911" s="15" t="s">
        <v>1225</v>
      </c>
      <c r="Q911" s="16">
        <v>22099</v>
      </c>
      <c r="R911" s="17">
        <v>45.03</v>
      </c>
      <c r="S911" s="18">
        <v>13969.9355</v>
      </c>
      <c r="T911" s="19" t="s">
        <v>353</v>
      </c>
      <c r="U911" s="20" t="s">
        <v>355</v>
      </c>
      <c r="V911" s="29">
        <v>41.5</v>
      </c>
      <c r="W911" s="22">
        <v>4</v>
      </c>
      <c r="X911" s="23"/>
    </row>
    <row r="912" spans="1:24" s="1" customFormat="1" ht="14" customHeight="1" x14ac:dyDescent="0.3">
      <c r="A912" s="24" t="s">
        <v>23</v>
      </c>
      <c r="B912" s="24" t="s">
        <v>1221</v>
      </c>
      <c r="C912" s="12" t="s">
        <v>1222</v>
      </c>
      <c r="D912" s="59"/>
      <c r="E912" s="40" t="str">
        <f t="shared" si="33"/>
        <v>Еще фото</v>
      </c>
      <c r="F912" s="25"/>
      <c r="G912" s="24" t="s">
        <v>358</v>
      </c>
      <c r="H912" s="24" t="s">
        <v>349</v>
      </c>
      <c r="I912" s="24" t="s">
        <v>1078</v>
      </c>
      <c r="J912" s="14" t="s">
        <v>29</v>
      </c>
      <c r="K912" s="15" t="s">
        <v>30</v>
      </c>
      <c r="L912" s="61"/>
      <c r="M912" s="14" t="s">
        <v>702</v>
      </c>
      <c r="N912" s="14" t="s">
        <v>1224</v>
      </c>
      <c r="O912" s="14"/>
      <c r="P912" s="15" t="s">
        <v>1225</v>
      </c>
      <c r="Q912" s="16">
        <v>22099</v>
      </c>
      <c r="R912" s="17">
        <v>45.03</v>
      </c>
      <c r="S912" s="18">
        <v>13969.9355</v>
      </c>
      <c r="T912" s="19" t="s">
        <v>353</v>
      </c>
      <c r="U912" s="20" t="s">
        <v>708</v>
      </c>
      <c r="V912" s="22">
        <v>42</v>
      </c>
      <c r="W912" s="22">
        <v>4</v>
      </c>
      <c r="X912" s="23"/>
    </row>
    <row r="913" spans="1:24" s="1" customFormat="1" ht="14" customHeight="1" x14ac:dyDescent="0.3">
      <c r="A913" s="24" t="s">
        <v>23</v>
      </c>
      <c r="B913" s="24" t="s">
        <v>1221</v>
      </c>
      <c r="C913" s="12" t="s">
        <v>1222</v>
      </c>
      <c r="D913" s="59"/>
      <c r="E913" s="40" t="str">
        <f t="shared" si="33"/>
        <v>Еще фото</v>
      </c>
      <c r="F913" s="25"/>
      <c r="G913" s="24" t="s">
        <v>358</v>
      </c>
      <c r="H913" s="24" t="s">
        <v>349</v>
      </c>
      <c r="I913" s="24" t="s">
        <v>1078</v>
      </c>
      <c r="J913" s="14" t="s">
        <v>29</v>
      </c>
      <c r="K913" s="15" t="s">
        <v>30</v>
      </c>
      <c r="L913" s="61"/>
      <c r="M913" s="14" t="s">
        <v>702</v>
      </c>
      <c r="N913" s="14" t="s">
        <v>1224</v>
      </c>
      <c r="O913" s="14"/>
      <c r="P913" s="15" t="s">
        <v>1225</v>
      </c>
      <c r="Q913" s="16">
        <v>22099</v>
      </c>
      <c r="R913" s="17">
        <v>45.03</v>
      </c>
      <c r="S913" s="18">
        <v>13969.9355</v>
      </c>
      <c r="T913" s="19" t="s">
        <v>353</v>
      </c>
      <c r="U913" s="20" t="s">
        <v>696</v>
      </c>
      <c r="V913" s="22">
        <v>43</v>
      </c>
      <c r="W913" s="22">
        <v>4</v>
      </c>
      <c r="X913" s="23"/>
    </row>
    <row r="914" spans="1:24" s="1" customFormat="1" ht="17" customHeight="1" x14ac:dyDescent="0.3">
      <c r="A914" s="24" t="s">
        <v>23</v>
      </c>
      <c r="B914" s="24" t="s">
        <v>1221</v>
      </c>
      <c r="C914" s="12" t="s">
        <v>1222</v>
      </c>
      <c r="D914" s="60"/>
      <c r="E914" s="40" t="str">
        <f t="shared" si="33"/>
        <v>Еще фото</v>
      </c>
      <c r="F914" s="25"/>
      <c r="G914" s="24" t="s">
        <v>358</v>
      </c>
      <c r="H914" s="24" t="s">
        <v>349</v>
      </c>
      <c r="I914" s="24" t="s">
        <v>1078</v>
      </c>
      <c r="J914" s="14" t="s">
        <v>29</v>
      </c>
      <c r="K914" s="15" t="s">
        <v>30</v>
      </c>
      <c r="L914" s="57"/>
      <c r="M914" s="14" t="s">
        <v>702</v>
      </c>
      <c r="N914" s="14" t="s">
        <v>1224</v>
      </c>
      <c r="O914" s="14"/>
      <c r="P914" s="15" t="s">
        <v>1225</v>
      </c>
      <c r="Q914" s="16">
        <v>22099</v>
      </c>
      <c r="R914" s="17">
        <v>45.03</v>
      </c>
      <c r="S914" s="18">
        <v>13969.9355</v>
      </c>
      <c r="T914" s="19" t="s">
        <v>353</v>
      </c>
      <c r="U914" s="20" t="s">
        <v>697</v>
      </c>
      <c r="V914" s="29">
        <v>43.5</v>
      </c>
      <c r="W914" s="22">
        <v>3</v>
      </c>
      <c r="X914" s="23"/>
    </row>
    <row r="915" spans="1:24" s="1" customFormat="1" ht="14" customHeight="1" x14ac:dyDescent="0.3">
      <c r="A915" s="11" t="s">
        <v>23</v>
      </c>
      <c r="B915" s="11" t="s">
        <v>1111</v>
      </c>
      <c r="C915" s="12" t="s">
        <v>1226</v>
      </c>
      <c r="D915" s="58"/>
      <c r="E915" s="40" t="str">
        <f t="shared" ref="E915:E921" si="34">HYPERLINK("https://www.google.ru/search?q=DH3160-101&amp;newwindow=1&amp;tbm=isch","Еще фото")</f>
        <v>Еще фото</v>
      </c>
      <c r="F915" s="13" t="s">
        <v>26</v>
      </c>
      <c r="G915" s="11" t="s">
        <v>1092</v>
      </c>
      <c r="H915" s="11" t="s">
        <v>349</v>
      </c>
      <c r="I915" s="14" t="s">
        <v>1078</v>
      </c>
      <c r="J915" s="14" t="s">
        <v>29</v>
      </c>
      <c r="K915" s="15" t="s">
        <v>30</v>
      </c>
      <c r="L915" s="56" t="s">
        <v>1227</v>
      </c>
      <c r="M915" s="14"/>
      <c r="N915" s="14" t="s">
        <v>67</v>
      </c>
      <c r="O915" s="14"/>
      <c r="P915" s="15" t="s">
        <v>1228</v>
      </c>
      <c r="Q915" s="16">
        <v>9399</v>
      </c>
      <c r="R915" s="17">
        <v>45.02</v>
      </c>
      <c r="S915" s="18">
        <v>5942.9354999999996</v>
      </c>
      <c r="T915" s="19" t="s">
        <v>353</v>
      </c>
      <c r="U915" s="20" t="s">
        <v>361</v>
      </c>
      <c r="V915" s="22">
        <v>38</v>
      </c>
      <c r="W915" s="22">
        <v>2</v>
      </c>
      <c r="X915" s="23"/>
    </row>
    <row r="916" spans="1:24" s="1" customFormat="1" ht="14" customHeight="1" x14ac:dyDescent="0.3">
      <c r="A916" s="24" t="s">
        <v>23</v>
      </c>
      <c r="B916" s="24" t="s">
        <v>1111</v>
      </c>
      <c r="C916" s="12" t="s">
        <v>1226</v>
      </c>
      <c r="D916" s="59"/>
      <c r="E916" s="40" t="str">
        <f t="shared" si="34"/>
        <v>Еще фото</v>
      </c>
      <c r="F916" s="13" t="s">
        <v>26</v>
      </c>
      <c r="G916" s="24" t="s">
        <v>1092</v>
      </c>
      <c r="H916" s="24" t="s">
        <v>349</v>
      </c>
      <c r="I916" s="24" t="s">
        <v>1078</v>
      </c>
      <c r="J916" s="14" t="s">
        <v>29</v>
      </c>
      <c r="K916" s="15" t="s">
        <v>30</v>
      </c>
      <c r="L916" s="61"/>
      <c r="M916" s="14"/>
      <c r="N916" s="14" t="s">
        <v>67</v>
      </c>
      <c r="O916" s="14"/>
      <c r="P916" s="15" t="s">
        <v>1228</v>
      </c>
      <c r="Q916" s="16">
        <v>9399</v>
      </c>
      <c r="R916" s="17">
        <v>45.02</v>
      </c>
      <c r="S916" s="18">
        <v>5942.9354999999996</v>
      </c>
      <c r="T916" s="19" t="s">
        <v>353</v>
      </c>
      <c r="U916" s="20" t="s">
        <v>686</v>
      </c>
      <c r="V916" s="22">
        <v>40</v>
      </c>
      <c r="W916" s="22">
        <v>37</v>
      </c>
      <c r="X916" s="23"/>
    </row>
    <row r="917" spans="1:24" s="1" customFormat="1" ht="14" customHeight="1" x14ac:dyDescent="0.3">
      <c r="A917" s="24" t="s">
        <v>23</v>
      </c>
      <c r="B917" s="24" t="s">
        <v>1111</v>
      </c>
      <c r="C917" s="12" t="s">
        <v>1226</v>
      </c>
      <c r="D917" s="59"/>
      <c r="E917" s="40" t="str">
        <f t="shared" si="34"/>
        <v>Еще фото</v>
      </c>
      <c r="F917" s="13" t="s">
        <v>26</v>
      </c>
      <c r="G917" s="24" t="s">
        <v>1092</v>
      </c>
      <c r="H917" s="24" t="s">
        <v>349</v>
      </c>
      <c r="I917" s="24" t="s">
        <v>1078</v>
      </c>
      <c r="J917" s="14" t="s">
        <v>29</v>
      </c>
      <c r="K917" s="15" t="s">
        <v>30</v>
      </c>
      <c r="L917" s="61"/>
      <c r="M917" s="14"/>
      <c r="N917" s="14" t="s">
        <v>67</v>
      </c>
      <c r="O917" s="14"/>
      <c r="P917" s="15" t="s">
        <v>1228</v>
      </c>
      <c r="Q917" s="16">
        <v>9399</v>
      </c>
      <c r="R917" s="17">
        <v>45.02</v>
      </c>
      <c r="S917" s="18">
        <v>5942.9354999999996</v>
      </c>
      <c r="T917" s="19" t="s">
        <v>353</v>
      </c>
      <c r="U917" s="20" t="s">
        <v>354</v>
      </c>
      <c r="V917" s="22">
        <v>41</v>
      </c>
      <c r="W917" s="22">
        <v>21</v>
      </c>
      <c r="X917" s="23"/>
    </row>
    <row r="918" spans="1:24" s="1" customFormat="1" ht="14" customHeight="1" x14ac:dyDescent="0.3">
      <c r="A918" s="24" t="s">
        <v>23</v>
      </c>
      <c r="B918" s="24" t="s">
        <v>1111</v>
      </c>
      <c r="C918" s="12" t="s">
        <v>1226</v>
      </c>
      <c r="D918" s="59"/>
      <c r="E918" s="40" t="str">
        <f t="shared" si="34"/>
        <v>Еще фото</v>
      </c>
      <c r="F918" s="13" t="s">
        <v>26</v>
      </c>
      <c r="G918" s="24" t="s">
        <v>1092</v>
      </c>
      <c r="H918" s="24" t="s">
        <v>349</v>
      </c>
      <c r="I918" s="24" t="s">
        <v>1078</v>
      </c>
      <c r="J918" s="14" t="s">
        <v>29</v>
      </c>
      <c r="K918" s="15" t="s">
        <v>30</v>
      </c>
      <c r="L918" s="61"/>
      <c r="M918" s="14"/>
      <c r="N918" s="14" t="s">
        <v>67</v>
      </c>
      <c r="O918" s="14"/>
      <c r="P918" s="15" t="s">
        <v>1228</v>
      </c>
      <c r="Q918" s="16">
        <v>9399</v>
      </c>
      <c r="R918" s="17">
        <v>45.02</v>
      </c>
      <c r="S918" s="18">
        <v>5942.9354999999996</v>
      </c>
      <c r="T918" s="19" t="s">
        <v>353</v>
      </c>
      <c r="U918" s="20" t="s">
        <v>355</v>
      </c>
      <c r="V918" s="29">
        <v>41.5</v>
      </c>
      <c r="W918" s="22">
        <v>38</v>
      </c>
      <c r="X918" s="23"/>
    </row>
    <row r="919" spans="1:24" s="1" customFormat="1" ht="14" customHeight="1" x14ac:dyDescent="0.3">
      <c r="A919" s="24" t="s">
        <v>23</v>
      </c>
      <c r="B919" s="24" t="s">
        <v>1111</v>
      </c>
      <c r="C919" s="12" t="s">
        <v>1226</v>
      </c>
      <c r="D919" s="59"/>
      <c r="E919" s="40" t="str">
        <f t="shared" si="34"/>
        <v>Еще фото</v>
      </c>
      <c r="F919" s="13" t="s">
        <v>26</v>
      </c>
      <c r="G919" s="24" t="s">
        <v>1092</v>
      </c>
      <c r="H919" s="24" t="s">
        <v>349</v>
      </c>
      <c r="I919" s="24" t="s">
        <v>1078</v>
      </c>
      <c r="J919" s="14" t="s">
        <v>29</v>
      </c>
      <c r="K919" s="15" t="s">
        <v>30</v>
      </c>
      <c r="L919" s="61"/>
      <c r="M919" s="14"/>
      <c r="N919" s="14" t="s">
        <v>67</v>
      </c>
      <c r="O919" s="14"/>
      <c r="P919" s="15" t="s">
        <v>1228</v>
      </c>
      <c r="Q919" s="16">
        <v>9399</v>
      </c>
      <c r="R919" s="17">
        <v>45.02</v>
      </c>
      <c r="S919" s="18">
        <v>5942.9354999999996</v>
      </c>
      <c r="T919" s="19" t="s">
        <v>353</v>
      </c>
      <c r="U919" s="20" t="s">
        <v>708</v>
      </c>
      <c r="V919" s="22">
        <v>42</v>
      </c>
      <c r="W919" s="22">
        <v>1</v>
      </c>
      <c r="X919" s="23"/>
    </row>
    <row r="920" spans="1:24" s="1" customFormat="1" ht="14" customHeight="1" x14ac:dyDescent="0.3">
      <c r="A920" s="24" t="s">
        <v>23</v>
      </c>
      <c r="B920" s="24" t="s">
        <v>1111</v>
      </c>
      <c r="C920" s="12" t="s">
        <v>1226</v>
      </c>
      <c r="D920" s="59"/>
      <c r="E920" s="40" t="str">
        <f t="shared" si="34"/>
        <v>Еще фото</v>
      </c>
      <c r="F920" s="13" t="s">
        <v>26</v>
      </c>
      <c r="G920" s="24" t="s">
        <v>1092</v>
      </c>
      <c r="H920" s="24" t="s">
        <v>349</v>
      </c>
      <c r="I920" s="24" t="s">
        <v>1078</v>
      </c>
      <c r="J920" s="14" t="s">
        <v>29</v>
      </c>
      <c r="K920" s="15" t="s">
        <v>30</v>
      </c>
      <c r="L920" s="61"/>
      <c r="M920" s="14"/>
      <c r="N920" s="14" t="s">
        <v>67</v>
      </c>
      <c r="O920" s="14"/>
      <c r="P920" s="15" t="s">
        <v>1228</v>
      </c>
      <c r="Q920" s="16">
        <v>9399</v>
      </c>
      <c r="R920" s="17">
        <v>45.02</v>
      </c>
      <c r="S920" s="18">
        <v>5942.9354999999996</v>
      </c>
      <c r="T920" s="19" t="s">
        <v>353</v>
      </c>
      <c r="U920" s="20" t="s">
        <v>697</v>
      </c>
      <c r="V920" s="29">
        <v>43.5</v>
      </c>
      <c r="W920" s="22">
        <v>4</v>
      </c>
      <c r="X920" s="23"/>
    </row>
    <row r="921" spans="1:24" s="1" customFormat="1" ht="17" customHeight="1" x14ac:dyDescent="0.3">
      <c r="A921" s="24" t="s">
        <v>23</v>
      </c>
      <c r="B921" s="24" t="s">
        <v>1111</v>
      </c>
      <c r="C921" s="12" t="s">
        <v>1226</v>
      </c>
      <c r="D921" s="60"/>
      <c r="E921" s="40" t="str">
        <f t="shared" si="34"/>
        <v>Еще фото</v>
      </c>
      <c r="F921" s="13" t="s">
        <v>26</v>
      </c>
      <c r="G921" s="24" t="s">
        <v>1092</v>
      </c>
      <c r="H921" s="24" t="s">
        <v>349</v>
      </c>
      <c r="I921" s="24" t="s">
        <v>1078</v>
      </c>
      <c r="J921" s="14" t="s">
        <v>29</v>
      </c>
      <c r="K921" s="15" t="s">
        <v>30</v>
      </c>
      <c r="L921" s="57"/>
      <c r="M921" s="14"/>
      <c r="N921" s="14" t="s">
        <v>67</v>
      </c>
      <c r="O921" s="14"/>
      <c r="P921" s="15" t="s">
        <v>1228</v>
      </c>
      <c r="Q921" s="16">
        <v>9399</v>
      </c>
      <c r="R921" s="17">
        <v>45.02</v>
      </c>
      <c r="S921" s="18">
        <v>5942.9354999999996</v>
      </c>
      <c r="T921" s="19" t="s">
        <v>353</v>
      </c>
      <c r="U921" s="20" t="s">
        <v>698</v>
      </c>
      <c r="V921" s="22">
        <v>44</v>
      </c>
      <c r="W921" s="22">
        <v>4</v>
      </c>
      <c r="X921" s="23"/>
    </row>
    <row r="922" spans="1:24" s="1" customFormat="1" ht="52.05" customHeight="1" x14ac:dyDescent="0.3">
      <c r="A922" s="11" t="s">
        <v>23</v>
      </c>
      <c r="B922" s="11" t="s">
        <v>1229</v>
      </c>
      <c r="C922" s="12" t="s">
        <v>1230</v>
      </c>
      <c r="D922" s="54"/>
      <c r="E922" s="40" t="str">
        <f>HYPERLINK("https://www.google.ru/search?q=BQ6046-174&amp;newwindow=1&amp;tbm=isch","Еще фото")</f>
        <v>Еще фото</v>
      </c>
      <c r="F922" s="25"/>
      <c r="G922" s="11" t="s">
        <v>358</v>
      </c>
      <c r="H922" s="11" t="s">
        <v>349</v>
      </c>
      <c r="I922" s="14" t="s">
        <v>1078</v>
      </c>
      <c r="J922" s="14" t="s">
        <v>29</v>
      </c>
      <c r="K922" s="15" t="s">
        <v>45</v>
      </c>
      <c r="L922" s="56" t="s">
        <v>1231</v>
      </c>
      <c r="M922" s="14"/>
      <c r="N922" s="14" t="s">
        <v>469</v>
      </c>
      <c r="O922" s="14"/>
      <c r="P922" s="15" t="s">
        <v>1232</v>
      </c>
      <c r="Q922" s="16">
        <v>11999</v>
      </c>
      <c r="R922" s="17">
        <v>45.01</v>
      </c>
      <c r="S922" s="18">
        <v>7587.4354999999996</v>
      </c>
      <c r="T922" s="19" t="s">
        <v>353</v>
      </c>
      <c r="U922" s="20" t="s">
        <v>354</v>
      </c>
      <c r="V922" s="22">
        <v>39</v>
      </c>
      <c r="W922" s="22">
        <v>1</v>
      </c>
      <c r="X922" s="23"/>
    </row>
    <row r="923" spans="1:24" s="1" customFormat="1" ht="61.05" customHeight="1" x14ac:dyDescent="0.3">
      <c r="A923" s="24" t="s">
        <v>23</v>
      </c>
      <c r="B923" s="24" t="s">
        <v>1229</v>
      </c>
      <c r="C923" s="12" t="s">
        <v>1230</v>
      </c>
      <c r="D923" s="55"/>
      <c r="E923" s="40" t="str">
        <f>HYPERLINK("https://www.google.ru/search?q=BQ6046-174&amp;newwindow=1&amp;tbm=isch","Еще фото")</f>
        <v>Еще фото</v>
      </c>
      <c r="F923" s="25"/>
      <c r="G923" s="24" t="s">
        <v>358</v>
      </c>
      <c r="H923" s="24" t="s">
        <v>349</v>
      </c>
      <c r="I923" s="24" t="s">
        <v>1078</v>
      </c>
      <c r="J923" s="14" t="s">
        <v>29</v>
      </c>
      <c r="K923" s="15" t="s">
        <v>45</v>
      </c>
      <c r="L923" s="57"/>
      <c r="M923" s="14"/>
      <c r="N923" s="14" t="s">
        <v>469</v>
      </c>
      <c r="O923" s="14"/>
      <c r="P923" s="15" t="s">
        <v>1232</v>
      </c>
      <c r="Q923" s="16">
        <v>11999</v>
      </c>
      <c r="R923" s="17">
        <v>45.01</v>
      </c>
      <c r="S923" s="18">
        <v>7587.4354999999996</v>
      </c>
      <c r="T923" s="19" t="s">
        <v>353</v>
      </c>
      <c r="U923" s="20" t="s">
        <v>708</v>
      </c>
      <c r="V923" s="22">
        <v>40</v>
      </c>
      <c r="W923" s="22">
        <v>3</v>
      </c>
      <c r="X923" s="23"/>
    </row>
    <row r="924" spans="1:24" s="1" customFormat="1" ht="26" customHeight="1" x14ac:dyDescent="0.3">
      <c r="A924" s="11" t="s">
        <v>23</v>
      </c>
      <c r="B924" s="11" t="s">
        <v>1198</v>
      </c>
      <c r="C924" s="12" t="s">
        <v>1233</v>
      </c>
      <c r="D924" s="58"/>
      <c r="E924" s="40" t="str">
        <f>HYPERLINK("https://www.google.ru/search?q=CD5436-106&amp;newwindow=1&amp;tbm=isch","Еще фото")</f>
        <v>Еще фото</v>
      </c>
      <c r="F924" s="25"/>
      <c r="G924" s="11" t="s">
        <v>358</v>
      </c>
      <c r="H924" s="11" t="s">
        <v>349</v>
      </c>
      <c r="I924" s="14" t="s">
        <v>1078</v>
      </c>
      <c r="J924" s="14" t="s">
        <v>29</v>
      </c>
      <c r="K924" s="15" t="s">
        <v>45</v>
      </c>
      <c r="L924" s="56" t="s">
        <v>1200</v>
      </c>
      <c r="M924" s="14"/>
      <c r="N924" s="14" t="s">
        <v>67</v>
      </c>
      <c r="O924" s="14"/>
      <c r="P924" s="15" t="s">
        <v>1234</v>
      </c>
      <c r="Q924" s="16">
        <v>12999</v>
      </c>
      <c r="R924" s="17">
        <v>45.01</v>
      </c>
      <c r="S924" s="18">
        <v>8219.9354999999996</v>
      </c>
      <c r="T924" s="19" t="s">
        <v>353</v>
      </c>
      <c r="U924" s="20" t="s">
        <v>679</v>
      </c>
      <c r="V924" s="22">
        <v>35</v>
      </c>
      <c r="W924" s="22">
        <v>1</v>
      </c>
      <c r="X924" s="23"/>
    </row>
    <row r="925" spans="1:24" s="1" customFormat="1" ht="26" customHeight="1" x14ac:dyDescent="0.3">
      <c r="A925" s="24" t="s">
        <v>23</v>
      </c>
      <c r="B925" s="24" t="s">
        <v>1198</v>
      </c>
      <c r="C925" s="12" t="s">
        <v>1233</v>
      </c>
      <c r="D925" s="59"/>
      <c r="E925" s="40" t="str">
        <f>HYPERLINK("https://www.google.ru/search?q=CD5436-106&amp;newwindow=1&amp;tbm=isch","Еще фото")</f>
        <v>Еще фото</v>
      </c>
      <c r="F925" s="25"/>
      <c r="G925" s="24" t="s">
        <v>358</v>
      </c>
      <c r="H925" s="24" t="s">
        <v>349</v>
      </c>
      <c r="I925" s="24" t="s">
        <v>1078</v>
      </c>
      <c r="J925" s="14" t="s">
        <v>29</v>
      </c>
      <c r="K925" s="15" t="s">
        <v>45</v>
      </c>
      <c r="L925" s="61"/>
      <c r="M925" s="14"/>
      <c r="N925" s="14" t="s">
        <v>67</v>
      </c>
      <c r="O925" s="14"/>
      <c r="P925" s="15" t="s">
        <v>1234</v>
      </c>
      <c r="Q925" s="16">
        <v>12999</v>
      </c>
      <c r="R925" s="17">
        <v>45.01</v>
      </c>
      <c r="S925" s="18">
        <v>8219.9354999999996</v>
      </c>
      <c r="T925" s="19" t="s">
        <v>353</v>
      </c>
      <c r="U925" s="20" t="s">
        <v>362</v>
      </c>
      <c r="V925" s="22">
        <v>37</v>
      </c>
      <c r="W925" s="22">
        <v>1</v>
      </c>
      <c r="X925" s="23"/>
    </row>
    <row r="926" spans="1:24" s="1" customFormat="1" ht="26" customHeight="1" x14ac:dyDescent="0.3">
      <c r="A926" s="24" t="s">
        <v>23</v>
      </c>
      <c r="B926" s="24" t="s">
        <v>1198</v>
      </c>
      <c r="C926" s="12" t="s">
        <v>1233</v>
      </c>
      <c r="D926" s="59"/>
      <c r="E926" s="40" t="str">
        <f>HYPERLINK("https://www.google.ru/search?q=CD5436-106&amp;newwindow=1&amp;tbm=isch","Еще фото")</f>
        <v>Еще фото</v>
      </c>
      <c r="F926" s="25"/>
      <c r="G926" s="24" t="s">
        <v>358</v>
      </c>
      <c r="H926" s="24" t="s">
        <v>349</v>
      </c>
      <c r="I926" s="24" t="s">
        <v>1078</v>
      </c>
      <c r="J926" s="14" t="s">
        <v>29</v>
      </c>
      <c r="K926" s="15" t="s">
        <v>45</v>
      </c>
      <c r="L926" s="61"/>
      <c r="M926" s="14"/>
      <c r="N926" s="14" t="s">
        <v>67</v>
      </c>
      <c r="O926" s="14"/>
      <c r="P926" s="15" t="s">
        <v>1234</v>
      </c>
      <c r="Q926" s="16">
        <v>12999</v>
      </c>
      <c r="R926" s="17">
        <v>45.01</v>
      </c>
      <c r="S926" s="18">
        <v>8219.9354999999996</v>
      </c>
      <c r="T926" s="19" t="s">
        <v>353</v>
      </c>
      <c r="U926" s="20" t="s">
        <v>355</v>
      </c>
      <c r="V926" s="29">
        <v>39.5</v>
      </c>
      <c r="W926" s="22">
        <v>4</v>
      </c>
      <c r="X926" s="23"/>
    </row>
    <row r="927" spans="1:24" s="1" customFormat="1" ht="26" customHeight="1" x14ac:dyDescent="0.3">
      <c r="A927" s="24" t="s">
        <v>23</v>
      </c>
      <c r="B927" s="24" t="s">
        <v>1198</v>
      </c>
      <c r="C927" s="12" t="s">
        <v>1233</v>
      </c>
      <c r="D927" s="60"/>
      <c r="E927" s="40" t="str">
        <f>HYPERLINK("https://www.google.ru/search?q=CD5436-106&amp;newwindow=1&amp;tbm=isch","Еще фото")</f>
        <v>Еще фото</v>
      </c>
      <c r="F927" s="25"/>
      <c r="G927" s="24" t="s">
        <v>358</v>
      </c>
      <c r="H927" s="24" t="s">
        <v>349</v>
      </c>
      <c r="I927" s="24" t="s">
        <v>1078</v>
      </c>
      <c r="J927" s="14" t="s">
        <v>29</v>
      </c>
      <c r="K927" s="15" t="s">
        <v>45</v>
      </c>
      <c r="L927" s="57"/>
      <c r="M927" s="14"/>
      <c r="N927" s="14" t="s">
        <v>67</v>
      </c>
      <c r="O927" s="14"/>
      <c r="P927" s="15" t="s">
        <v>1234</v>
      </c>
      <c r="Q927" s="16">
        <v>12999</v>
      </c>
      <c r="R927" s="17">
        <v>45.01</v>
      </c>
      <c r="S927" s="18">
        <v>8219.9354999999996</v>
      </c>
      <c r="T927" s="19" t="s">
        <v>353</v>
      </c>
      <c r="U927" s="20" t="s">
        <v>708</v>
      </c>
      <c r="V927" s="22">
        <v>40</v>
      </c>
      <c r="W927" s="22">
        <v>2</v>
      </c>
      <c r="X927" s="23"/>
    </row>
    <row r="928" spans="1:24" s="1" customFormat="1" ht="21" customHeight="1" x14ac:dyDescent="0.3">
      <c r="A928" s="11" t="s">
        <v>23</v>
      </c>
      <c r="B928" s="11" t="s">
        <v>1235</v>
      </c>
      <c r="C928" s="26" t="s">
        <v>1236</v>
      </c>
      <c r="D928" s="58"/>
      <c r="E928" s="40" t="str">
        <f>HYPERLINK("https://www.google.ru/search?q=AH8050-002&amp;newwindow=1&amp;tbm=isch","Еще фото")</f>
        <v>Еще фото</v>
      </c>
      <c r="F928" s="25"/>
      <c r="G928" s="11" t="s">
        <v>358</v>
      </c>
      <c r="H928" s="11" t="s">
        <v>349</v>
      </c>
      <c r="I928" s="14" t="s">
        <v>1078</v>
      </c>
      <c r="J928" s="14" t="s">
        <v>29</v>
      </c>
      <c r="K928" s="15" t="s">
        <v>30</v>
      </c>
      <c r="L928" s="56" t="s">
        <v>1237</v>
      </c>
      <c r="M928" s="14" t="s">
        <v>702</v>
      </c>
      <c r="N928" s="14" t="s">
        <v>114</v>
      </c>
      <c r="O928" s="14"/>
      <c r="P928" s="15" t="s">
        <v>721</v>
      </c>
      <c r="Q928" s="16">
        <v>22999</v>
      </c>
      <c r="R928" s="17">
        <v>45.01</v>
      </c>
      <c r="S928" s="18">
        <v>14544.9355</v>
      </c>
      <c r="T928" s="19" t="s">
        <v>353</v>
      </c>
      <c r="U928" s="20" t="s">
        <v>686</v>
      </c>
      <c r="V928" s="22">
        <v>40</v>
      </c>
      <c r="W928" s="22">
        <v>4</v>
      </c>
      <c r="X928" s="23"/>
    </row>
    <row r="929" spans="1:24" s="1" customFormat="1" ht="21" customHeight="1" x14ac:dyDescent="0.3">
      <c r="A929" s="24" t="s">
        <v>23</v>
      </c>
      <c r="B929" s="24" t="s">
        <v>1235</v>
      </c>
      <c r="C929" s="27" t="s">
        <v>1236</v>
      </c>
      <c r="D929" s="59"/>
      <c r="E929" s="40" t="str">
        <f>HYPERLINK("https://www.google.ru/search?q=AH8050-002&amp;newwindow=1&amp;tbm=isch","Еще фото")</f>
        <v>Еще фото</v>
      </c>
      <c r="F929" s="25"/>
      <c r="G929" s="24" t="s">
        <v>358</v>
      </c>
      <c r="H929" s="24" t="s">
        <v>349</v>
      </c>
      <c r="I929" s="24" t="s">
        <v>1078</v>
      </c>
      <c r="J929" s="14" t="s">
        <v>29</v>
      </c>
      <c r="K929" s="15" t="s">
        <v>30</v>
      </c>
      <c r="L929" s="61"/>
      <c r="M929" s="14" t="s">
        <v>702</v>
      </c>
      <c r="N929" s="14" t="s">
        <v>114</v>
      </c>
      <c r="O929" s="14"/>
      <c r="P929" s="15" t="s">
        <v>721</v>
      </c>
      <c r="Q929" s="16">
        <v>22999</v>
      </c>
      <c r="R929" s="17">
        <v>45.01</v>
      </c>
      <c r="S929" s="18">
        <v>14544.9355</v>
      </c>
      <c r="T929" s="19" t="s">
        <v>353</v>
      </c>
      <c r="U929" s="20" t="s">
        <v>354</v>
      </c>
      <c r="V929" s="22">
        <v>41</v>
      </c>
      <c r="W929" s="22">
        <v>6</v>
      </c>
      <c r="X929" s="23"/>
    </row>
    <row r="930" spans="1:24" s="1" customFormat="1" ht="21" customHeight="1" x14ac:dyDescent="0.3">
      <c r="A930" s="24" t="s">
        <v>23</v>
      </c>
      <c r="B930" s="24" t="s">
        <v>1235</v>
      </c>
      <c r="C930" s="27" t="s">
        <v>1236</v>
      </c>
      <c r="D930" s="59"/>
      <c r="E930" s="40" t="str">
        <f>HYPERLINK("https://www.google.ru/search?q=AH8050-002&amp;newwindow=1&amp;tbm=isch","Еще фото")</f>
        <v>Еще фото</v>
      </c>
      <c r="F930" s="25"/>
      <c r="G930" s="24" t="s">
        <v>358</v>
      </c>
      <c r="H930" s="24" t="s">
        <v>349</v>
      </c>
      <c r="I930" s="24" t="s">
        <v>1078</v>
      </c>
      <c r="J930" s="14" t="s">
        <v>29</v>
      </c>
      <c r="K930" s="15" t="s">
        <v>30</v>
      </c>
      <c r="L930" s="61"/>
      <c r="M930" s="14" t="s">
        <v>702</v>
      </c>
      <c r="N930" s="14" t="s">
        <v>114</v>
      </c>
      <c r="O930" s="14"/>
      <c r="P930" s="15" t="s">
        <v>721</v>
      </c>
      <c r="Q930" s="16">
        <v>22999</v>
      </c>
      <c r="R930" s="17">
        <v>45.01</v>
      </c>
      <c r="S930" s="18">
        <v>14544.9355</v>
      </c>
      <c r="T930" s="19" t="s">
        <v>353</v>
      </c>
      <c r="U930" s="20" t="s">
        <v>355</v>
      </c>
      <c r="V930" s="29">
        <v>41.5</v>
      </c>
      <c r="W930" s="22">
        <v>11</v>
      </c>
      <c r="X930" s="23"/>
    </row>
    <row r="931" spans="1:24" s="1" customFormat="1" ht="21" customHeight="1" x14ac:dyDescent="0.3">
      <c r="A931" s="24" t="s">
        <v>23</v>
      </c>
      <c r="B931" s="24" t="s">
        <v>1235</v>
      </c>
      <c r="C931" s="27" t="s">
        <v>1236</v>
      </c>
      <c r="D931" s="59"/>
      <c r="E931" s="40" t="str">
        <f>HYPERLINK("https://www.google.ru/search?q=AH8050-002&amp;newwindow=1&amp;tbm=isch","Еще фото")</f>
        <v>Еще фото</v>
      </c>
      <c r="F931" s="25"/>
      <c r="G931" s="24" t="s">
        <v>358</v>
      </c>
      <c r="H931" s="24" t="s">
        <v>349</v>
      </c>
      <c r="I931" s="24" t="s">
        <v>1078</v>
      </c>
      <c r="J931" s="14" t="s">
        <v>29</v>
      </c>
      <c r="K931" s="15" t="s">
        <v>30</v>
      </c>
      <c r="L931" s="61"/>
      <c r="M931" s="14" t="s">
        <v>702</v>
      </c>
      <c r="N931" s="14" t="s">
        <v>114</v>
      </c>
      <c r="O931" s="14"/>
      <c r="P931" s="15" t="s">
        <v>721</v>
      </c>
      <c r="Q931" s="16">
        <v>22999</v>
      </c>
      <c r="R931" s="17">
        <v>45.01</v>
      </c>
      <c r="S931" s="18">
        <v>14544.9355</v>
      </c>
      <c r="T931" s="19" t="s">
        <v>353</v>
      </c>
      <c r="U931" s="20" t="s">
        <v>708</v>
      </c>
      <c r="V931" s="22">
        <v>42</v>
      </c>
      <c r="W931" s="22">
        <v>5</v>
      </c>
      <c r="X931" s="23"/>
    </row>
    <row r="932" spans="1:24" s="1" customFormat="1" ht="32" customHeight="1" x14ac:dyDescent="0.3">
      <c r="A932" s="24" t="s">
        <v>23</v>
      </c>
      <c r="B932" s="24" t="s">
        <v>1235</v>
      </c>
      <c r="C932" s="27" t="s">
        <v>1236</v>
      </c>
      <c r="D932" s="60"/>
      <c r="E932" s="40" t="str">
        <f>HYPERLINK("https://www.google.ru/search?q=AH8050-002&amp;newwindow=1&amp;tbm=isch","Еще фото")</f>
        <v>Еще фото</v>
      </c>
      <c r="F932" s="25"/>
      <c r="G932" s="24" t="s">
        <v>358</v>
      </c>
      <c r="H932" s="24" t="s">
        <v>349</v>
      </c>
      <c r="I932" s="24" t="s">
        <v>1078</v>
      </c>
      <c r="J932" s="14" t="s">
        <v>29</v>
      </c>
      <c r="K932" s="15" t="s">
        <v>30</v>
      </c>
      <c r="L932" s="57"/>
      <c r="M932" s="14" t="s">
        <v>702</v>
      </c>
      <c r="N932" s="14" t="s">
        <v>114</v>
      </c>
      <c r="O932" s="14"/>
      <c r="P932" s="15" t="s">
        <v>721</v>
      </c>
      <c r="Q932" s="16">
        <v>22999</v>
      </c>
      <c r="R932" s="17">
        <v>45.01</v>
      </c>
      <c r="S932" s="18">
        <v>14544.9355</v>
      </c>
      <c r="T932" s="19" t="s">
        <v>353</v>
      </c>
      <c r="U932" s="20" t="s">
        <v>697</v>
      </c>
      <c r="V932" s="29">
        <v>43.5</v>
      </c>
      <c r="W932" s="22">
        <v>2</v>
      </c>
      <c r="X932" s="23"/>
    </row>
    <row r="933" spans="1:24" s="1" customFormat="1" ht="35" customHeight="1" x14ac:dyDescent="0.3">
      <c r="A933" s="11" t="s">
        <v>23</v>
      </c>
      <c r="B933" s="11" t="s">
        <v>1238</v>
      </c>
      <c r="C933" s="12" t="s">
        <v>1239</v>
      </c>
      <c r="D933" s="58"/>
      <c r="E933" s="40" t="str">
        <f>HYPERLINK("https://www.google.ru/search?q=749866-600&amp;newwindow=1&amp;tbm=isch","Еще фото")</f>
        <v>Еще фото</v>
      </c>
      <c r="F933" s="25"/>
      <c r="G933" s="11" t="s">
        <v>358</v>
      </c>
      <c r="H933" s="11" t="s">
        <v>349</v>
      </c>
      <c r="I933" s="14" t="s">
        <v>1078</v>
      </c>
      <c r="J933" s="14" t="s">
        <v>29</v>
      </c>
      <c r="K933" s="15" t="s">
        <v>45</v>
      </c>
      <c r="L933" s="56" t="s">
        <v>1240</v>
      </c>
      <c r="M933" s="14"/>
      <c r="N933" s="14" t="s">
        <v>397</v>
      </c>
      <c r="O933" s="14"/>
      <c r="P933" s="15" t="s">
        <v>721</v>
      </c>
      <c r="Q933" s="16">
        <v>16399</v>
      </c>
      <c r="R933" s="17">
        <v>43</v>
      </c>
      <c r="S933" s="18">
        <v>10749.5445</v>
      </c>
      <c r="T933" s="19" t="s">
        <v>353</v>
      </c>
      <c r="U933" s="20" t="s">
        <v>361</v>
      </c>
      <c r="V933" s="29">
        <v>36.5</v>
      </c>
      <c r="W933" s="22">
        <v>1</v>
      </c>
      <c r="X933" s="23"/>
    </row>
    <row r="934" spans="1:24" s="1" customFormat="1" ht="35" customHeight="1" x14ac:dyDescent="0.3">
      <c r="A934" s="24" t="s">
        <v>23</v>
      </c>
      <c r="B934" s="24" t="s">
        <v>1238</v>
      </c>
      <c r="C934" s="12" t="s">
        <v>1239</v>
      </c>
      <c r="D934" s="59"/>
      <c r="E934" s="40" t="str">
        <f>HYPERLINK("https://www.google.ru/search?q=749866-600&amp;newwindow=1&amp;tbm=isch","Еще фото")</f>
        <v>Еще фото</v>
      </c>
      <c r="F934" s="25"/>
      <c r="G934" s="24" t="s">
        <v>358</v>
      </c>
      <c r="H934" s="24" t="s">
        <v>349</v>
      </c>
      <c r="I934" s="24" t="s">
        <v>1078</v>
      </c>
      <c r="J934" s="14" t="s">
        <v>29</v>
      </c>
      <c r="K934" s="15" t="s">
        <v>45</v>
      </c>
      <c r="L934" s="61"/>
      <c r="M934" s="14"/>
      <c r="N934" s="14" t="s">
        <v>397</v>
      </c>
      <c r="O934" s="14"/>
      <c r="P934" s="15" t="s">
        <v>721</v>
      </c>
      <c r="Q934" s="16">
        <v>16399</v>
      </c>
      <c r="R934" s="17">
        <v>43</v>
      </c>
      <c r="S934" s="18">
        <v>10749.5445</v>
      </c>
      <c r="T934" s="19" t="s">
        <v>353</v>
      </c>
      <c r="U934" s="20" t="s">
        <v>695</v>
      </c>
      <c r="V934" s="29">
        <v>37.5</v>
      </c>
      <c r="W934" s="22">
        <v>1</v>
      </c>
      <c r="X934" s="23"/>
    </row>
    <row r="935" spans="1:24" s="1" customFormat="1" ht="37.049999999999997" customHeight="1" x14ac:dyDescent="0.3">
      <c r="A935" s="24" t="s">
        <v>23</v>
      </c>
      <c r="B935" s="24" t="s">
        <v>1238</v>
      </c>
      <c r="C935" s="12" t="s">
        <v>1239</v>
      </c>
      <c r="D935" s="60"/>
      <c r="E935" s="40" t="str">
        <f>HYPERLINK("https://www.google.ru/search?q=749866-600&amp;newwindow=1&amp;tbm=isch","Еще фото")</f>
        <v>Еще фото</v>
      </c>
      <c r="F935" s="25"/>
      <c r="G935" s="24" t="s">
        <v>358</v>
      </c>
      <c r="H935" s="24" t="s">
        <v>349</v>
      </c>
      <c r="I935" s="24" t="s">
        <v>1078</v>
      </c>
      <c r="J935" s="14" t="s">
        <v>29</v>
      </c>
      <c r="K935" s="15" t="s">
        <v>45</v>
      </c>
      <c r="L935" s="57"/>
      <c r="M935" s="14"/>
      <c r="N935" s="14" t="s">
        <v>397</v>
      </c>
      <c r="O935" s="14"/>
      <c r="P935" s="15" t="s">
        <v>721</v>
      </c>
      <c r="Q935" s="16">
        <v>16399</v>
      </c>
      <c r="R935" s="17">
        <v>43</v>
      </c>
      <c r="S935" s="18">
        <v>10749.5445</v>
      </c>
      <c r="T935" s="19" t="s">
        <v>353</v>
      </c>
      <c r="U935" s="20" t="s">
        <v>355</v>
      </c>
      <c r="V935" s="29">
        <v>39.5</v>
      </c>
      <c r="W935" s="22">
        <v>1</v>
      </c>
      <c r="X935" s="23"/>
    </row>
    <row r="936" spans="1:24" s="1" customFormat="1" ht="108" customHeight="1" x14ac:dyDescent="0.3">
      <c r="A936" s="11" t="s">
        <v>23</v>
      </c>
      <c r="B936" s="11" t="s">
        <v>1241</v>
      </c>
      <c r="C936" s="12" t="s">
        <v>1242</v>
      </c>
      <c r="D936" s="28"/>
      <c r="E936" s="40" t="str">
        <f>HYPERLINK("https://www.google.ru/search?q=AQ1769-001&amp;newwindow=1&amp;tbm=isch","Еще фото")</f>
        <v>Еще фото</v>
      </c>
      <c r="F936" s="25"/>
      <c r="G936" s="11" t="s">
        <v>358</v>
      </c>
      <c r="H936" s="11" t="s">
        <v>349</v>
      </c>
      <c r="I936" s="14" t="s">
        <v>1078</v>
      </c>
      <c r="J936" s="14" t="s">
        <v>29</v>
      </c>
      <c r="K936" s="15" t="s">
        <v>45</v>
      </c>
      <c r="L936" s="14" t="s">
        <v>1243</v>
      </c>
      <c r="M936" s="14"/>
      <c r="N936" s="14" t="s">
        <v>114</v>
      </c>
      <c r="O936" s="14"/>
      <c r="P936" s="15" t="s">
        <v>1244</v>
      </c>
      <c r="Q936" s="16">
        <v>7190</v>
      </c>
      <c r="R936" s="17">
        <v>43</v>
      </c>
      <c r="S936" s="18">
        <v>4713.0450000000001</v>
      </c>
      <c r="T936" s="19" t="s">
        <v>353</v>
      </c>
      <c r="U936" s="20" t="s">
        <v>712</v>
      </c>
      <c r="V936" s="29">
        <v>35.5</v>
      </c>
      <c r="W936" s="22">
        <v>1</v>
      </c>
      <c r="X936" s="23"/>
    </row>
    <row r="937" spans="1:24" s="1" customFormat="1" ht="35" customHeight="1" x14ac:dyDescent="0.3">
      <c r="A937" s="11" t="s">
        <v>23</v>
      </c>
      <c r="B937" s="11" t="s">
        <v>1245</v>
      </c>
      <c r="C937" s="12" t="s">
        <v>1246</v>
      </c>
      <c r="D937" s="58"/>
      <c r="E937" s="40" t="str">
        <f>HYPERLINK("https://www.google.ru/search?q=DA8570-104&amp;newwindow=1&amp;tbm=isch","Еще фото")</f>
        <v>Еще фото</v>
      </c>
      <c r="F937" s="25"/>
      <c r="G937" s="11" t="s">
        <v>358</v>
      </c>
      <c r="H937" s="11" t="s">
        <v>349</v>
      </c>
      <c r="I937" s="14" t="s">
        <v>1078</v>
      </c>
      <c r="J937" s="14" t="s">
        <v>99</v>
      </c>
      <c r="K937" s="15" t="s">
        <v>45</v>
      </c>
      <c r="L937" s="56" t="s">
        <v>1247</v>
      </c>
      <c r="M937" s="14"/>
      <c r="N937" s="14" t="s">
        <v>67</v>
      </c>
      <c r="O937" s="14"/>
      <c r="P937" s="15" t="s">
        <v>734</v>
      </c>
      <c r="Q937" s="16">
        <v>19099</v>
      </c>
      <c r="R937" s="17">
        <v>43</v>
      </c>
      <c r="S937" s="18">
        <v>12519.394499999999</v>
      </c>
      <c r="T937" s="19" t="s">
        <v>353</v>
      </c>
      <c r="U937" s="20" t="s">
        <v>355</v>
      </c>
      <c r="V937" s="29">
        <v>39.5</v>
      </c>
      <c r="W937" s="22">
        <v>1</v>
      </c>
      <c r="X937" s="23"/>
    </row>
    <row r="938" spans="1:24" s="1" customFormat="1" ht="35" customHeight="1" x14ac:dyDescent="0.3">
      <c r="A938" s="24" t="s">
        <v>23</v>
      </c>
      <c r="B938" s="24" t="s">
        <v>1245</v>
      </c>
      <c r="C938" s="12" t="s">
        <v>1246</v>
      </c>
      <c r="D938" s="59"/>
      <c r="E938" s="40" t="str">
        <f>HYPERLINK("https://www.google.ru/search?q=DA8570-104&amp;newwindow=1&amp;tbm=isch","Еще фото")</f>
        <v>Еще фото</v>
      </c>
      <c r="F938" s="25"/>
      <c r="G938" s="24" t="s">
        <v>358</v>
      </c>
      <c r="H938" s="24" t="s">
        <v>349</v>
      </c>
      <c r="I938" s="24" t="s">
        <v>1078</v>
      </c>
      <c r="J938" s="14" t="s">
        <v>99</v>
      </c>
      <c r="K938" s="15" t="s">
        <v>45</v>
      </c>
      <c r="L938" s="61"/>
      <c r="M938" s="14"/>
      <c r="N938" s="14" t="s">
        <v>67</v>
      </c>
      <c r="O938" s="14"/>
      <c r="P938" s="15" t="s">
        <v>734</v>
      </c>
      <c r="Q938" s="16">
        <v>19099</v>
      </c>
      <c r="R938" s="17">
        <v>43</v>
      </c>
      <c r="S938" s="18">
        <v>12519.394499999999</v>
      </c>
      <c r="T938" s="19" t="s">
        <v>353</v>
      </c>
      <c r="U938" s="20" t="s">
        <v>708</v>
      </c>
      <c r="V938" s="22">
        <v>40</v>
      </c>
      <c r="W938" s="22">
        <v>1</v>
      </c>
      <c r="X938" s="23"/>
    </row>
    <row r="939" spans="1:24" s="1" customFormat="1" ht="37.049999999999997" customHeight="1" x14ac:dyDescent="0.3">
      <c r="A939" s="24" t="s">
        <v>23</v>
      </c>
      <c r="B939" s="24" t="s">
        <v>1245</v>
      </c>
      <c r="C939" s="12" t="s">
        <v>1246</v>
      </c>
      <c r="D939" s="60"/>
      <c r="E939" s="40" t="str">
        <f>HYPERLINK("https://www.google.ru/search?q=DA8570-104&amp;newwindow=1&amp;tbm=isch","Еще фото")</f>
        <v>Еще фото</v>
      </c>
      <c r="F939" s="25"/>
      <c r="G939" s="24" t="s">
        <v>358</v>
      </c>
      <c r="H939" s="24" t="s">
        <v>349</v>
      </c>
      <c r="I939" s="24" t="s">
        <v>1078</v>
      </c>
      <c r="J939" s="14" t="s">
        <v>99</v>
      </c>
      <c r="K939" s="15" t="s">
        <v>45</v>
      </c>
      <c r="L939" s="57"/>
      <c r="M939" s="14"/>
      <c r="N939" s="14" t="s">
        <v>67</v>
      </c>
      <c r="O939" s="14"/>
      <c r="P939" s="15" t="s">
        <v>734</v>
      </c>
      <c r="Q939" s="16">
        <v>19099</v>
      </c>
      <c r="R939" s="17">
        <v>43</v>
      </c>
      <c r="S939" s="18">
        <v>12519.394499999999</v>
      </c>
      <c r="T939" s="19" t="s">
        <v>353</v>
      </c>
      <c r="U939" s="20" t="s">
        <v>696</v>
      </c>
      <c r="V939" s="22">
        <v>41</v>
      </c>
      <c r="W939" s="22">
        <v>1</v>
      </c>
      <c r="X939" s="23"/>
    </row>
    <row r="940" spans="1:24" s="1" customFormat="1" ht="108" customHeight="1" x14ac:dyDescent="0.3">
      <c r="A940" s="11" t="s">
        <v>23</v>
      </c>
      <c r="B940" s="11" t="s">
        <v>1248</v>
      </c>
      <c r="C940" s="12" t="s">
        <v>1249</v>
      </c>
      <c r="D940" s="28"/>
      <c r="E940" s="40" t="str">
        <f>HYPERLINK("https://www.google.ru/search?q=DB3017-001&amp;newwindow=1&amp;tbm=isch","Еще фото")</f>
        <v>Еще фото</v>
      </c>
      <c r="F940" s="25"/>
      <c r="G940" s="11" t="s">
        <v>358</v>
      </c>
      <c r="H940" s="11" t="s">
        <v>349</v>
      </c>
      <c r="I940" s="14" t="s">
        <v>1078</v>
      </c>
      <c r="J940" s="14" t="s">
        <v>29</v>
      </c>
      <c r="K940" s="15" t="s">
        <v>30</v>
      </c>
      <c r="L940" s="14" t="s">
        <v>1250</v>
      </c>
      <c r="M940" s="14"/>
      <c r="N940" s="14" t="s">
        <v>114</v>
      </c>
      <c r="O940" s="14"/>
      <c r="P940" s="15" t="s">
        <v>1146</v>
      </c>
      <c r="Q940" s="16">
        <v>19199</v>
      </c>
      <c r="R940" s="17">
        <v>43</v>
      </c>
      <c r="S940" s="18">
        <v>12584.9445</v>
      </c>
      <c r="T940" s="19" t="s">
        <v>353</v>
      </c>
      <c r="U940" s="20" t="s">
        <v>472</v>
      </c>
      <c r="V940" s="29">
        <v>36.5</v>
      </c>
      <c r="W940" s="22">
        <v>1</v>
      </c>
      <c r="X940" s="23"/>
    </row>
    <row r="941" spans="1:24" s="1" customFormat="1" ht="21" customHeight="1" x14ac:dyDescent="0.3">
      <c r="A941" s="11" t="s">
        <v>23</v>
      </c>
      <c r="B941" s="11" t="s">
        <v>1251</v>
      </c>
      <c r="C941" s="26" t="s">
        <v>1252</v>
      </c>
      <c r="D941" s="58"/>
      <c r="E941" s="40" t="str">
        <f>HYPERLINK("https://www.google.ru/search?q=HF1078-006&amp;newwindow=1&amp;tbm=isch","Еще фото")</f>
        <v>Еще фото</v>
      </c>
      <c r="F941" s="25"/>
      <c r="G941" s="11" t="s">
        <v>358</v>
      </c>
      <c r="H941" s="11" t="s">
        <v>349</v>
      </c>
      <c r="I941" s="14" t="s">
        <v>1078</v>
      </c>
      <c r="J941" s="14" t="s">
        <v>99</v>
      </c>
      <c r="K941" s="15" t="s">
        <v>30</v>
      </c>
      <c r="L941" s="56" t="s">
        <v>1253</v>
      </c>
      <c r="M941" s="14"/>
      <c r="N941" s="14" t="s">
        <v>70</v>
      </c>
      <c r="O941" s="14"/>
      <c r="P941" s="15" t="s">
        <v>721</v>
      </c>
      <c r="Q941" s="16">
        <v>14899</v>
      </c>
      <c r="R941" s="17">
        <v>43</v>
      </c>
      <c r="S941" s="18">
        <v>9766.2945</v>
      </c>
      <c r="T941" s="19" t="s">
        <v>353</v>
      </c>
      <c r="U941" s="20" t="s">
        <v>362</v>
      </c>
      <c r="V941" s="22">
        <v>39</v>
      </c>
      <c r="W941" s="22">
        <v>2</v>
      </c>
      <c r="X941" s="23"/>
    </row>
    <row r="942" spans="1:24" s="1" customFormat="1" ht="21" customHeight="1" x14ac:dyDescent="0.3">
      <c r="A942" s="24" t="s">
        <v>23</v>
      </c>
      <c r="B942" s="24" t="s">
        <v>1251</v>
      </c>
      <c r="C942" s="27" t="s">
        <v>1252</v>
      </c>
      <c r="D942" s="59"/>
      <c r="E942" s="40" t="str">
        <f>HYPERLINK("https://www.google.ru/search?q=HF1078-006&amp;newwindow=1&amp;tbm=isch","Еще фото")</f>
        <v>Еще фото</v>
      </c>
      <c r="F942" s="25"/>
      <c r="G942" s="24" t="s">
        <v>358</v>
      </c>
      <c r="H942" s="24" t="s">
        <v>349</v>
      </c>
      <c r="I942" s="24" t="s">
        <v>1078</v>
      </c>
      <c r="J942" s="14" t="s">
        <v>99</v>
      </c>
      <c r="K942" s="15" t="s">
        <v>30</v>
      </c>
      <c r="L942" s="61"/>
      <c r="M942" s="14"/>
      <c r="N942" s="14" t="s">
        <v>70</v>
      </c>
      <c r="O942" s="14"/>
      <c r="P942" s="15" t="s">
        <v>721</v>
      </c>
      <c r="Q942" s="16">
        <v>14899</v>
      </c>
      <c r="R942" s="17">
        <v>43</v>
      </c>
      <c r="S942" s="18">
        <v>9766.2945</v>
      </c>
      <c r="T942" s="19" t="s">
        <v>353</v>
      </c>
      <c r="U942" s="20" t="s">
        <v>695</v>
      </c>
      <c r="V942" s="29">
        <v>39.5</v>
      </c>
      <c r="W942" s="22">
        <v>2</v>
      </c>
      <c r="X942" s="23"/>
    </row>
    <row r="943" spans="1:24" s="1" customFormat="1" ht="21" customHeight="1" x14ac:dyDescent="0.3">
      <c r="A943" s="24" t="s">
        <v>23</v>
      </c>
      <c r="B943" s="24" t="s">
        <v>1251</v>
      </c>
      <c r="C943" s="27" t="s">
        <v>1252</v>
      </c>
      <c r="D943" s="59"/>
      <c r="E943" s="40" t="str">
        <f>HYPERLINK("https://www.google.ru/search?q=HF1078-006&amp;newwindow=1&amp;tbm=isch","Еще фото")</f>
        <v>Еще фото</v>
      </c>
      <c r="F943" s="25"/>
      <c r="G943" s="24" t="s">
        <v>358</v>
      </c>
      <c r="H943" s="24" t="s">
        <v>349</v>
      </c>
      <c r="I943" s="24" t="s">
        <v>1078</v>
      </c>
      <c r="J943" s="14" t="s">
        <v>99</v>
      </c>
      <c r="K943" s="15" t="s">
        <v>30</v>
      </c>
      <c r="L943" s="61"/>
      <c r="M943" s="14"/>
      <c r="N943" s="14" t="s">
        <v>70</v>
      </c>
      <c r="O943" s="14"/>
      <c r="P943" s="15" t="s">
        <v>721</v>
      </c>
      <c r="Q943" s="16">
        <v>14899</v>
      </c>
      <c r="R943" s="17">
        <v>43</v>
      </c>
      <c r="S943" s="18">
        <v>9766.2945</v>
      </c>
      <c r="T943" s="19" t="s">
        <v>353</v>
      </c>
      <c r="U943" s="20" t="s">
        <v>355</v>
      </c>
      <c r="V943" s="29">
        <v>41.5</v>
      </c>
      <c r="W943" s="22">
        <v>3</v>
      </c>
      <c r="X943" s="23"/>
    </row>
    <row r="944" spans="1:24" s="1" customFormat="1" ht="21" customHeight="1" x14ac:dyDescent="0.3">
      <c r="A944" s="24" t="s">
        <v>23</v>
      </c>
      <c r="B944" s="24" t="s">
        <v>1251</v>
      </c>
      <c r="C944" s="27" t="s">
        <v>1252</v>
      </c>
      <c r="D944" s="59"/>
      <c r="E944" s="40" t="str">
        <f>HYPERLINK("https://www.google.ru/search?q=HF1078-006&amp;newwindow=1&amp;tbm=isch","Еще фото")</f>
        <v>Еще фото</v>
      </c>
      <c r="F944" s="25"/>
      <c r="G944" s="24" t="s">
        <v>358</v>
      </c>
      <c r="H944" s="24" t="s">
        <v>349</v>
      </c>
      <c r="I944" s="24" t="s">
        <v>1078</v>
      </c>
      <c r="J944" s="14" t="s">
        <v>99</v>
      </c>
      <c r="K944" s="15" t="s">
        <v>30</v>
      </c>
      <c r="L944" s="61"/>
      <c r="M944" s="14"/>
      <c r="N944" s="14" t="s">
        <v>70</v>
      </c>
      <c r="O944" s="14"/>
      <c r="P944" s="15" t="s">
        <v>721</v>
      </c>
      <c r="Q944" s="16">
        <v>14899</v>
      </c>
      <c r="R944" s="17">
        <v>43</v>
      </c>
      <c r="S944" s="18">
        <v>9766.2945</v>
      </c>
      <c r="T944" s="19" t="s">
        <v>353</v>
      </c>
      <c r="U944" s="20" t="s">
        <v>696</v>
      </c>
      <c r="V944" s="22">
        <v>43</v>
      </c>
      <c r="W944" s="22">
        <v>1</v>
      </c>
      <c r="X944" s="23"/>
    </row>
    <row r="945" spans="1:24" s="1" customFormat="1" ht="32" customHeight="1" x14ac:dyDescent="0.3">
      <c r="A945" s="24" t="s">
        <v>23</v>
      </c>
      <c r="B945" s="24" t="s">
        <v>1251</v>
      </c>
      <c r="C945" s="27" t="s">
        <v>1252</v>
      </c>
      <c r="D945" s="60"/>
      <c r="E945" s="40" t="str">
        <f>HYPERLINK("https://www.google.ru/search?q=HF1078-006&amp;newwindow=1&amp;tbm=isch","Еще фото")</f>
        <v>Еще фото</v>
      </c>
      <c r="F945" s="25"/>
      <c r="G945" s="24" t="s">
        <v>358</v>
      </c>
      <c r="H945" s="24" t="s">
        <v>349</v>
      </c>
      <c r="I945" s="24" t="s">
        <v>1078</v>
      </c>
      <c r="J945" s="14" t="s">
        <v>99</v>
      </c>
      <c r="K945" s="15" t="s">
        <v>30</v>
      </c>
      <c r="L945" s="57"/>
      <c r="M945" s="14"/>
      <c r="N945" s="14" t="s">
        <v>70</v>
      </c>
      <c r="O945" s="14"/>
      <c r="P945" s="15" t="s">
        <v>721</v>
      </c>
      <c r="Q945" s="16">
        <v>14899</v>
      </c>
      <c r="R945" s="17">
        <v>43</v>
      </c>
      <c r="S945" s="18">
        <v>9766.2945</v>
      </c>
      <c r="T945" s="19" t="s">
        <v>353</v>
      </c>
      <c r="U945" s="20" t="s">
        <v>717</v>
      </c>
      <c r="V945" s="22">
        <v>45</v>
      </c>
      <c r="W945" s="22">
        <v>1</v>
      </c>
      <c r="X945" s="23"/>
    </row>
    <row r="946" spans="1:24" s="1" customFormat="1" ht="17" customHeight="1" x14ac:dyDescent="0.3">
      <c r="A946" s="11" t="s">
        <v>23</v>
      </c>
      <c r="B946" s="11" t="s">
        <v>1254</v>
      </c>
      <c r="C946" s="12" t="s">
        <v>1255</v>
      </c>
      <c r="D946" s="58"/>
      <c r="E946" s="40" t="str">
        <f t="shared" ref="E946:E951" si="35">HYPERLINK("https://www.google.ru/search?q=HQ2005-100&amp;newwindow=1&amp;tbm=isch","Еще фото")</f>
        <v>Еще фото</v>
      </c>
      <c r="F946" s="25"/>
      <c r="G946" s="11" t="s">
        <v>358</v>
      </c>
      <c r="H946" s="11" t="s">
        <v>349</v>
      </c>
      <c r="I946" s="14" t="s">
        <v>1078</v>
      </c>
      <c r="J946" s="14" t="s">
        <v>29</v>
      </c>
      <c r="K946" s="15" t="s">
        <v>45</v>
      </c>
      <c r="L946" s="56" t="s">
        <v>1256</v>
      </c>
      <c r="M946" s="14" t="s">
        <v>702</v>
      </c>
      <c r="N946" s="14" t="s">
        <v>1257</v>
      </c>
      <c r="O946" s="14"/>
      <c r="P946" s="15" t="s">
        <v>1258</v>
      </c>
      <c r="Q946" s="16">
        <v>22999</v>
      </c>
      <c r="R946" s="17">
        <v>43</v>
      </c>
      <c r="S946" s="18">
        <v>15075.844499999999</v>
      </c>
      <c r="T946" s="19" t="s">
        <v>353</v>
      </c>
      <c r="U946" s="20" t="s">
        <v>712</v>
      </c>
      <c r="V946" s="29">
        <v>35.5</v>
      </c>
      <c r="W946" s="22">
        <v>1</v>
      </c>
      <c r="X946" s="23"/>
    </row>
    <row r="947" spans="1:24" s="1" customFormat="1" ht="17" customHeight="1" x14ac:dyDescent="0.3">
      <c r="A947" s="24" t="s">
        <v>23</v>
      </c>
      <c r="B947" s="24" t="s">
        <v>1254</v>
      </c>
      <c r="C947" s="12" t="s">
        <v>1255</v>
      </c>
      <c r="D947" s="59"/>
      <c r="E947" s="40" t="str">
        <f t="shared" si="35"/>
        <v>Еще фото</v>
      </c>
      <c r="F947" s="25"/>
      <c r="G947" s="24" t="s">
        <v>358</v>
      </c>
      <c r="H947" s="24" t="s">
        <v>349</v>
      </c>
      <c r="I947" s="24" t="s">
        <v>1078</v>
      </c>
      <c r="J947" s="14" t="s">
        <v>29</v>
      </c>
      <c r="K947" s="15" t="s">
        <v>45</v>
      </c>
      <c r="L947" s="61"/>
      <c r="M947" s="14" t="s">
        <v>702</v>
      </c>
      <c r="N947" s="14" t="s">
        <v>1257</v>
      </c>
      <c r="O947" s="14"/>
      <c r="P947" s="15" t="s">
        <v>1258</v>
      </c>
      <c r="Q947" s="16">
        <v>22999</v>
      </c>
      <c r="R947" s="17">
        <v>43</v>
      </c>
      <c r="S947" s="18">
        <v>15075.844499999999</v>
      </c>
      <c r="T947" s="19" t="s">
        <v>353</v>
      </c>
      <c r="U947" s="20" t="s">
        <v>361</v>
      </c>
      <c r="V947" s="29">
        <v>36.5</v>
      </c>
      <c r="W947" s="22">
        <v>1</v>
      </c>
      <c r="X947" s="23"/>
    </row>
    <row r="948" spans="1:24" s="1" customFormat="1" ht="17" customHeight="1" x14ac:dyDescent="0.3">
      <c r="A948" s="24" t="s">
        <v>23</v>
      </c>
      <c r="B948" s="24" t="s">
        <v>1254</v>
      </c>
      <c r="C948" s="12" t="s">
        <v>1255</v>
      </c>
      <c r="D948" s="59"/>
      <c r="E948" s="40" t="str">
        <f t="shared" si="35"/>
        <v>Еще фото</v>
      </c>
      <c r="F948" s="25"/>
      <c r="G948" s="24" t="s">
        <v>358</v>
      </c>
      <c r="H948" s="24" t="s">
        <v>349</v>
      </c>
      <c r="I948" s="24" t="s">
        <v>1078</v>
      </c>
      <c r="J948" s="14" t="s">
        <v>29</v>
      </c>
      <c r="K948" s="15" t="s">
        <v>45</v>
      </c>
      <c r="L948" s="61"/>
      <c r="M948" s="14" t="s">
        <v>702</v>
      </c>
      <c r="N948" s="14" t="s">
        <v>1257</v>
      </c>
      <c r="O948" s="14"/>
      <c r="P948" s="15" t="s">
        <v>1258</v>
      </c>
      <c r="Q948" s="16">
        <v>22999</v>
      </c>
      <c r="R948" s="17">
        <v>43</v>
      </c>
      <c r="S948" s="18">
        <v>15075.844499999999</v>
      </c>
      <c r="T948" s="19" t="s">
        <v>353</v>
      </c>
      <c r="U948" s="20" t="s">
        <v>695</v>
      </c>
      <c r="V948" s="29">
        <v>37.5</v>
      </c>
      <c r="W948" s="22">
        <v>1</v>
      </c>
      <c r="X948" s="23"/>
    </row>
    <row r="949" spans="1:24" s="1" customFormat="1" ht="17" customHeight="1" x14ac:dyDescent="0.3">
      <c r="A949" s="24" t="s">
        <v>23</v>
      </c>
      <c r="B949" s="24" t="s">
        <v>1254</v>
      </c>
      <c r="C949" s="12" t="s">
        <v>1255</v>
      </c>
      <c r="D949" s="59"/>
      <c r="E949" s="40" t="str">
        <f t="shared" si="35"/>
        <v>Еще фото</v>
      </c>
      <c r="F949" s="25"/>
      <c r="G949" s="24" t="s">
        <v>358</v>
      </c>
      <c r="H949" s="24" t="s">
        <v>349</v>
      </c>
      <c r="I949" s="24" t="s">
        <v>1078</v>
      </c>
      <c r="J949" s="14" t="s">
        <v>29</v>
      </c>
      <c r="K949" s="15" t="s">
        <v>45</v>
      </c>
      <c r="L949" s="61"/>
      <c r="M949" s="14" t="s">
        <v>702</v>
      </c>
      <c r="N949" s="14" t="s">
        <v>1257</v>
      </c>
      <c r="O949" s="14"/>
      <c r="P949" s="15" t="s">
        <v>1258</v>
      </c>
      <c r="Q949" s="16">
        <v>22999</v>
      </c>
      <c r="R949" s="17">
        <v>43</v>
      </c>
      <c r="S949" s="18">
        <v>15075.844499999999</v>
      </c>
      <c r="T949" s="19" t="s">
        <v>353</v>
      </c>
      <c r="U949" s="20" t="s">
        <v>686</v>
      </c>
      <c r="V949" s="22">
        <v>38</v>
      </c>
      <c r="W949" s="22">
        <v>1</v>
      </c>
      <c r="X949" s="23"/>
    </row>
    <row r="950" spans="1:24" s="1" customFormat="1" ht="17" customHeight="1" x14ac:dyDescent="0.3">
      <c r="A950" s="24" t="s">
        <v>23</v>
      </c>
      <c r="B950" s="24" t="s">
        <v>1254</v>
      </c>
      <c r="C950" s="12" t="s">
        <v>1255</v>
      </c>
      <c r="D950" s="59"/>
      <c r="E950" s="40" t="str">
        <f t="shared" si="35"/>
        <v>Еще фото</v>
      </c>
      <c r="F950" s="25"/>
      <c r="G950" s="24" t="s">
        <v>358</v>
      </c>
      <c r="H950" s="24" t="s">
        <v>349</v>
      </c>
      <c r="I950" s="24" t="s">
        <v>1078</v>
      </c>
      <c r="J950" s="14" t="s">
        <v>29</v>
      </c>
      <c r="K950" s="15" t="s">
        <v>45</v>
      </c>
      <c r="L950" s="61"/>
      <c r="M950" s="14" t="s">
        <v>702</v>
      </c>
      <c r="N950" s="14" t="s">
        <v>1257</v>
      </c>
      <c r="O950" s="14"/>
      <c r="P950" s="15" t="s">
        <v>1258</v>
      </c>
      <c r="Q950" s="16">
        <v>22999</v>
      </c>
      <c r="R950" s="17">
        <v>43</v>
      </c>
      <c r="S950" s="18">
        <v>15075.844499999999</v>
      </c>
      <c r="T950" s="19" t="s">
        <v>353</v>
      </c>
      <c r="U950" s="20" t="s">
        <v>354</v>
      </c>
      <c r="V950" s="22">
        <v>39</v>
      </c>
      <c r="W950" s="22">
        <v>2</v>
      </c>
      <c r="X950" s="23"/>
    </row>
    <row r="951" spans="1:24" s="1" customFormat="1" ht="22.05" customHeight="1" x14ac:dyDescent="0.3">
      <c r="A951" s="24" t="s">
        <v>23</v>
      </c>
      <c r="B951" s="24" t="s">
        <v>1254</v>
      </c>
      <c r="C951" s="12" t="s">
        <v>1255</v>
      </c>
      <c r="D951" s="60"/>
      <c r="E951" s="40" t="str">
        <f t="shared" si="35"/>
        <v>Еще фото</v>
      </c>
      <c r="F951" s="25"/>
      <c r="G951" s="24" t="s">
        <v>358</v>
      </c>
      <c r="H951" s="24" t="s">
        <v>349</v>
      </c>
      <c r="I951" s="24" t="s">
        <v>1078</v>
      </c>
      <c r="J951" s="14" t="s">
        <v>29</v>
      </c>
      <c r="K951" s="15" t="s">
        <v>45</v>
      </c>
      <c r="L951" s="57"/>
      <c r="M951" s="14" t="s">
        <v>702</v>
      </c>
      <c r="N951" s="14" t="s">
        <v>1257</v>
      </c>
      <c r="O951" s="14"/>
      <c r="P951" s="15" t="s">
        <v>1258</v>
      </c>
      <c r="Q951" s="16">
        <v>22999</v>
      </c>
      <c r="R951" s="17">
        <v>43</v>
      </c>
      <c r="S951" s="18">
        <v>15075.844499999999</v>
      </c>
      <c r="T951" s="19" t="s">
        <v>353</v>
      </c>
      <c r="U951" s="20" t="s">
        <v>708</v>
      </c>
      <c r="V951" s="22">
        <v>40</v>
      </c>
      <c r="W951" s="22">
        <v>1</v>
      </c>
      <c r="X951" s="23"/>
    </row>
    <row r="952" spans="1:24" s="1" customFormat="1" ht="26" customHeight="1" x14ac:dyDescent="0.3">
      <c r="A952" s="11" t="s">
        <v>23</v>
      </c>
      <c r="B952" s="11" t="s">
        <v>1259</v>
      </c>
      <c r="C952" s="12" t="s">
        <v>1260</v>
      </c>
      <c r="D952" s="58"/>
      <c r="E952" s="40" t="str">
        <f>HYPERLINK("https://www.google.ru/search?q=HV8288-100&amp;newwindow=1&amp;tbm=isch","Еще фото")</f>
        <v>Еще фото</v>
      </c>
      <c r="F952" s="25"/>
      <c r="G952" s="11" t="s">
        <v>358</v>
      </c>
      <c r="H952" s="11" t="s">
        <v>349</v>
      </c>
      <c r="I952" s="14" t="s">
        <v>1078</v>
      </c>
      <c r="J952" s="14" t="s">
        <v>29</v>
      </c>
      <c r="K952" s="15" t="s">
        <v>45</v>
      </c>
      <c r="L952" s="56" t="s">
        <v>1261</v>
      </c>
      <c r="M952" s="14"/>
      <c r="N952" s="14" t="s">
        <v>83</v>
      </c>
      <c r="O952" s="14"/>
      <c r="P952" s="15" t="s">
        <v>796</v>
      </c>
      <c r="Q952" s="16">
        <v>19699</v>
      </c>
      <c r="R952" s="17">
        <v>43</v>
      </c>
      <c r="S952" s="18">
        <v>12912.6945</v>
      </c>
      <c r="T952" s="19" t="s">
        <v>353</v>
      </c>
      <c r="U952" s="20" t="s">
        <v>679</v>
      </c>
      <c r="V952" s="22">
        <v>35</v>
      </c>
      <c r="W952" s="22">
        <v>2</v>
      </c>
      <c r="X952" s="23"/>
    </row>
    <row r="953" spans="1:24" s="1" customFormat="1" ht="26" customHeight="1" x14ac:dyDescent="0.3">
      <c r="A953" s="24" t="s">
        <v>23</v>
      </c>
      <c r="B953" s="24" t="s">
        <v>1259</v>
      </c>
      <c r="C953" s="12" t="s">
        <v>1260</v>
      </c>
      <c r="D953" s="59"/>
      <c r="E953" s="40" t="str">
        <f>HYPERLINK("https://www.google.ru/search?q=HV8288-100&amp;newwindow=1&amp;tbm=isch","Еще фото")</f>
        <v>Еще фото</v>
      </c>
      <c r="F953" s="25"/>
      <c r="G953" s="24" t="s">
        <v>358</v>
      </c>
      <c r="H953" s="24" t="s">
        <v>349</v>
      </c>
      <c r="I953" s="24" t="s">
        <v>1078</v>
      </c>
      <c r="J953" s="14" t="s">
        <v>29</v>
      </c>
      <c r="K953" s="15" t="s">
        <v>45</v>
      </c>
      <c r="L953" s="61"/>
      <c r="M953" s="14"/>
      <c r="N953" s="14" t="s">
        <v>83</v>
      </c>
      <c r="O953" s="14"/>
      <c r="P953" s="15" t="s">
        <v>796</v>
      </c>
      <c r="Q953" s="16">
        <v>19699</v>
      </c>
      <c r="R953" s="17">
        <v>43</v>
      </c>
      <c r="S953" s="18">
        <v>12912.6945</v>
      </c>
      <c r="T953" s="19" t="s">
        <v>353</v>
      </c>
      <c r="U953" s="20" t="s">
        <v>355</v>
      </c>
      <c r="V953" s="29">
        <v>39.5</v>
      </c>
      <c r="W953" s="22">
        <v>3</v>
      </c>
      <c r="X953" s="23"/>
    </row>
    <row r="954" spans="1:24" s="1" customFormat="1" ht="26" customHeight="1" x14ac:dyDescent="0.3">
      <c r="A954" s="24" t="s">
        <v>23</v>
      </c>
      <c r="B954" s="24" t="s">
        <v>1259</v>
      </c>
      <c r="C954" s="12" t="s">
        <v>1260</v>
      </c>
      <c r="D954" s="59"/>
      <c r="E954" s="40" t="str">
        <f>HYPERLINK("https://www.google.ru/search?q=HV8288-100&amp;newwindow=1&amp;tbm=isch","Еще фото")</f>
        <v>Еще фото</v>
      </c>
      <c r="F954" s="25"/>
      <c r="G954" s="24" t="s">
        <v>358</v>
      </c>
      <c r="H954" s="24" t="s">
        <v>349</v>
      </c>
      <c r="I954" s="24" t="s">
        <v>1078</v>
      </c>
      <c r="J954" s="14" t="s">
        <v>29</v>
      </c>
      <c r="K954" s="15" t="s">
        <v>45</v>
      </c>
      <c r="L954" s="61"/>
      <c r="M954" s="14"/>
      <c r="N954" s="14" t="s">
        <v>83</v>
      </c>
      <c r="O954" s="14"/>
      <c r="P954" s="15" t="s">
        <v>796</v>
      </c>
      <c r="Q954" s="16">
        <v>19699</v>
      </c>
      <c r="R954" s="17">
        <v>43</v>
      </c>
      <c r="S954" s="18">
        <v>12912.6945</v>
      </c>
      <c r="T954" s="19" t="s">
        <v>353</v>
      </c>
      <c r="U954" s="20" t="s">
        <v>708</v>
      </c>
      <c r="V954" s="22">
        <v>40</v>
      </c>
      <c r="W954" s="22">
        <v>1</v>
      </c>
      <c r="X954" s="23"/>
    </row>
    <row r="955" spans="1:24" s="1" customFormat="1" ht="26" customHeight="1" x14ac:dyDescent="0.3">
      <c r="A955" s="24" t="s">
        <v>23</v>
      </c>
      <c r="B955" s="24" t="s">
        <v>1259</v>
      </c>
      <c r="C955" s="12" t="s">
        <v>1260</v>
      </c>
      <c r="D955" s="60"/>
      <c r="E955" s="40" t="str">
        <f>HYPERLINK("https://www.google.ru/search?q=HV8288-100&amp;newwindow=1&amp;tbm=isch","Еще фото")</f>
        <v>Еще фото</v>
      </c>
      <c r="F955" s="25"/>
      <c r="G955" s="24" t="s">
        <v>358</v>
      </c>
      <c r="H955" s="24" t="s">
        <v>349</v>
      </c>
      <c r="I955" s="24" t="s">
        <v>1078</v>
      </c>
      <c r="J955" s="14" t="s">
        <v>29</v>
      </c>
      <c r="K955" s="15" t="s">
        <v>45</v>
      </c>
      <c r="L955" s="57"/>
      <c r="M955" s="14"/>
      <c r="N955" s="14" t="s">
        <v>83</v>
      </c>
      <c r="O955" s="14"/>
      <c r="P955" s="15" t="s">
        <v>796</v>
      </c>
      <c r="Q955" s="16">
        <v>19699</v>
      </c>
      <c r="R955" s="17">
        <v>43</v>
      </c>
      <c r="S955" s="18">
        <v>12912.6945</v>
      </c>
      <c r="T955" s="19" t="s">
        <v>353</v>
      </c>
      <c r="U955" s="20" t="s">
        <v>696</v>
      </c>
      <c r="V955" s="22">
        <v>41</v>
      </c>
      <c r="W955" s="22">
        <v>1</v>
      </c>
      <c r="X955" s="23"/>
    </row>
    <row r="956" spans="1:24" s="1" customFormat="1" ht="17" customHeight="1" x14ac:dyDescent="0.3">
      <c r="A956" s="11" t="s">
        <v>23</v>
      </c>
      <c r="B956" s="11" t="s">
        <v>1262</v>
      </c>
      <c r="C956" s="12" t="s">
        <v>1263</v>
      </c>
      <c r="D956" s="58"/>
      <c r="E956" s="40" t="str">
        <f t="shared" ref="E956:E961" si="36">HYPERLINK("https://www.google.ru/search?q=IM2055-100&amp;newwindow=1&amp;tbm=isch","Еще фото")</f>
        <v>Еще фото</v>
      </c>
      <c r="F956" s="25"/>
      <c r="G956" s="11" t="s">
        <v>358</v>
      </c>
      <c r="H956" s="11" t="s">
        <v>349</v>
      </c>
      <c r="I956" s="14" t="s">
        <v>1078</v>
      </c>
      <c r="J956" s="14" t="s">
        <v>29</v>
      </c>
      <c r="K956" s="15" t="s">
        <v>30</v>
      </c>
      <c r="L956" s="56" t="s">
        <v>1264</v>
      </c>
      <c r="M956" s="14"/>
      <c r="N956" s="14" t="s">
        <v>1265</v>
      </c>
      <c r="O956" s="14"/>
      <c r="P956" s="15" t="s">
        <v>1266</v>
      </c>
      <c r="Q956" s="16">
        <v>14899</v>
      </c>
      <c r="R956" s="17">
        <v>43</v>
      </c>
      <c r="S956" s="18">
        <v>9766.2945</v>
      </c>
      <c r="T956" s="19" t="s">
        <v>353</v>
      </c>
      <c r="U956" s="20" t="s">
        <v>362</v>
      </c>
      <c r="V956" s="22">
        <v>39</v>
      </c>
      <c r="W956" s="22">
        <v>2</v>
      </c>
      <c r="X956" s="23"/>
    </row>
    <row r="957" spans="1:24" s="1" customFormat="1" ht="17" customHeight="1" x14ac:dyDescent="0.3">
      <c r="A957" s="24" t="s">
        <v>23</v>
      </c>
      <c r="B957" s="24" t="s">
        <v>1262</v>
      </c>
      <c r="C957" s="12" t="s">
        <v>1263</v>
      </c>
      <c r="D957" s="59"/>
      <c r="E957" s="40" t="str">
        <f t="shared" si="36"/>
        <v>Еще фото</v>
      </c>
      <c r="F957" s="25"/>
      <c r="G957" s="24" t="s">
        <v>358</v>
      </c>
      <c r="H957" s="24" t="s">
        <v>349</v>
      </c>
      <c r="I957" s="24" t="s">
        <v>1078</v>
      </c>
      <c r="J957" s="14" t="s">
        <v>29</v>
      </c>
      <c r="K957" s="15" t="s">
        <v>30</v>
      </c>
      <c r="L957" s="61"/>
      <c r="M957" s="14"/>
      <c r="N957" s="14" t="s">
        <v>1265</v>
      </c>
      <c r="O957" s="14"/>
      <c r="P957" s="15" t="s">
        <v>1266</v>
      </c>
      <c r="Q957" s="16">
        <v>14899</v>
      </c>
      <c r="R957" s="17">
        <v>43</v>
      </c>
      <c r="S957" s="18">
        <v>9766.2945</v>
      </c>
      <c r="T957" s="19" t="s">
        <v>353</v>
      </c>
      <c r="U957" s="20" t="s">
        <v>695</v>
      </c>
      <c r="V957" s="29">
        <v>39.5</v>
      </c>
      <c r="W957" s="22">
        <v>2</v>
      </c>
      <c r="X957" s="23"/>
    </row>
    <row r="958" spans="1:24" s="1" customFormat="1" ht="17" customHeight="1" x14ac:dyDescent="0.3">
      <c r="A958" s="24" t="s">
        <v>23</v>
      </c>
      <c r="B958" s="24" t="s">
        <v>1262</v>
      </c>
      <c r="C958" s="12" t="s">
        <v>1263</v>
      </c>
      <c r="D958" s="59"/>
      <c r="E958" s="40" t="str">
        <f t="shared" si="36"/>
        <v>Еще фото</v>
      </c>
      <c r="F958" s="25"/>
      <c r="G958" s="24" t="s">
        <v>358</v>
      </c>
      <c r="H958" s="24" t="s">
        <v>349</v>
      </c>
      <c r="I958" s="24" t="s">
        <v>1078</v>
      </c>
      <c r="J958" s="14" t="s">
        <v>29</v>
      </c>
      <c r="K958" s="15" t="s">
        <v>30</v>
      </c>
      <c r="L958" s="61"/>
      <c r="M958" s="14"/>
      <c r="N958" s="14" t="s">
        <v>1265</v>
      </c>
      <c r="O958" s="14"/>
      <c r="P958" s="15" t="s">
        <v>1266</v>
      </c>
      <c r="Q958" s="16">
        <v>14899</v>
      </c>
      <c r="R958" s="17">
        <v>43</v>
      </c>
      <c r="S958" s="18">
        <v>9766.2945</v>
      </c>
      <c r="T958" s="19" t="s">
        <v>353</v>
      </c>
      <c r="U958" s="20" t="s">
        <v>354</v>
      </c>
      <c r="V958" s="22">
        <v>41</v>
      </c>
      <c r="W958" s="22">
        <v>5</v>
      </c>
      <c r="X958" s="23"/>
    </row>
    <row r="959" spans="1:24" s="1" customFormat="1" ht="17" customHeight="1" x14ac:dyDescent="0.3">
      <c r="A959" s="24" t="s">
        <v>23</v>
      </c>
      <c r="B959" s="24" t="s">
        <v>1262</v>
      </c>
      <c r="C959" s="12" t="s">
        <v>1263</v>
      </c>
      <c r="D959" s="59"/>
      <c r="E959" s="40" t="str">
        <f t="shared" si="36"/>
        <v>Еще фото</v>
      </c>
      <c r="F959" s="25"/>
      <c r="G959" s="24" t="s">
        <v>358</v>
      </c>
      <c r="H959" s="24" t="s">
        <v>349</v>
      </c>
      <c r="I959" s="24" t="s">
        <v>1078</v>
      </c>
      <c r="J959" s="14" t="s">
        <v>29</v>
      </c>
      <c r="K959" s="15" t="s">
        <v>30</v>
      </c>
      <c r="L959" s="61"/>
      <c r="M959" s="14"/>
      <c r="N959" s="14" t="s">
        <v>1265</v>
      </c>
      <c r="O959" s="14"/>
      <c r="P959" s="15" t="s">
        <v>1266</v>
      </c>
      <c r="Q959" s="16">
        <v>14899</v>
      </c>
      <c r="R959" s="17">
        <v>43</v>
      </c>
      <c r="S959" s="18">
        <v>9766.2945</v>
      </c>
      <c r="T959" s="19" t="s">
        <v>353</v>
      </c>
      <c r="U959" s="20" t="s">
        <v>355</v>
      </c>
      <c r="V959" s="29">
        <v>41.5</v>
      </c>
      <c r="W959" s="22">
        <v>2</v>
      </c>
      <c r="X959" s="23"/>
    </row>
    <row r="960" spans="1:24" s="1" customFormat="1" ht="17" customHeight="1" x14ac:dyDescent="0.3">
      <c r="A960" s="24" t="s">
        <v>23</v>
      </c>
      <c r="B960" s="24" t="s">
        <v>1262</v>
      </c>
      <c r="C960" s="12" t="s">
        <v>1263</v>
      </c>
      <c r="D960" s="59"/>
      <c r="E960" s="40" t="str">
        <f t="shared" si="36"/>
        <v>Еще фото</v>
      </c>
      <c r="F960" s="25"/>
      <c r="G960" s="24" t="s">
        <v>358</v>
      </c>
      <c r="H960" s="24" t="s">
        <v>349</v>
      </c>
      <c r="I960" s="24" t="s">
        <v>1078</v>
      </c>
      <c r="J960" s="14" t="s">
        <v>29</v>
      </c>
      <c r="K960" s="15" t="s">
        <v>30</v>
      </c>
      <c r="L960" s="61"/>
      <c r="M960" s="14"/>
      <c r="N960" s="14" t="s">
        <v>1265</v>
      </c>
      <c r="O960" s="14"/>
      <c r="P960" s="15" t="s">
        <v>1266</v>
      </c>
      <c r="Q960" s="16">
        <v>14899</v>
      </c>
      <c r="R960" s="17">
        <v>43</v>
      </c>
      <c r="S960" s="18">
        <v>9766.2945</v>
      </c>
      <c r="T960" s="19" t="s">
        <v>353</v>
      </c>
      <c r="U960" s="20" t="s">
        <v>697</v>
      </c>
      <c r="V960" s="29">
        <v>43.5</v>
      </c>
      <c r="W960" s="22">
        <v>2</v>
      </c>
      <c r="X960" s="23"/>
    </row>
    <row r="961" spans="1:24" s="1" customFormat="1" ht="22.05" customHeight="1" x14ac:dyDescent="0.3">
      <c r="A961" s="24" t="s">
        <v>23</v>
      </c>
      <c r="B961" s="24" t="s">
        <v>1262</v>
      </c>
      <c r="C961" s="12" t="s">
        <v>1263</v>
      </c>
      <c r="D961" s="60"/>
      <c r="E961" s="40" t="str">
        <f t="shared" si="36"/>
        <v>Еще фото</v>
      </c>
      <c r="F961" s="25"/>
      <c r="G961" s="24" t="s">
        <v>358</v>
      </c>
      <c r="H961" s="24" t="s">
        <v>349</v>
      </c>
      <c r="I961" s="24" t="s">
        <v>1078</v>
      </c>
      <c r="J961" s="14" t="s">
        <v>29</v>
      </c>
      <c r="K961" s="15" t="s">
        <v>30</v>
      </c>
      <c r="L961" s="57"/>
      <c r="M961" s="14"/>
      <c r="N961" s="14" t="s">
        <v>1265</v>
      </c>
      <c r="O961" s="14"/>
      <c r="P961" s="15" t="s">
        <v>1266</v>
      </c>
      <c r="Q961" s="16">
        <v>14899</v>
      </c>
      <c r="R961" s="17">
        <v>43</v>
      </c>
      <c r="S961" s="18">
        <v>9766.2945</v>
      </c>
      <c r="T961" s="19" t="s">
        <v>353</v>
      </c>
      <c r="U961" s="20" t="s">
        <v>853</v>
      </c>
      <c r="V961" s="29">
        <v>44.5</v>
      </c>
      <c r="W961" s="22">
        <v>1</v>
      </c>
      <c r="X961" s="23"/>
    </row>
    <row r="962" spans="1:24" s="1" customFormat="1" ht="13.05" customHeight="1" x14ac:dyDescent="0.3">
      <c r="A962" s="11" t="s">
        <v>23</v>
      </c>
      <c r="B962" s="11" t="s">
        <v>1267</v>
      </c>
      <c r="C962" s="12" t="s">
        <v>1268</v>
      </c>
      <c r="D962" s="58"/>
      <c r="E962" s="40" t="str">
        <f t="shared" ref="E962:E969" si="37">HYPERLINK("https://www.google.ru/search?q=355152-016&amp;newwindow=1&amp;tbm=isch","Еще фото")</f>
        <v>Еще фото</v>
      </c>
      <c r="F962" s="13" t="s">
        <v>76</v>
      </c>
      <c r="G962" s="11" t="s">
        <v>358</v>
      </c>
      <c r="H962" s="11" t="s">
        <v>349</v>
      </c>
      <c r="I962" s="14" t="s">
        <v>1078</v>
      </c>
      <c r="J962" s="14" t="s">
        <v>29</v>
      </c>
      <c r="K962" s="15" t="s">
        <v>30</v>
      </c>
      <c r="L962" s="56" t="s">
        <v>1269</v>
      </c>
      <c r="M962" s="14"/>
      <c r="N962" s="14" t="s">
        <v>114</v>
      </c>
      <c r="O962" s="14"/>
      <c r="P962" s="15" t="s">
        <v>1139</v>
      </c>
      <c r="Q962" s="16">
        <v>13499</v>
      </c>
      <c r="R962" s="17">
        <v>40</v>
      </c>
      <c r="S962" s="18">
        <v>9314.31</v>
      </c>
      <c r="T962" s="19" t="s">
        <v>353</v>
      </c>
      <c r="U962" s="36" t="s">
        <v>695</v>
      </c>
      <c r="V962" s="29">
        <v>39.5</v>
      </c>
      <c r="W962" s="22">
        <v>1</v>
      </c>
      <c r="X962" s="23"/>
    </row>
    <row r="963" spans="1:24" s="1" customFormat="1" ht="13.05" customHeight="1" x14ac:dyDescent="0.3">
      <c r="A963" s="24" t="s">
        <v>23</v>
      </c>
      <c r="B963" s="24" t="s">
        <v>1267</v>
      </c>
      <c r="C963" s="12" t="s">
        <v>1268</v>
      </c>
      <c r="D963" s="59"/>
      <c r="E963" s="40" t="str">
        <f t="shared" si="37"/>
        <v>Еще фото</v>
      </c>
      <c r="F963" s="13" t="s">
        <v>76</v>
      </c>
      <c r="G963" s="24" t="s">
        <v>358</v>
      </c>
      <c r="H963" s="24" t="s">
        <v>349</v>
      </c>
      <c r="I963" s="24" t="s">
        <v>1078</v>
      </c>
      <c r="J963" s="14" t="s">
        <v>29</v>
      </c>
      <c r="K963" s="15" t="s">
        <v>30</v>
      </c>
      <c r="L963" s="61"/>
      <c r="M963" s="14"/>
      <c r="N963" s="14" t="s">
        <v>114</v>
      </c>
      <c r="O963" s="14"/>
      <c r="P963" s="15" t="s">
        <v>1139</v>
      </c>
      <c r="Q963" s="16">
        <v>13499</v>
      </c>
      <c r="R963" s="17">
        <v>40</v>
      </c>
      <c r="S963" s="18">
        <v>9314.31</v>
      </c>
      <c r="T963" s="19" t="s">
        <v>353</v>
      </c>
      <c r="U963" s="20" t="s">
        <v>686</v>
      </c>
      <c r="V963" s="22">
        <v>40</v>
      </c>
      <c r="W963" s="22">
        <v>1</v>
      </c>
      <c r="X963" s="23"/>
    </row>
    <row r="964" spans="1:24" s="1" customFormat="1" ht="13.05" customHeight="1" x14ac:dyDescent="0.3">
      <c r="A964" s="24" t="s">
        <v>23</v>
      </c>
      <c r="B964" s="24" t="s">
        <v>1267</v>
      </c>
      <c r="C964" s="12" t="s">
        <v>1268</v>
      </c>
      <c r="D964" s="59"/>
      <c r="E964" s="40" t="str">
        <f t="shared" si="37"/>
        <v>Еще фото</v>
      </c>
      <c r="F964" s="13" t="s">
        <v>76</v>
      </c>
      <c r="G964" s="24" t="s">
        <v>358</v>
      </c>
      <c r="H964" s="24" t="s">
        <v>349</v>
      </c>
      <c r="I964" s="24" t="s">
        <v>1078</v>
      </c>
      <c r="J964" s="14" t="s">
        <v>29</v>
      </c>
      <c r="K964" s="15" t="s">
        <v>30</v>
      </c>
      <c r="L964" s="61"/>
      <c r="M964" s="14"/>
      <c r="N964" s="14" t="s">
        <v>114</v>
      </c>
      <c r="O964" s="14"/>
      <c r="P964" s="15" t="s">
        <v>1139</v>
      </c>
      <c r="Q964" s="16">
        <v>13499</v>
      </c>
      <c r="R964" s="17">
        <v>40</v>
      </c>
      <c r="S964" s="18">
        <v>9314.31</v>
      </c>
      <c r="T964" s="19" t="s">
        <v>353</v>
      </c>
      <c r="U964" s="20" t="s">
        <v>354</v>
      </c>
      <c r="V964" s="22">
        <v>41</v>
      </c>
      <c r="W964" s="22">
        <v>2</v>
      </c>
      <c r="X964" s="23"/>
    </row>
    <row r="965" spans="1:24" s="1" customFormat="1" ht="13.05" customHeight="1" x14ac:dyDescent="0.3">
      <c r="A965" s="24" t="s">
        <v>23</v>
      </c>
      <c r="B965" s="24" t="s">
        <v>1267</v>
      </c>
      <c r="C965" s="12" t="s">
        <v>1268</v>
      </c>
      <c r="D965" s="59"/>
      <c r="E965" s="40" t="str">
        <f t="shared" si="37"/>
        <v>Еще фото</v>
      </c>
      <c r="F965" s="13" t="s">
        <v>76</v>
      </c>
      <c r="G965" s="24" t="s">
        <v>358</v>
      </c>
      <c r="H965" s="24" t="s">
        <v>349</v>
      </c>
      <c r="I965" s="24" t="s">
        <v>1078</v>
      </c>
      <c r="J965" s="14" t="s">
        <v>29</v>
      </c>
      <c r="K965" s="15" t="s">
        <v>30</v>
      </c>
      <c r="L965" s="61"/>
      <c r="M965" s="14"/>
      <c r="N965" s="14" t="s">
        <v>114</v>
      </c>
      <c r="O965" s="14"/>
      <c r="P965" s="15" t="s">
        <v>1139</v>
      </c>
      <c r="Q965" s="16">
        <v>13499</v>
      </c>
      <c r="R965" s="17">
        <v>40</v>
      </c>
      <c r="S965" s="18">
        <v>9314.31</v>
      </c>
      <c r="T965" s="19" t="s">
        <v>353</v>
      </c>
      <c r="U965" s="20" t="s">
        <v>355</v>
      </c>
      <c r="V965" s="29">
        <v>41.5</v>
      </c>
      <c r="W965" s="22">
        <v>2</v>
      </c>
      <c r="X965" s="23"/>
    </row>
    <row r="966" spans="1:24" s="1" customFormat="1" ht="13.05" customHeight="1" x14ac:dyDescent="0.3">
      <c r="A966" s="24" t="s">
        <v>23</v>
      </c>
      <c r="B966" s="24" t="s">
        <v>1267</v>
      </c>
      <c r="C966" s="12" t="s">
        <v>1268</v>
      </c>
      <c r="D966" s="59"/>
      <c r="E966" s="40" t="str">
        <f t="shared" si="37"/>
        <v>Еще фото</v>
      </c>
      <c r="F966" s="13" t="s">
        <v>76</v>
      </c>
      <c r="G966" s="24" t="s">
        <v>358</v>
      </c>
      <c r="H966" s="24" t="s">
        <v>349</v>
      </c>
      <c r="I966" s="24" t="s">
        <v>1078</v>
      </c>
      <c r="J966" s="14" t="s">
        <v>29</v>
      </c>
      <c r="K966" s="15" t="s">
        <v>30</v>
      </c>
      <c r="L966" s="61"/>
      <c r="M966" s="14"/>
      <c r="N966" s="14" t="s">
        <v>114</v>
      </c>
      <c r="O966" s="14"/>
      <c r="P966" s="15" t="s">
        <v>1139</v>
      </c>
      <c r="Q966" s="16">
        <v>13499</v>
      </c>
      <c r="R966" s="17">
        <v>40</v>
      </c>
      <c r="S966" s="18">
        <v>9314.31</v>
      </c>
      <c r="T966" s="19" t="s">
        <v>353</v>
      </c>
      <c r="U966" s="20" t="s">
        <v>708</v>
      </c>
      <c r="V966" s="22">
        <v>42</v>
      </c>
      <c r="W966" s="22">
        <v>1</v>
      </c>
      <c r="X966" s="23"/>
    </row>
    <row r="967" spans="1:24" s="1" customFormat="1" ht="13.05" customHeight="1" x14ac:dyDescent="0.3">
      <c r="A967" s="24" t="s">
        <v>23</v>
      </c>
      <c r="B967" s="24" t="s">
        <v>1267</v>
      </c>
      <c r="C967" s="12" t="s">
        <v>1268</v>
      </c>
      <c r="D967" s="59"/>
      <c r="E967" s="40" t="str">
        <f t="shared" si="37"/>
        <v>Еще фото</v>
      </c>
      <c r="F967" s="13" t="s">
        <v>76</v>
      </c>
      <c r="G967" s="24" t="s">
        <v>358</v>
      </c>
      <c r="H967" s="24" t="s">
        <v>349</v>
      </c>
      <c r="I967" s="24" t="s">
        <v>1078</v>
      </c>
      <c r="J967" s="14" t="s">
        <v>29</v>
      </c>
      <c r="K967" s="15" t="s">
        <v>30</v>
      </c>
      <c r="L967" s="61"/>
      <c r="M967" s="14"/>
      <c r="N967" s="14" t="s">
        <v>114</v>
      </c>
      <c r="O967" s="14"/>
      <c r="P967" s="15" t="s">
        <v>1139</v>
      </c>
      <c r="Q967" s="16">
        <v>13499</v>
      </c>
      <c r="R967" s="17">
        <v>40</v>
      </c>
      <c r="S967" s="18">
        <v>9314.31</v>
      </c>
      <c r="T967" s="19" t="s">
        <v>353</v>
      </c>
      <c r="U967" s="20" t="s">
        <v>696</v>
      </c>
      <c r="V967" s="22">
        <v>43</v>
      </c>
      <c r="W967" s="22">
        <v>2</v>
      </c>
      <c r="X967" s="23"/>
    </row>
    <row r="968" spans="1:24" s="1" customFormat="1" ht="13.05" customHeight="1" x14ac:dyDescent="0.3">
      <c r="A968" s="24" t="s">
        <v>23</v>
      </c>
      <c r="B968" s="24" t="s">
        <v>1267</v>
      </c>
      <c r="C968" s="12" t="s">
        <v>1268</v>
      </c>
      <c r="D968" s="59"/>
      <c r="E968" s="40" t="str">
        <f t="shared" si="37"/>
        <v>Еще фото</v>
      </c>
      <c r="F968" s="13" t="s">
        <v>76</v>
      </c>
      <c r="G968" s="24" t="s">
        <v>358</v>
      </c>
      <c r="H968" s="24" t="s">
        <v>349</v>
      </c>
      <c r="I968" s="24" t="s">
        <v>1078</v>
      </c>
      <c r="J968" s="14" t="s">
        <v>29</v>
      </c>
      <c r="K968" s="15" t="s">
        <v>30</v>
      </c>
      <c r="L968" s="61"/>
      <c r="M968" s="14"/>
      <c r="N968" s="14" t="s">
        <v>114</v>
      </c>
      <c r="O968" s="14"/>
      <c r="P968" s="15" t="s">
        <v>1139</v>
      </c>
      <c r="Q968" s="16">
        <v>13499</v>
      </c>
      <c r="R968" s="17">
        <v>40</v>
      </c>
      <c r="S968" s="18">
        <v>9314.31</v>
      </c>
      <c r="T968" s="19" t="s">
        <v>353</v>
      </c>
      <c r="U968" s="20" t="s">
        <v>697</v>
      </c>
      <c r="V968" s="29">
        <v>43.5</v>
      </c>
      <c r="W968" s="22">
        <v>1</v>
      </c>
      <c r="X968" s="23"/>
    </row>
    <row r="969" spans="1:24" s="1" customFormat="1" ht="18" customHeight="1" x14ac:dyDescent="0.3">
      <c r="A969" s="24" t="s">
        <v>23</v>
      </c>
      <c r="B969" s="24" t="s">
        <v>1267</v>
      </c>
      <c r="C969" s="12" t="s">
        <v>1268</v>
      </c>
      <c r="D969" s="60"/>
      <c r="E969" s="40" t="str">
        <f t="shared" si="37"/>
        <v>Еще фото</v>
      </c>
      <c r="F969" s="13" t="s">
        <v>76</v>
      </c>
      <c r="G969" s="24" t="s">
        <v>358</v>
      </c>
      <c r="H969" s="24" t="s">
        <v>349</v>
      </c>
      <c r="I969" s="24" t="s">
        <v>1078</v>
      </c>
      <c r="J969" s="14" t="s">
        <v>29</v>
      </c>
      <c r="K969" s="15" t="s">
        <v>30</v>
      </c>
      <c r="L969" s="57"/>
      <c r="M969" s="14"/>
      <c r="N969" s="14" t="s">
        <v>114</v>
      </c>
      <c r="O969" s="14"/>
      <c r="P969" s="15" t="s">
        <v>1139</v>
      </c>
      <c r="Q969" s="16">
        <v>13499</v>
      </c>
      <c r="R969" s="17">
        <v>40</v>
      </c>
      <c r="S969" s="18">
        <v>9314.31</v>
      </c>
      <c r="T969" s="19" t="s">
        <v>353</v>
      </c>
      <c r="U969" s="20" t="s">
        <v>698</v>
      </c>
      <c r="V969" s="22">
        <v>44</v>
      </c>
      <c r="W969" s="22">
        <v>1</v>
      </c>
      <c r="X969" s="23"/>
    </row>
    <row r="970" spans="1:24" s="1" customFormat="1" ht="108" customHeight="1" x14ac:dyDescent="0.3">
      <c r="A970" s="11" t="s">
        <v>23</v>
      </c>
      <c r="B970" s="11" t="s">
        <v>1270</v>
      </c>
      <c r="C970" s="12" t="s">
        <v>1271</v>
      </c>
      <c r="D970" s="28"/>
      <c r="E970" s="40" t="str">
        <f>HYPERLINK("https://www.google.ru/search?q=394055-100&amp;newwindow=1&amp;tbm=isch","Еще фото")</f>
        <v>Еще фото</v>
      </c>
      <c r="F970" s="25" t="s">
        <v>52</v>
      </c>
      <c r="G970" s="11" t="s">
        <v>358</v>
      </c>
      <c r="H970" s="11" t="s">
        <v>349</v>
      </c>
      <c r="I970" s="14" t="s">
        <v>1078</v>
      </c>
      <c r="J970" s="14" t="s">
        <v>29</v>
      </c>
      <c r="K970" s="15" t="s">
        <v>30</v>
      </c>
      <c r="L970" s="14" t="s">
        <v>1272</v>
      </c>
      <c r="M970" s="14"/>
      <c r="N970" s="14" t="s">
        <v>67</v>
      </c>
      <c r="O970" s="14"/>
      <c r="P970" s="15" t="s">
        <v>1273</v>
      </c>
      <c r="Q970" s="16">
        <v>11899</v>
      </c>
      <c r="R970" s="17">
        <v>40</v>
      </c>
      <c r="S970" s="18">
        <v>8210.31</v>
      </c>
      <c r="T970" s="19" t="s">
        <v>353</v>
      </c>
      <c r="U970" s="20" t="s">
        <v>361</v>
      </c>
      <c r="V970" s="22">
        <v>38</v>
      </c>
      <c r="W970" s="22">
        <v>1</v>
      </c>
      <c r="X970" s="23"/>
    </row>
    <row r="971" spans="1:24" s="1" customFormat="1" ht="108" customHeight="1" x14ac:dyDescent="0.3">
      <c r="A971" s="11" t="s">
        <v>23</v>
      </c>
      <c r="B971" s="11" t="s">
        <v>1274</v>
      </c>
      <c r="C971" s="12" t="s">
        <v>1275</v>
      </c>
      <c r="D971" s="28"/>
      <c r="E971" s="40" t="str">
        <f>HYPERLINK("https://www.google.ru/search?q=432997-070&amp;newwindow=1&amp;tbm=isch","Еще фото")</f>
        <v>Еще фото</v>
      </c>
      <c r="F971" s="25" t="s">
        <v>76</v>
      </c>
      <c r="G971" s="11" t="s">
        <v>1092</v>
      </c>
      <c r="H971" s="11" t="s">
        <v>349</v>
      </c>
      <c r="I971" s="14" t="s">
        <v>1078</v>
      </c>
      <c r="J971" s="14" t="s">
        <v>29</v>
      </c>
      <c r="K971" s="15" t="s">
        <v>30</v>
      </c>
      <c r="L971" s="14" t="s">
        <v>1276</v>
      </c>
      <c r="M971" s="14"/>
      <c r="N971" s="14" t="s">
        <v>114</v>
      </c>
      <c r="O971" s="14"/>
      <c r="P971" s="15" t="s">
        <v>1139</v>
      </c>
      <c r="Q971" s="16">
        <v>14699</v>
      </c>
      <c r="R971" s="17">
        <v>40</v>
      </c>
      <c r="S971" s="18">
        <v>10142.31</v>
      </c>
      <c r="T971" s="19" t="s">
        <v>353</v>
      </c>
      <c r="U971" s="20" t="s">
        <v>355</v>
      </c>
      <c r="V971" s="29">
        <v>41.5</v>
      </c>
      <c r="W971" s="22">
        <v>1</v>
      </c>
      <c r="X971" s="23"/>
    </row>
    <row r="972" spans="1:24" s="1" customFormat="1" ht="108" customHeight="1" x14ac:dyDescent="0.3">
      <c r="A972" s="11" t="s">
        <v>23</v>
      </c>
      <c r="B972" s="11" t="s">
        <v>1277</v>
      </c>
      <c r="C972" s="12" t="s">
        <v>1278</v>
      </c>
      <c r="D972" s="28"/>
      <c r="E972" s="40" t="str">
        <f>HYPERLINK("https://www.google.ru/search?q=432997-107&amp;newwindow=1&amp;tbm=isch","Еще фото")</f>
        <v>Еще фото</v>
      </c>
      <c r="F972" s="25"/>
      <c r="G972" s="11" t="s">
        <v>1092</v>
      </c>
      <c r="H972" s="11" t="s">
        <v>349</v>
      </c>
      <c r="I972" s="14" t="s">
        <v>1078</v>
      </c>
      <c r="J972" s="14" t="s">
        <v>29</v>
      </c>
      <c r="K972" s="15" t="s">
        <v>30</v>
      </c>
      <c r="L972" s="14" t="s">
        <v>1276</v>
      </c>
      <c r="M972" s="14"/>
      <c r="N972" s="14" t="s">
        <v>67</v>
      </c>
      <c r="O972" s="14"/>
      <c r="P972" s="15" t="s">
        <v>1279</v>
      </c>
      <c r="Q972" s="16">
        <v>14999</v>
      </c>
      <c r="R972" s="17">
        <v>40</v>
      </c>
      <c r="S972" s="18">
        <v>10349.31</v>
      </c>
      <c r="T972" s="19" t="s">
        <v>353</v>
      </c>
      <c r="U972" s="20" t="s">
        <v>355</v>
      </c>
      <c r="V972" s="29">
        <v>41.5</v>
      </c>
      <c r="W972" s="22">
        <v>1</v>
      </c>
      <c r="X972" s="23"/>
    </row>
    <row r="973" spans="1:24" s="1" customFormat="1" ht="108" customHeight="1" x14ac:dyDescent="0.3">
      <c r="A973" s="11" t="s">
        <v>23</v>
      </c>
      <c r="B973" s="11" t="s">
        <v>1280</v>
      </c>
      <c r="C973" s="12" t="s">
        <v>1281</v>
      </c>
      <c r="D973" s="28"/>
      <c r="E973" s="40" t="str">
        <f>HYPERLINK("https://www.google.ru/search?q=454350-003&amp;newwindow=1&amp;tbm=isch","Еще фото")</f>
        <v>Еще фото</v>
      </c>
      <c r="F973" s="25"/>
      <c r="G973" s="11" t="s">
        <v>348</v>
      </c>
      <c r="H973" s="11" t="s">
        <v>349</v>
      </c>
      <c r="I973" s="14" t="s">
        <v>1078</v>
      </c>
      <c r="J973" s="14" t="s">
        <v>29</v>
      </c>
      <c r="K973" s="15" t="s">
        <v>30</v>
      </c>
      <c r="L973" s="14" t="s">
        <v>1282</v>
      </c>
      <c r="M973" s="14" t="s">
        <v>106</v>
      </c>
      <c r="N973" s="14" t="s">
        <v>114</v>
      </c>
      <c r="O973" s="14" t="s">
        <v>1283</v>
      </c>
      <c r="P973" s="15" t="s">
        <v>1284</v>
      </c>
      <c r="Q973" s="16">
        <v>17099</v>
      </c>
      <c r="R973" s="17">
        <v>40</v>
      </c>
      <c r="S973" s="18">
        <v>11798.31</v>
      </c>
      <c r="T973" s="19" t="s">
        <v>353</v>
      </c>
      <c r="U973" s="20" t="s">
        <v>853</v>
      </c>
      <c r="V973" s="29">
        <v>44.5</v>
      </c>
      <c r="W973" s="22">
        <v>1</v>
      </c>
      <c r="X973" s="23"/>
    </row>
    <row r="974" spans="1:24" s="1" customFormat="1" ht="14" customHeight="1" x14ac:dyDescent="0.3">
      <c r="A974" s="11" t="s">
        <v>23</v>
      </c>
      <c r="B974" s="11" t="s">
        <v>1285</v>
      </c>
      <c r="C974" s="12" t="s">
        <v>1286</v>
      </c>
      <c r="D974" s="58"/>
      <c r="E974" s="40" t="str">
        <f t="shared" ref="E974:E980" si="38">HYPERLINK("https://www.google.ru/search?q=553558-067&amp;newwindow=1&amp;tbm=isch","Еще фото")</f>
        <v>Еще фото</v>
      </c>
      <c r="F974" s="25"/>
      <c r="G974" s="11" t="s">
        <v>358</v>
      </c>
      <c r="H974" s="11" t="s">
        <v>349</v>
      </c>
      <c r="I974" s="14" t="s">
        <v>1078</v>
      </c>
      <c r="J974" s="14" t="s">
        <v>29</v>
      </c>
      <c r="K974" s="15" t="s">
        <v>30</v>
      </c>
      <c r="L974" s="56" t="s">
        <v>1287</v>
      </c>
      <c r="M974" s="14"/>
      <c r="N974" s="14" t="s">
        <v>280</v>
      </c>
      <c r="O974" s="14"/>
      <c r="P974" s="15" t="s">
        <v>1139</v>
      </c>
      <c r="Q974" s="16">
        <v>20999</v>
      </c>
      <c r="R974" s="17">
        <v>40</v>
      </c>
      <c r="S974" s="18">
        <v>14489.309999999998</v>
      </c>
      <c r="T974" s="19" t="s">
        <v>353</v>
      </c>
      <c r="U974" s="20" t="s">
        <v>695</v>
      </c>
      <c r="V974" s="29">
        <v>39.5</v>
      </c>
      <c r="W974" s="22">
        <v>1</v>
      </c>
      <c r="X974" s="23"/>
    </row>
    <row r="975" spans="1:24" s="1" customFormat="1" ht="14" customHeight="1" x14ac:dyDescent="0.3">
      <c r="A975" s="24" t="s">
        <v>23</v>
      </c>
      <c r="B975" s="24" t="s">
        <v>1285</v>
      </c>
      <c r="C975" s="12" t="s">
        <v>1286</v>
      </c>
      <c r="D975" s="59"/>
      <c r="E975" s="40" t="str">
        <f t="shared" si="38"/>
        <v>Еще фото</v>
      </c>
      <c r="F975" s="25"/>
      <c r="G975" s="24" t="s">
        <v>358</v>
      </c>
      <c r="H975" s="24" t="s">
        <v>349</v>
      </c>
      <c r="I975" s="24" t="s">
        <v>1078</v>
      </c>
      <c r="J975" s="14" t="s">
        <v>29</v>
      </c>
      <c r="K975" s="15" t="s">
        <v>30</v>
      </c>
      <c r="L975" s="61"/>
      <c r="M975" s="14"/>
      <c r="N975" s="14" t="s">
        <v>280</v>
      </c>
      <c r="O975" s="14"/>
      <c r="P975" s="15" t="s">
        <v>1139</v>
      </c>
      <c r="Q975" s="16">
        <v>20999</v>
      </c>
      <c r="R975" s="17">
        <v>40</v>
      </c>
      <c r="S975" s="18">
        <v>14489.309999999998</v>
      </c>
      <c r="T975" s="19" t="s">
        <v>353</v>
      </c>
      <c r="U975" s="20" t="s">
        <v>686</v>
      </c>
      <c r="V975" s="22">
        <v>40</v>
      </c>
      <c r="W975" s="22">
        <v>2</v>
      </c>
      <c r="X975" s="23"/>
    </row>
    <row r="976" spans="1:24" s="1" customFormat="1" ht="14" customHeight="1" x14ac:dyDescent="0.3">
      <c r="A976" s="24" t="s">
        <v>23</v>
      </c>
      <c r="B976" s="24" t="s">
        <v>1285</v>
      </c>
      <c r="C976" s="12" t="s">
        <v>1286</v>
      </c>
      <c r="D976" s="59"/>
      <c r="E976" s="40" t="str">
        <f t="shared" si="38"/>
        <v>Еще фото</v>
      </c>
      <c r="F976" s="25"/>
      <c r="G976" s="24" t="s">
        <v>358</v>
      </c>
      <c r="H976" s="24" t="s">
        <v>349</v>
      </c>
      <c r="I976" s="24" t="s">
        <v>1078</v>
      </c>
      <c r="J976" s="14" t="s">
        <v>29</v>
      </c>
      <c r="K976" s="15" t="s">
        <v>30</v>
      </c>
      <c r="L976" s="61"/>
      <c r="M976" s="14"/>
      <c r="N976" s="14" t="s">
        <v>280</v>
      </c>
      <c r="O976" s="14"/>
      <c r="P976" s="15" t="s">
        <v>1139</v>
      </c>
      <c r="Q976" s="16">
        <v>20999</v>
      </c>
      <c r="R976" s="17">
        <v>40</v>
      </c>
      <c r="S976" s="18">
        <v>14489.309999999998</v>
      </c>
      <c r="T976" s="19" t="s">
        <v>353</v>
      </c>
      <c r="U976" s="20" t="s">
        <v>354</v>
      </c>
      <c r="V976" s="22">
        <v>41</v>
      </c>
      <c r="W976" s="22">
        <v>2</v>
      </c>
      <c r="X976" s="23"/>
    </row>
    <row r="977" spans="1:24" s="1" customFormat="1" ht="14" customHeight="1" x14ac:dyDescent="0.3">
      <c r="A977" s="24" t="s">
        <v>23</v>
      </c>
      <c r="B977" s="24" t="s">
        <v>1285</v>
      </c>
      <c r="C977" s="12" t="s">
        <v>1286</v>
      </c>
      <c r="D977" s="59"/>
      <c r="E977" s="40" t="str">
        <f t="shared" si="38"/>
        <v>Еще фото</v>
      </c>
      <c r="F977" s="25"/>
      <c r="G977" s="24" t="s">
        <v>358</v>
      </c>
      <c r="H977" s="24" t="s">
        <v>349</v>
      </c>
      <c r="I977" s="24" t="s">
        <v>1078</v>
      </c>
      <c r="J977" s="14" t="s">
        <v>29</v>
      </c>
      <c r="K977" s="15" t="s">
        <v>30</v>
      </c>
      <c r="L977" s="61"/>
      <c r="M977" s="14"/>
      <c r="N977" s="14" t="s">
        <v>280</v>
      </c>
      <c r="O977" s="14"/>
      <c r="P977" s="15" t="s">
        <v>1139</v>
      </c>
      <c r="Q977" s="16">
        <v>20999</v>
      </c>
      <c r="R977" s="17">
        <v>40</v>
      </c>
      <c r="S977" s="18">
        <v>14489.309999999998</v>
      </c>
      <c r="T977" s="19" t="s">
        <v>353</v>
      </c>
      <c r="U977" s="20" t="s">
        <v>355</v>
      </c>
      <c r="V977" s="29">
        <v>41.5</v>
      </c>
      <c r="W977" s="22">
        <v>2</v>
      </c>
      <c r="X977" s="23"/>
    </row>
    <row r="978" spans="1:24" s="1" customFormat="1" ht="14" customHeight="1" x14ac:dyDescent="0.3">
      <c r="A978" s="24" t="s">
        <v>23</v>
      </c>
      <c r="B978" s="24" t="s">
        <v>1285</v>
      </c>
      <c r="C978" s="12" t="s">
        <v>1286</v>
      </c>
      <c r="D978" s="59"/>
      <c r="E978" s="40" t="str">
        <f t="shared" si="38"/>
        <v>Еще фото</v>
      </c>
      <c r="F978" s="25"/>
      <c r="G978" s="24" t="s">
        <v>358</v>
      </c>
      <c r="H978" s="24" t="s">
        <v>349</v>
      </c>
      <c r="I978" s="24" t="s">
        <v>1078</v>
      </c>
      <c r="J978" s="14" t="s">
        <v>29</v>
      </c>
      <c r="K978" s="15" t="s">
        <v>30</v>
      </c>
      <c r="L978" s="61"/>
      <c r="M978" s="14"/>
      <c r="N978" s="14" t="s">
        <v>280</v>
      </c>
      <c r="O978" s="14"/>
      <c r="P978" s="15" t="s">
        <v>1139</v>
      </c>
      <c r="Q978" s="16">
        <v>20999</v>
      </c>
      <c r="R978" s="17">
        <v>40</v>
      </c>
      <c r="S978" s="18">
        <v>14489.309999999998</v>
      </c>
      <c r="T978" s="19" t="s">
        <v>353</v>
      </c>
      <c r="U978" s="20" t="s">
        <v>708</v>
      </c>
      <c r="V978" s="22">
        <v>42</v>
      </c>
      <c r="W978" s="22">
        <v>2</v>
      </c>
      <c r="X978" s="23"/>
    </row>
    <row r="979" spans="1:24" s="1" customFormat="1" ht="14" customHeight="1" x14ac:dyDescent="0.3">
      <c r="A979" s="24" t="s">
        <v>23</v>
      </c>
      <c r="B979" s="24" t="s">
        <v>1285</v>
      </c>
      <c r="C979" s="12" t="s">
        <v>1286</v>
      </c>
      <c r="D979" s="59"/>
      <c r="E979" s="40" t="str">
        <f t="shared" si="38"/>
        <v>Еще фото</v>
      </c>
      <c r="F979" s="25"/>
      <c r="G979" s="24" t="s">
        <v>358</v>
      </c>
      <c r="H979" s="24" t="s">
        <v>349</v>
      </c>
      <c r="I979" s="24" t="s">
        <v>1078</v>
      </c>
      <c r="J979" s="14" t="s">
        <v>29</v>
      </c>
      <c r="K979" s="15" t="s">
        <v>30</v>
      </c>
      <c r="L979" s="61"/>
      <c r="M979" s="14"/>
      <c r="N979" s="14" t="s">
        <v>280</v>
      </c>
      <c r="O979" s="14"/>
      <c r="P979" s="15" t="s">
        <v>1139</v>
      </c>
      <c r="Q979" s="16">
        <v>20999</v>
      </c>
      <c r="R979" s="17">
        <v>40</v>
      </c>
      <c r="S979" s="18">
        <v>14489.309999999998</v>
      </c>
      <c r="T979" s="19" t="s">
        <v>353</v>
      </c>
      <c r="U979" s="20" t="s">
        <v>696</v>
      </c>
      <c r="V979" s="22">
        <v>43</v>
      </c>
      <c r="W979" s="22">
        <v>3</v>
      </c>
      <c r="X979" s="23"/>
    </row>
    <row r="980" spans="1:24" s="1" customFormat="1" ht="17" customHeight="1" x14ac:dyDescent="0.3">
      <c r="A980" s="24" t="s">
        <v>23</v>
      </c>
      <c r="B980" s="24" t="s">
        <v>1285</v>
      </c>
      <c r="C980" s="12" t="s">
        <v>1286</v>
      </c>
      <c r="D980" s="60"/>
      <c r="E980" s="40" t="str">
        <f t="shared" si="38"/>
        <v>Еще фото</v>
      </c>
      <c r="F980" s="25"/>
      <c r="G980" s="24" t="s">
        <v>358</v>
      </c>
      <c r="H980" s="24" t="s">
        <v>349</v>
      </c>
      <c r="I980" s="24" t="s">
        <v>1078</v>
      </c>
      <c r="J980" s="14" t="s">
        <v>29</v>
      </c>
      <c r="K980" s="15" t="s">
        <v>30</v>
      </c>
      <c r="L980" s="57"/>
      <c r="M980" s="14"/>
      <c r="N980" s="14" t="s">
        <v>280</v>
      </c>
      <c r="O980" s="14"/>
      <c r="P980" s="15" t="s">
        <v>1139</v>
      </c>
      <c r="Q980" s="16">
        <v>20999</v>
      </c>
      <c r="R980" s="17">
        <v>40</v>
      </c>
      <c r="S980" s="18">
        <v>14489.309999999998</v>
      </c>
      <c r="T980" s="19" t="s">
        <v>353</v>
      </c>
      <c r="U980" s="20" t="s">
        <v>698</v>
      </c>
      <c r="V980" s="22">
        <v>44</v>
      </c>
      <c r="W980" s="22">
        <v>2</v>
      </c>
      <c r="X980" s="23"/>
    </row>
    <row r="981" spans="1:24" s="1" customFormat="1" ht="17" customHeight="1" x14ac:dyDescent="0.3">
      <c r="A981" s="11" t="s">
        <v>23</v>
      </c>
      <c r="B981" s="11" t="s">
        <v>1285</v>
      </c>
      <c r="C981" s="12" t="s">
        <v>1288</v>
      </c>
      <c r="D981" s="58"/>
      <c r="E981" s="40" t="str">
        <f t="shared" ref="E981:E986" si="39">HYPERLINK("https://www.google.ru/search?q=553558-124&amp;newwindow=1&amp;tbm=isch","Еще фото")</f>
        <v>Еще фото</v>
      </c>
      <c r="F981" s="25"/>
      <c r="G981" s="11" t="s">
        <v>358</v>
      </c>
      <c r="H981" s="11" t="s">
        <v>349</v>
      </c>
      <c r="I981" s="14" t="s">
        <v>1078</v>
      </c>
      <c r="J981" s="14" t="s">
        <v>29</v>
      </c>
      <c r="K981" s="15" t="s">
        <v>30</v>
      </c>
      <c r="L981" s="56" t="s">
        <v>1287</v>
      </c>
      <c r="M981" s="14"/>
      <c r="N981" s="14" t="s">
        <v>1289</v>
      </c>
      <c r="O981" s="14"/>
      <c r="P981" s="15" t="s">
        <v>1139</v>
      </c>
      <c r="Q981" s="16">
        <v>18799</v>
      </c>
      <c r="R981" s="17">
        <v>40</v>
      </c>
      <c r="S981" s="18">
        <v>12971.309999999998</v>
      </c>
      <c r="T981" s="19" t="s">
        <v>353</v>
      </c>
      <c r="U981" s="20" t="s">
        <v>695</v>
      </c>
      <c r="V981" s="29">
        <v>39.5</v>
      </c>
      <c r="W981" s="22">
        <v>1</v>
      </c>
      <c r="X981" s="23"/>
    </row>
    <row r="982" spans="1:24" s="1" customFormat="1" ht="17" customHeight="1" x14ac:dyDescent="0.3">
      <c r="A982" s="24" t="s">
        <v>23</v>
      </c>
      <c r="B982" s="24" t="s">
        <v>1285</v>
      </c>
      <c r="C982" s="12" t="s">
        <v>1288</v>
      </c>
      <c r="D982" s="59"/>
      <c r="E982" s="40" t="str">
        <f t="shared" si="39"/>
        <v>Еще фото</v>
      </c>
      <c r="F982" s="25"/>
      <c r="G982" s="24" t="s">
        <v>358</v>
      </c>
      <c r="H982" s="24" t="s">
        <v>349</v>
      </c>
      <c r="I982" s="24" t="s">
        <v>1078</v>
      </c>
      <c r="J982" s="14" t="s">
        <v>29</v>
      </c>
      <c r="K982" s="15" t="s">
        <v>30</v>
      </c>
      <c r="L982" s="61"/>
      <c r="M982" s="14"/>
      <c r="N982" s="14" t="s">
        <v>1289</v>
      </c>
      <c r="O982" s="14"/>
      <c r="P982" s="15" t="s">
        <v>1139</v>
      </c>
      <c r="Q982" s="16">
        <v>18799</v>
      </c>
      <c r="R982" s="17">
        <v>40</v>
      </c>
      <c r="S982" s="18">
        <v>12971.309999999998</v>
      </c>
      <c r="T982" s="19" t="s">
        <v>353</v>
      </c>
      <c r="U982" s="20" t="s">
        <v>686</v>
      </c>
      <c r="V982" s="22">
        <v>40</v>
      </c>
      <c r="W982" s="22">
        <v>2</v>
      </c>
      <c r="X982" s="23"/>
    </row>
    <row r="983" spans="1:24" s="1" customFormat="1" ht="17" customHeight="1" x14ac:dyDescent="0.3">
      <c r="A983" s="24" t="s">
        <v>23</v>
      </c>
      <c r="B983" s="24" t="s">
        <v>1285</v>
      </c>
      <c r="C983" s="12" t="s">
        <v>1288</v>
      </c>
      <c r="D983" s="59"/>
      <c r="E983" s="40" t="str">
        <f t="shared" si="39"/>
        <v>Еще фото</v>
      </c>
      <c r="F983" s="25"/>
      <c r="G983" s="24" t="s">
        <v>358</v>
      </c>
      <c r="H983" s="24" t="s">
        <v>349</v>
      </c>
      <c r="I983" s="24" t="s">
        <v>1078</v>
      </c>
      <c r="J983" s="14" t="s">
        <v>29</v>
      </c>
      <c r="K983" s="15" t="s">
        <v>30</v>
      </c>
      <c r="L983" s="61"/>
      <c r="M983" s="14"/>
      <c r="N983" s="14" t="s">
        <v>1289</v>
      </c>
      <c r="O983" s="14"/>
      <c r="P983" s="15" t="s">
        <v>1139</v>
      </c>
      <c r="Q983" s="16">
        <v>18799</v>
      </c>
      <c r="R983" s="17">
        <v>40</v>
      </c>
      <c r="S983" s="18">
        <v>12971.309999999998</v>
      </c>
      <c r="T983" s="19" t="s">
        <v>353</v>
      </c>
      <c r="U983" s="20" t="s">
        <v>354</v>
      </c>
      <c r="V983" s="22">
        <v>41</v>
      </c>
      <c r="W983" s="22">
        <v>2</v>
      </c>
      <c r="X983" s="23"/>
    </row>
    <row r="984" spans="1:24" s="1" customFormat="1" ht="17" customHeight="1" x14ac:dyDescent="0.3">
      <c r="A984" s="24" t="s">
        <v>23</v>
      </c>
      <c r="B984" s="24" t="s">
        <v>1285</v>
      </c>
      <c r="C984" s="12" t="s">
        <v>1288</v>
      </c>
      <c r="D984" s="59"/>
      <c r="E984" s="40" t="str">
        <f t="shared" si="39"/>
        <v>Еще фото</v>
      </c>
      <c r="F984" s="25"/>
      <c r="G984" s="24" t="s">
        <v>358</v>
      </c>
      <c r="H984" s="24" t="s">
        <v>349</v>
      </c>
      <c r="I984" s="24" t="s">
        <v>1078</v>
      </c>
      <c r="J984" s="14" t="s">
        <v>29</v>
      </c>
      <c r="K984" s="15" t="s">
        <v>30</v>
      </c>
      <c r="L984" s="61"/>
      <c r="M984" s="14"/>
      <c r="N984" s="14" t="s">
        <v>1289</v>
      </c>
      <c r="O984" s="14"/>
      <c r="P984" s="15" t="s">
        <v>1139</v>
      </c>
      <c r="Q984" s="16">
        <v>18799</v>
      </c>
      <c r="R984" s="17">
        <v>40</v>
      </c>
      <c r="S984" s="18">
        <v>12971.309999999998</v>
      </c>
      <c r="T984" s="19" t="s">
        <v>353</v>
      </c>
      <c r="U984" s="20" t="s">
        <v>355</v>
      </c>
      <c r="V984" s="29">
        <v>41.5</v>
      </c>
      <c r="W984" s="22">
        <v>3</v>
      </c>
      <c r="X984" s="23"/>
    </row>
    <row r="985" spans="1:24" s="1" customFormat="1" ht="17" customHeight="1" x14ac:dyDescent="0.3">
      <c r="A985" s="24" t="s">
        <v>23</v>
      </c>
      <c r="B985" s="24" t="s">
        <v>1285</v>
      </c>
      <c r="C985" s="12" t="s">
        <v>1288</v>
      </c>
      <c r="D985" s="59"/>
      <c r="E985" s="40" t="str">
        <f t="shared" si="39"/>
        <v>Еще фото</v>
      </c>
      <c r="F985" s="25"/>
      <c r="G985" s="24" t="s">
        <v>358</v>
      </c>
      <c r="H985" s="24" t="s">
        <v>349</v>
      </c>
      <c r="I985" s="24" t="s">
        <v>1078</v>
      </c>
      <c r="J985" s="14" t="s">
        <v>29</v>
      </c>
      <c r="K985" s="15" t="s">
        <v>30</v>
      </c>
      <c r="L985" s="61"/>
      <c r="M985" s="14"/>
      <c r="N985" s="14" t="s">
        <v>1289</v>
      </c>
      <c r="O985" s="14"/>
      <c r="P985" s="15" t="s">
        <v>1139</v>
      </c>
      <c r="Q985" s="16">
        <v>18799</v>
      </c>
      <c r="R985" s="17">
        <v>40</v>
      </c>
      <c r="S985" s="18">
        <v>12971.309999999998</v>
      </c>
      <c r="T985" s="19" t="s">
        <v>353</v>
      </c>
      <c r="U985" s="20" t="s">
        <v>708</v>
      </c>
      <c r="V985" s="22">
        <v>42</v>
      </c>
      <c r="W985" s="22">
        <v>1</v>
      </c>
      <c r="X985" s="23"/>
    </row>
    <row r="986" spans="1:24" s="1" customFormat="1" ht="22.05" customHeight="1" x14ac:dyDescent="0.3">
      <c r="A986" s="24" t="s">
        <v>23</v>
      </c>
      <c r="B986" s="24" t="s">
        <v>1285</v>
      </c>
      <c r="C986" s="12" t="s">
        <v>1288</v>
      </c>
      <c r="D986" s="60"/>
      <c r="E986" s="40" t="str">
        <f t="shared" si="39"/>
        <v>Еще фото</v>
      </c>
      <c r="F986" s="25"/>
      <c r="G986" s="24" t="s">
        <v>358</v>
      </c>
      <c r="H986" s="24" t="s">
        <v>349</v>
      </c>
      <c r="I986" s="24" t="s">
        <v>1078</v>
      </c>
      <c r="J986" s="14" t="s">
        <v>29</v>
      </c>
      <c r="K986" s="15" t="s">
        <v>30</v>
      </c>
      <c r="L986" s="57"/>
      <c r="M986" s="14"/>
      <c r="N986" s="14" t="s">
        <v>1289</v>
      </c>
      <c r="O986" s="14"/>
      <c r="P986" s="15" t="s">
        <v>1139</v>
      </c>
      <c r="Q986" s="16">
        <v>18799</v>
      </c>
      <c r="R986" s="17">
        <v>40</v>
      </c>
      <c r="S986" s="18">
        <v>12971.309999999998</v>
      </c>
      <c r="T986" s="19" t="s">
        <v>353</v>
      </c>
      <c r="U986" s="20" t="s">
        <v>696</v>
      </c>
      <c r="V986" s="22">
        <v>43</v>
      </c>
      <c r="W986" s="22">
        <v>2</v>
      </c>
      <c r="X986" s="23"/>
    </row>
    <row r="987" spans="1:24" s="1" customFormat="1" ht="52.05" customHeight="1" x14ac:dyDescent="0.3">
      <c r="A987" s="11" t="s">
        <v>23</v>
      </c>
      <c r="B987" s="11" t="s">
        <v>1290</v>
      </c>
      <c r="C987" s="12" t="s">
        <v>1291</v>
      </c>
      <c r="D987" s="54"/>
      <c r="E987" s="40" t="str">
        <f>HYPERLINK("https://www.google.ru/search?q=554724-093&amp;newwindow=1&amp;tbm=isch","Еще фото")</f>
        <v>Еще фото</v>
      </c>
      <c r="F987" s="25"/>
      <c r="G987" s="11" t="s">
        <v>358</v>
      </c>
      <c r="H987" s="11" t="s">
        <v>349</v>
      </c>
      <c r="I987" s="14" t="s">
        <v>1078</v>
      </c>
      <c r="J987" s="14" t="s">
        <v>29</v>
      </c>
      <c r="K987" s="15" t="s">
        <v>30</v>
      </c>
      <c r="L987" s="56" t="s">
        <v>1292</v>
      </c>
      <c r="M987" s="14"/>
      <c r="N987" s="14" t="s">
        <v>114</v>
      </c>
      <c r="O987" s="14"/>
      <c r="P987" s="15" t="s">
        <v>1293</v>
      </c>
      <c r="Q987" s="16">
        <v>19999</v>
      </c>
      <c r="R987" s="17">
        <v>40</v>
      </c>
      <c r="S987" s="18">
        <v>13799.309999999998</v>
      </c>
      <c r="T987" s="19" t="s">
        <v>353</v>
      </c>
      <c r="U987" s="20" t="s">
        <v>355</v>
      </c>
      <c r="V987" s="29">
        <v>41.5</v>
      </c>
      <c r="W987" s="22">
        <v>1</v>
      </c>
      <c r="X987" s="23"/>
    </row>
    <row r="988" spans="1:24" s="1" customFormat="1" ht="61.05" customHeight="1" x14ac:dyDescent="0.3">
      <c r="A988" s="24" t="s">
        <v>23</v>
      </c>
      <c r="B988" s="24" t="s">
        <v>1290</v>
      </c>
      <c r="C988" s="12" t="s">
        <v>1291</v>
      </c>
      <c r="D988" s="55"/>
      <c r="E988" s="40" t="str">
        <f>HYPERLINK("https://www.google.ru/search?q=554724-093&amp;newwindow=1&amp;tbm=isch","Еще фото")</f>
        <v>Еще фото</v>
      </c>
      <c r="F988" s="25"/>
      <c r="G988" s="24" t="s">
        <v>358</v>
      </c>
      <c r="H988" s="24" t="s">
        <v>349</v>
      </c>
      <c r="I988" s="24" t="s">
        <v>1078</v>
      </c>
      <c r="J988" s="14" t="s">
        <v>29</v>
      </c>
      <c r="K988" s="15" t="s">
        <v>30</v>
      </c>
      <c r="L988" s="57"/>
      <c r="M988" s="14"/>
      <c r="N988" s="14" t="s">
        <v>114</v>
      </c>
      <c r="O988" s="14"/>
      <c r="P988" s="15" t="s">
        <v>1293</v>
      </c>
      <c r="Q988" s="16">
        <v>19999</v>
      </c>
      <c r="R988" s="17">
        <v>40</v>
      </c>
      <c r="S988" s="18">
        <v>13799.309999999998</v>
      </c>
      <c r="T988" s="19" t="s">
        <v>353</v>
      </c>
      <c r="U988" s="20" t="s">
        <v>708</v>
      </c>
      <c r="V988" s="22">
        <v>42</v>
      </c>
      <c r="W988" s="22">
        <v>1</v>
      </c>
      <c r="X988" s="23"/>
    </row>
    <row r="989" spans="1:24" s="1" customFormat="1" ht="35" customHeight="1" x14ac:dyDescent="0.3">
      <c r="A989" s="11" t="s">
        <v>23</v>
      </c>
      <c r="B989" s="11" t="s">
        <v>1294</v>
      </c>
      <c r="C989" s="12" t="s">
        <v>1295</v>
      </c>
      <c r="D989" s="58"/>
      <c r="E989" s="40" t="str">
        <f>HYPERLINK("https://www.google.ru/search?q=555088-404&amp;newwindow=1&amp;tbm=isch","Еще фото")</f>
        <v>Еще фото</v>
      </c>
      <c r="F989" s="13" t="s">
        <v>76</v>
      </c>
      <c r="G989" s="11" t="s">
        <v>1092</v>
      </c>
      <c r="H989" s="11" t="s">
        <v>349</v>
      </c>
      <c r="I989" s="14" t="s">
        <v>1078</v>
      </c>
      <c r="J989" s="14" t="s">
        <v>29</v>
      </c>
      <c r="K989" s="15" t="s">
        <v>337</v>
      </c>
      <c r="L989" s="56" t="s">
        <v>1296</v>
      </c>
      <c r="M989" s="14" t="s">
        <v>702</v>
      </c>
      <c r="N989" s="14" t="s">
        <v>1297</v>
      </c>
      <c r="O989" s="14"/>
      <c r="P989" s="15" t="s">
        <v>1298</v>
      </c>
      <c r="Q989" s="16">
        <v>21999</v>
      </c>
      <c r="R989" s="17">
        <v>40</v>
      </c>
      <c r="S989" s="18">
        <v>15179.309999999998</v>
      </c>
      <c r="T989" s="19" t="s">
        <v>353</v>
      </c>
      <c r="U989" s="20" t="s">
        <v>695</v>
      </c>
      <c r="V989" s="29">
        <v>39.5</v>
      </c>
      <c r="W989" s="22">
        <v>9</v>
      </c>
      <c r="X989" s="23"/>
    </row>
    <row r="990" spans="1:24" s="1" customFormat="1" ht="35" customHeight="1" x14ac:dyDescent="0.3">
      <c r="A990" s="24" t="s">
        <v>23</v>
      </c>
      <c r="B990" s="24" t="s">
        <v>1294</v>
      </c>
      <c r="C990" s="12" t="s">
        <v>1295</v>
      </c>
      <c r="D990" s="59"/>
      <c r="E990" s="40" t="str">
        <f>HYPERLINK("https://www.google.ru/search?q=555088-404&amp;newwindow=1&amp;tbm=isch","Еще фото")</f>
        <v>Еще фото</v>
      </c>
      <c r="F990" s="13" t="s">
        <v>76</v>
      </c>
      <c r="G990" s="24" t="s">
        <v>1092</v>
      </c>
      <c r="H990" s="24" t="s">
        <v>349</v>
      </c>
      <c r="I990" s="24" t="s">
        <v>1078</v>
      </c>
      <c r="J990" s="14" t="s">
        <v>29</v>
      </c>
      <c r="K990" s="15" t="s">
        <v>337</v>
      </c>
      <c r="L990" s="61"/>
      <c r="M990" s="14" t="s">
        <v>702</v>
      </c>
      <c r="N990" s="14" t="s">
        <v>1297</v>
      </c>
      <c r="O990" s="14"/>
      <c r="P990" s="15" t="s">
        <v>1298</v>
      </c>
      <c r="Q990" s="16">
        <v>21999</v>
      </c>
      <c r="R990" s="17">
        <v>40</v>
      </c>
      <c r="S990" s="18">
        <v>15179.309999999998</v>
      </c>
      <c r="T990" s="19" t="s">
        <v>353</v>
      </c>
      <c r="U990" s="20" t="s">
        <v>686</v>
      </c>
      <c r="V990" s="22">
        <v>40</v>
      </c>
      <c r="W990" s="22">
        <v>8</v>
      </c>
      <c r="X990" s="23"/>
    </row>
    <row r="991" spans="1:24" s="1" customFormat="1" ht="37.049999999999997" customHeight="1" x14ac:dyDescent="0.3">
      <c r="A991" s="24" t="s">
        <v>23</v>
      </c>
      <c r="B991" s="24" t="s">
        <v>1294</v>
      </c>
      <c r="C991" s="12" t="s">
        <v>1295</v>
      </c>
      <c r="D991" s="60"/>
      <c r="E991" s="40" t="str">
        <f>HYPERLINK("https://www.google.ru/search?q=555088-404&amp;newwindow=1&amp;tbm=isch","Еще фото")</f>
        <v>Еще фото</v>
      </c>
      <c r="F991" s="13" t="s">
        <v>76</v>
      </c>
      <c r="G991" s="24" t="s">
        <v>1092</v>
      </c>
      <c r="H991" s="24" t="s">
        <v>349</v>
      </c>
      <c r="I991" s="24" t="s">
        <v>1078</v>
      </c>
      <c r="J991" s="14" t="s">
        <v>29</v>
      </c>
      <c r="K991" s="15" t="s">
        <v>337</v>
      </c>
      <c r="L991" s="57"/>
      <c r="M991" s="14" t="s">
        <v>702</v>
      </c>
      <c r="N991" s="14" t="s">
        <v>1297</v>
      </c>
      <c r="O991" s="14"/>
      <c r="P991" s="15" t="s">
        <v>1298</v>
      </c>
      <c r="Q991" s="16">
        <v>21999</v>
      </c>
      <c r="R991" s="17">
        <v>40</v>
      </c>
      <c r="S991" s="18">
        <v>15179.309999999998</v>
      </c>
      <c r="T991" s="19" t="s">
        <v>353</v>
      </c>
      <c r="U991" s="20" t="s">
        <v>354</v>
      </c>
      <c r="V991" s="22">
        <v>41</v>
      </c>
      <c r="W991" s="22">
        <v>14</v>
      </c>
      <c r="X991" s="23"/>
    </row>
    <row r="992" spans="1:24" s="1" customFormat="1" ht="108" customHeight="1" x14ac:dyDescent="0.3">
      <c r="A992" s="11" t="s">
        <v>23</v>
      </c>
      <c r="B992" s="11" t="s">
        <v>1299</v>
      </c>
      <c r="C992" s="12" t="s">
        <v>1300</v>
      </c>
      <c r="D992" s="28"/>
      <c r="E992" s="40" t="str">
        <f>HYPERLINK("https://www.google.ru/search?q=629993-112&amp;newwindow=1&amp;tbm=isch","Еще фото")</f>
        <v>Еще фото</v>
      </c>
      <c r="F992" s="25"/>
      <c r="G992" s="11" t="s">
        <v>358</v>
      </c>
      <c r="H992" s="11" t="s">
        <v>349</v>
      </c>
      <c r="I992" s="14" t="s">
        <v>1078</v>
      </c>
      <c r="J992" s="14" t="s">
        <v>29</v>
      </c>
      <c r="K992" s="15" t="s">
        <v>30</v>
      </c>
      <c r="L992" s="14" t="s">
        <v>1301</v>
      </c>
      <c r="M992" s="14" t="s">
        <v>702</v>
      </c>
      <c r="N992" s="14" t="s">
        <v>67</v>
      </c>
      <c r="O992" s="14"/>
      <c r="P992" s="15" t="s">
        <v>1302</v>
      </c>
      <c r="Q992" s="16">
        <v>20399</v>
      </c>
      <c r="R992" s="17">
        <v>40</v>
      </c>
      <c r="S992" s="18">
        <v>14075.309999999998</v>
      </c>
      <c r="T992" s="19" t="s">
        <v>353</v>
      </c>
      <c r="U992" s="20" t="s">
        <v>697</v>
      </c>
      <c r="V992" s="29">
        <v>43.5</v>
      </c>
      <c r="W992" s="22">
        <v>1</v>
      </c>
      <c r="X992" s="23"/>
    </row>
    <row r="993" spans="1:24" s="1" customFormat="1" ht="108" customHeight="1" x14ac:dyDescent="0.3">
      <c r="A993" s="11" t="s">
        <v>23</v>
      </c>
      <c r="B993" s="11" t="s">
        <v>1303</v>
      </c>
      <c r="C993" s="12" t="s">
        <v>1304</v>
      </c>
      <c r="D993" s="28"/>
      <c r="E993" s="40" t="str">
        <f>HYPERLINK("https://www.google.ru/search?q=644843-614&amp;newwindow=1&amp;tbm=isch","Еще фото")</f>
        <v>Еще фото</v>
      </c>
      <c r="F993" s="25"/>
      <c r="G993" s="11" t="s">
        <v>358</v>
      </c>
      <c r="H993" s="11" t="s">
        <v>349</v>
      </c>
      <c r="I993" s="14" t="s">
        <v>1078</v>
      </c>
      <c r="J993" s="14" t="s">
        <v>29</v>
      </c>
      <c r="K993" s="15" t="s">
        <v>30</v>
      </c>
      <c r="L993" s="14" t="s">
        <v>1305</v>
      </c>
      <c r="M993" s="14"/>
      <c r="N993" s="14" t="s">
        <v>197</v>
      </c>
      <c r="O993" s="14"/>
      <c r="P993" s="15" t="s">
        <v>1306</v>
      </c>
      <c r="Q993" s="16">
        <v>12199</v>
      </c>
      <c r="R993" s="17">
        <v>40</v>
      </c>
      <c r="S993" s="18">
        <v>8417.31</v>
      </c>
      <c r="T993" s="19" t="s">
        <v>353</v>
      </c>
      <c r="U993" s="20" t="s">
        <v>696</v>
      </c>
      <c r="V993" s="22">
        <v>43</v>
      </c>
      <c r="W993" s="22">
        <v>1</v>
      </c>
      <c r="X993" s="23"/>
    </row>
    <row r="994" spans="1:24" s="1" customFormat="1" ht="108" customHeight="1" x14ac:dyDescent="0.3">
      <c r="A994" s="11" t="s">
        <v>23</v>
      </c>
      <c r="B994" s="11" t="s">
        <v>1307</v>
      </c>
      <c r="C994" s="12" t="s">
        <v>1308</v>
      </c>
      <c r="D994" s="28"/>
      <c r="E994" s="40" t="str">
        <f>HYPERLINK("https://www.google.ru/search?q=687977-065&amp;newwindow=1&amp;tbm=isch","Еще фото")</f>
        <v>Еще фото</v>
      </c>
      <c r="F994" s="25"/>
      <c r="G994" s="11" t="s">
        <v>358</v>
      </c>
      <c r="H994" s="11" t="s">
        <v>349</v>
      </c>
      <c r="I994" s="14" t="s">
        <v>1078</v>
      </c>
      <c r="J994" s="14" t="s">
        <v>29</v>
      </c>
      <c r="K994" s="15" t="s">
        <v>30</v>
      </c>
      <c r="L994" s="14" t="s">
        <v>1309</v>
      </c>
      <c r="M994" s="14" t="s">
        <v>702</v>
      </c>
      <c r="N994" s="14" t="s">
        <v>280</v>
      </c>
      <c r="O994" s="14"/>
      <c r="P994" s="15" t="s">
        <v>1310</v>
      </c>
      <c r="Q994" s="16">
        <v>20999</v>
      </c>
      <c r="R994" s="17">
        <v>40</v>
      </c>
      <c r="S994" s="18">
        <v>14489.309999999998</v>
      </c>
      <c r="T994" s="19" t="s">
        <v>353</v>
      </c>
      <c r="U994" s="20" t="s">
        <v>853</v>
      </c>
      <c r="V994" s="29">
        <v>44.5</v>
      </c>
      <c r="W994" s="22">
        <v>1</v>
      </c>
      <c r="X994" s="23"/>
    </row>
    <row r="995" spans="1:24" s="1" customFormat="1" ht="52.05" customHeight="1" x14ac:dyDescent="0.3">
      <c r="A995" s="11" t="s">
        <v>23</v>
      </c>
      <c r="B995" s="11" t="s">
        <v>1307</v>
      </c>
      <c r="C995" s="12" t="s">
        <v>1311</v>
      </c>
      <c r="D995" s="54"/>
      <c r="E995" s="40" t="str">
        <f>HYPERLINK("https://www.google.ru/search?q=687977-114&amp;newwindow=1&amp;tbm=isch","Еще фото")</f>
        <v>Еще фото</v>
      </c>
      <c r="F995" s="25" t="s">
        <v>76</v>
      </c>
      <c r="G995" s="11" t="s">
        <v>358</v>
      </c>
      <c r="H995" s="11" t="s">
        <v>349</v>
      </c>
      <c r="I995" s="14" t="s">
        <v>1078</v>
      </c>
      <c r="J995" s="14" t="s">
        <v>29</v>
      </c>
      <c r="K995" s="15" t="s">
        <v>30</v>
      </c>
      <c r="L995" s="56" t="s">
        <v>1312</v>
      </c>
      <c r="M995" s="14" t="s">
        <v>702</v>
      </c>
      <c r="N995" s="14" t="s">
        <v>1313</v>
      </c>
      <c r="O995" s="14"/>
      <c r="P995" s="15" t="s">
        <v>1139</v>
      </c>
      <c r="Q995" s="16">
        <v>19099</v>
      </c>
      <c r="R995" s="17">
        <v>40</v>
      </c>
      <c r="S995" s="18">
        <v>13178.309999999998</v>
      </c>
      <c r="T995" s="19" t="s">
        <v>353</v>
      </c>
      <c r="U995" s="20" t="s">
        <v>355</v>
      </c>
      <c r="V995" s="29">
        <v>41.5</v>
      </c>
      <c r="W995" s="22">
        <v>3</v>
      </c>
      <c r="X995" s="23"/>
    </row>
    <row r="996" spans="1:24" s="1" customFormat="1" ht="61.05" customHeight="1" x14ac:dyDescent="0.3">
      <c r="A996" s="24" t="s">
        <v>23</v>
      </c>
      <c r="B996" s="24" t="s">
        <v>1307</v>
      </c>
      <c r="C996" s="12" t="s">
        <v>1311</v>
      </c>
      <c r="D996" s="55"/>
      <c r="E996" s="40" t="str">
        <f>HYPERLINK("https://www.google.ru/search?q=687977-114&amp;newwindow=1&amp;tbm=isch","Еще фото")</f>
        <v>Еще фото</v>
      </c>
      <c r="F996" s="25" t="s">
        <v>76</v>
      </c>
      <c r="G996" s="24" t="s">
        <v>358</v>
      </c>
      <c r="H996" s="24" t="s">
        <v>349</v>
      </c>
      <c r="I996" s="24" t="s">
        <v>1078</v>
      </c>
      <c r="J996" s="14" t="s">
        <v>29</v>
      </c>
      <c r="K996" s="15" t="s">
        <v>30</v>
      </c>
      <c r="L996" s="57"/>
      <c r="M996" s="14" t="s">
        <v>702</v>
      </c>
      <c r="N996" s="14" t="s">
        <v>1313</v>
      </c>
      <c r="O996" s="14"/>
      <c r="P996" s="15" t="s">
        <v>1139</v>
      </c>
      <c r="Q996" s="16">
        <v>19099</v>
      </c>
      <c r="R996" s="17">
        <v>40</v>
      </c>
      <c r="S996" s="18">
        <v>13178.309999999998</v>
      </c>
      <c r="T996" s="19" t="s">
        <v>353</v>
      </c>
      <c r="U996" s="20" t="s">
        <v>697</v>
      </c>
      <c r="V996" s="29">
        <v>43.5</v>
      </c>
      <c r="W996" s="22">
        <v>1</v>
      </c>
      <c r="X996" s="23"/>
    </row>
    <row r="997" spans="1:24" s="1" customFormat="1" ht="35" customHeight="1" x14ac:dyDescent="0.3">
      <c r="A997" s="11" t="s">
        <v>23</v>
      </c>
      <c r="B997" s="11" t="s">
        <v>1314</v>
      </c>
      <c r="C997" s="12" t="s">
        <v>1315</v>
      </c>
      <c r="D997" s="58"/>
      <c r="E997" s="40" t="str">
        <f>HYPERLINK("https://www.google.ru/search?q=749680-005&amp;newwindow=1&amp;tbm=isch","Еще фото")</f>
        <v>Еще фото</v>
      </c>
      <c r="F997" s="25"/>
      <c r="G997" s="11" t="s">
        <v>358</v>
      </c>
      <c r="H997" s="11" t="s">
        <v>349</v>
      </c>
      <c r="I997" s="14" t="s">
        <v>1078</v>
      </c>
      <c r="J997" s="14" t="s">
        <v>29</v>
      </c>
      <c r="K997" s="15" t="s">
        <v>30</v>
      </c>
      <c r="L997" s="56" t="s">
        <v>1316</v>
      </c>
      <c r="M997" s="14" t="s">
        <v>702</v>
      </c>
      <c r="N997" s="14" t="s">
        <v>32</v>
      </c>
      <c r="O997" s="14"/>
      <c r="P997" s="15" t="s">
        <v>734</v>
      </c>
      <c r="Q997" s="16">
        <v>18999</v>
      </c>
      <c r="R997" s="17">
        <v>40</v>
      </c>
      <c r="S997" s="18">
        <v>13109.309999999998</v>
      </c>
      <c r="T997" s="19" t="s">
        <v>353</v>
      </c>
      <c r="U997" s="20" t="s">
        <v>362</v>
      </c>
      <c r="V997" s="22">
        <v>39</v>
      </c>
      <c r="W997" s="22">
        <v>1</v>
      </c>
      <c r="X997" s="23"/>
    </row>
    <row r="998" spans="1:24" s="1" customFormat="1" ht="35" customHeight="1" x14ac:dyDescent="0.3">
      <c r="A998" s="24" t="s">
        <v>23</v>
      </c>
      <c r="B998" s="24" t="s">
        <v>1314</v>
      </c>
      <c r="C998" s="12" t="s">
        <v>1315</v>
      </c>
      <c r="D998" s="59"/>
      <c r="E998" s="40" t="str">
        <f>HYPERLINK("https://www.google.ru/search?q=749680-005&amp;newwindow=1&amp;tbm=isch","Еще фото")</f>
        <v>Еще фото</v>
      </c>
      <c r="F998" s="25"/>
      <c r="G998" s="24" t="s">
        <v>358</v>
      </c>
      <c r="H998" s="24" t="s">
        <v>349</v>
      </c>
      <c r="I998" s="24" t="s">
        <v>1078</v>
      </c>
      <c r="J998" s="14" t="s">
        <v>29</v>
      </c>
      <c r="K998" s="15" t="s">
        <v>30</v>
      </c>
      <c r="L998" s="61"/>
      <c r="M998" s="14" t="s">
        <v>702</v>
      </c>
      <c r="N998" s="14" t="s">
        <v>32</v>
      </c>
      <c r="O998" s="14"/>
      <c r="P998" s="15" t="s">
        <v>734</v>
      </c>
      <c r="Q998" s="16">
        <v>18999</v>
      </c>
      <c r="R998" s="17">
        <v>40</v>
      </c>
      <c r="S998" s="18">
        <v>13109.309999999998</v>
      </c>
      <c r="T998" s="19" t="s">
        <v>353</v>
      </c>
      <c r="U998" s="20" t="s">
        <v>695</v>
      </c>
      <c r="V998" s="29">
        <v>39.5</v>
      </c>
      <c r="W998" s="22">
        <v>1</v>
      </c>
      <c r="X998" s="23"/>
    </row>
    <row r="999" spans="1:24" s="1" customFormat="1" ht="37.049999999999997" customHeight="1" x14ac:dyDescent="0.3">
      <c r="A999" s="24" t="s">
        <v>23</v>
      </c>
      <c r="B999" s="24" t="s">
        <v>1314</v>
      </c>
      <c r="C999" s="12" t="s">
        <v>1315</v>
      </c>
      <c r="D999" s="60"/>
      <c r="E999" s="40" t="str">
        <f>HYPERLINK("https://www.google.ru/search?q=749680-005&amp;newwindow=1&amp;tbm=isch","Еще фото")</f>
        <v>Еще фото</v>
      </c>
      <c r="F999" s="25"/>
      <c r="G999" s="24" t="s">
        <v>358</v>
      </c>
      <c r="H999" s="24" t="s">
        <v>349</v>
      </c>
      <c r="I999" s="24" t="s">
        <v>1078</v>
      </c>
      <c r="J999" s="14" t="s">
        <v>29</v>
      </c>
      <c r="K999" s="15" t="s">
        <v>30</v>
      </c>
      <c r="L999" s="57"/>
      <c r="M999" s="14" t="s">
        <v>702</v>
      </c>
      <c r="N999" s="14" t="s">
        <v>32</v>
      </c>
      <c r="O999" s="14"/>
      <c r="P999" s="15" t="s">
        <v>734</v>
      </c>
      <c r="Q999" s="16">
        <v>18999</v>
      </c>
      <c r="R999" s="17">
        <v>40</v>
      </c>
      <c r="S999" s="18">
        <v>13109.309999999998</v>
      </c>
      <c r="T999" s="19" t="s">
        <v>353</v>
      </c>
      <c r="U999" s="20" t="s">
        <v>355</v>
      </c>
      <c r="V999" s="29">
        <v>41.5</v>
      </c>
      <c r="W999" s="22">
        <v>1</v>
      </c>
      <c r="X999" s="23"/>
    </row>
    <row r="1000" spans="1:24" s="1" customFormat="1" ht="108" customHeight="1" x14ac:dyDescent="0.3">
      <c r="A1000" s="11" t="s">
        <v>23</v>
      </c>
      <c r="B1000" s="11" t="s">
        <v>1081</v>
      </c>
      <c r="C1000" s="12" t="s">
        <v>1317</v>
      </c>
      <c r="D1000" s="28"/>
      <c r="E1000" s="40" t="str">
        <f>HYPERLINK("https://www.google.ru/search?q=812655-010&amp;newwindow=1&amp;tbm=isch","Еще фото")</f>
        <v>Еще фото</v>
      </c>
      <c r="F1000" s="25"/>
      <c r="G1000" s="11" t="s">
        <v>358</v>
      </c>
      <c r="H1000" s="11" t="s">
        <v>349</v>
      </c>
      <c r="I1000" s="14" t="s">
        <v>1078</v>
      </c>
      <c r="J1000" s="14" t="s">
        <v>29</v>
      </c>
      <c r="K1000" s="15" t="s">
        <v>45</v>
      </c>
      <c r="L1000" s="14" t="s">
        <v>1318</v>
      </c>
      <c r="M1000" s="14" t="s">
        <v>106</v>
      </c>
      <c r="N1000" s="14" t="s">
        <v>32</v>
      </c>
      <c r="O1000" s="14"/>
      <c r="P1000" s="15" t="s">
        <v>1319</v>
      </c>
      <c r="Q1000" s="16">
        <v>7199</v>
      </c>
      <c r="R1000" s="17">
        <v>40</v>
      </c>
      <c r="S1000" s="18">
        <v>4967.3099999999995</v>
      </c>
      <c r="T1000" s="19" t="s">
        <v>353</v>
      </c>
      <c r="U1000" s="20" t="s">
        <v>472</v>
      </c>
      <c r="V1000" s="29">
        <v>34.5</v>
      </c>
      <c r="W1000" s="22">
        <v>1</v>
      </c>
      <c r="X1000" s="23"/>
    </row>
    <row r="1001" spans="1:24" s="1" customFormat="1" ht="52.05" customHeight="1" x14ac:dyDescent="0.3">
      <c r="A1001" s="11" t="s">
        <v>23</v>
      </c>
      <c r="B1001" s="11" t="s">
        <v>1320</v>
      </c>
      <c r="C1001" s="12" t="s">
        <v>1321</v>
      </c>
      <c r="D1001" s="54"/>
      <c r="E1001" s="40" t="str">
        <f>HYPERLINK("https://www.google.ru/search?q=882266-005&amp;newwindow=1&amp;tbm=isch","Еще фото")</f>
        <v>Еще фото</v>
      </c>
      <c r="F1001" s="25"/>
      <c r="G1001" s="11" t="s">
        <v>358</v>
      </c>
      <c r="H1001" s="11" t="s">
        <v>349</v>
      </c>
      <c r="I1001" s="14" t="s">
        <v>1078</v>
      </c>
      <c r="J1001" s="14" t="s">
        <v>29</v>
      </c>
      <c r="K1001" s="15" t="s">
        <v>45</v>
      </c>
      <c r="L1001" s="56" t="s">
        <v>1322</v>
      </c>
      <c r="M1001" s="14"/>
      <c r="N1001" s="14" t="s">
        <v>397</v>
      </c>
      <c r="O1001" s="14"/>
      <c r="P1001" s="15" t="s">
        <v>1323</v>
      </c>
      <c r="Q1001" s="16">
        <v>7590</v>
      </c>
      <c r="R1001" s="17">
        <v>40</v>
      </c>
      <c r="S1001" s="18">
        <v>5237.0999999999995</v>
      </c>
      <c r="T1001" s="19" t="s">
        <v>353</v>
      </c>
      <c r="U1001" s="20" t="s">
        <v>712</v>
      </c>
      <c r="V1001" s="29">
        <v>35.5</v>
      </c>
      <c r="W1001" s="22">
        <v>2</v>
      </c>
      <c r="X1001" s="23"/>
    </row>
    <row r="1002" spans="1:24" s="1" customFormat="1" ht="61.05" customHeight="1" x14ac:dyDescent="0.3">
      <c r="A1002" s="24" t="s">
        <v>23</v>
      </c>
      <c r="B1002" s="24" t="s">
        <v>1320</v>
      </c>
      <c r="C1002" s="12" t="s">
        <v>1321</v>
      </c>
      <c r="D1002" s="55"/>
      <c r="E1002" s="40" t="str">
        <f>HYPERLINK("https://www.google.ru/search?q=882266-005&amp;newwindow=1&amp;tbm=isch","Еще фото")</f>
        <v>Еще фото</v>
      </c>
      <c r="F1002" s="25"/>
      <c r="G1002" s="24" t="s">
        <v>358</v>
      </c>
      <c r="H1002" s="24" t="s">
        <v>349</v>
      </c>
      <c r="I1002" s="24" t="s">
        <v>1078</v>
      </c>
      <c r="J1002" s="14" t="s">
        <v>29</v>
      </c>
      <c r="K1002" s="15" t="s">
        <v>45</v>
      </c>
      <c r="L1002" s="57"/>
      <c r="M1002" s="14"/>
      <c r="N1002" s="14" t="s">
        <v>397</v>
      </c>
      <c r="O1002" s="14"/>
      <c r="P1002" s="15" t="s">
        <v>1323</v>
      </c>
      <c r="Q1002" s="16">
        <v>7590</v>
      </c>
      <c r="R1002" s="17">
        <v>40</v>
      </c>
      <c r="S1002" s="18">
        <v>5237.0999999999995</v>
      </c>
      <c r="T1002" s="19" t="s">
        <v>353</v>
      </c>
      <c r="U1002" s="20" t="s">
        <v>361</v>
      </c>
      <c r="V1002" s="29">
        <v>36.5</v>
      </c>
      <c r="W1002" s="22">
        <v>1</v>
      </c>
      <c r="X1002" s="23"/>
    </row>
    <row r="1003" spans="1:24" s="1" customFormat="1" ht="108" customHeight="1" x14ac:dyDescent="0.3">
      <c r="A1003" s="11" t="s">
        <v>23</v>
      </c>
      <c r="B1003" s="11" t="s">
        <v>1324</v>
      </c>
      <c r="C1003" s="12" t="s">
        <v>1325</v>
      </c>
      <c r="D1003" s="28"/>
      <c r="E1003" s="40" t="str">
        <f>HYPERLINK("https://www.google.ru/search?q=AH6789-001&amp;newwindow=1&amp;tbm=isch","Еще фото")</f>
        <v>Еще фото</v>
      </c>
      <c r="F1003" s="25" t="s">
        <v>76</v>
      </c>
      <c r="G1003" s="11" t="s">
        <v>358</v>
      </c>
      <c r="H1003" s="11" t="s">
        <v>349</v>
      </c>
      <c r="I1003" s="14" t="s">
        <v>1078</v>
      </c>
      <c r="J1003" s="14" t="s">
        <v>29</v>
      </c>
      <c r="K1003" s="15" t="s">
        <v>45</v>
      </c>
      <c r="L1003" s="14" t="s">
        <v>1326</v>
      </c>
      <c r="M1003" s="14" t="s">
        <v>702</v>
      </c>
      <c r="N1003" s="14" t="s">
        <v>114</v>
      </c>
      <c r="O1003" s="14"/>
      <c r="P1003" s="15" t="s">
        <v>1327</v>
      </c>
      <c r="Q1003" s="16">
        <v>31399</v>
      </c>
      <c r="R1003" s="17">
        <v>40</v>
      </c>
      <c r="S1003" s="18">
        <v>21665.31</v>
      </c>
      <c r="T1003" s="19" t="s">
        <v>353</v>
      </c>
      <c r="U1003" s="20" t="s">
        <v>362</v>
      </c>
      <c r="V1003" s="22">
        <v>37</v>
      </c>
      <c r="W1003" s="22">
        <v>1</v>
      </c>
      <c r="X1003" s="23"/>
    </row>
    <row r="1004" spans="1:24" s="1" customFormat="1" ht="52.05" customHeight="1" x14ac:dyDescent="0.3">
      <c r="A1004" s="11" t="s">
        <v>23</v>
      </c>
      <c r="B1004" s="11" t="s">
        <v>1324</v>
      </c>
      <c r="C1004" s="12" t="s">
        <v>1328</v>
      </c>
      <c r="D1004" s="54"/>
      <c r="E1004" s="40" t="str">
        <f>HYPERLINK("https://www.google.ru/search?q=AH6789-006&amp;newwindow=1&amp;tbm=isch","Еще фото")</f>
        <v>Еще фото</v>
      </c>
      <c r="F1004" s="25"/>
      <c r="G1004" s="11" t="s">
        <v>358</v>
      </c>
      <c r="H1004" s="11" t="s">
        <v>349</v>
      </c>
      <c r="I1004" s="14" t="s">
        <v>1078</v>
      </c>
      <c r="J1004" s="14" t="s">
        <v>29</v>
      </c>
      <c r="K1004" s="15" t="s">
        <v>45</v>
      </c>
      <c r="L1004" s="56" t="s">
        <v>1326</v>
      </c>
      <c r="M1004" s="14" t="s">
        <v>702</v>
      </c>
      <c r="N1004" s="14" t="s">
        <v>114</v>
      </c>
      <c r="O1004" s="14"/>
      <c r="P1004" s="15" t="s">
        <v>721</v>
      </c>
      <c r="Q1004" s="16">
        <v>22999</v>
      </c>
      <c r="R1004" s="17">
        <v>40</v>
      </c>
      <c r="S1004" s="18">
        <v>15869.309999999998</v>
      </c>
      <c r="T1004" s="19" t="s">
        <v>353</v>
      </c>
      <c r="U1004" s="20" t="s">
        <v>362</v>
      </c>
      <c r="V1004" s="22">
        <v>37</v>
      </c>
      <c r="W1004" s="22">
        <v>1</v>
      </c>
      <c r="X1004" s="23"/>
    </row>
    <row r="1005" spans="1:24" s="1" customFormat="1" ht="61.05" customHeight="1" x14ac:dyDescent="0.3">
      <c r="A1005" s="24" t="s">
        <v>23</v>
      </c>
      <c r="B1005" s="24" t="s">
        <v>1324</v>
      </c>
      <c r="C1005" s="12" t="s">
        <v>1328</v>
      </c>
      <c r="D1005" s="55"/>
      <c r="E1005" s="40" t="str">
        <f>HYPERLINK("https://www.google.ru/search?q=AH6789-006&amp;newwindow=1&amp;tbm=isch","Еще фото")</f>
        <v>Еще фото</v>
      </c>
      <c r="F1005" s="25"/>
      <c r="G1005" s="24" t="s">
        <v>358</v>
      </c>
      <c r="H1005" s="24" t="s">
        <v>349</v>
      </c>
      <c r="I1005" s="24" t="s">
        <v>1078</v>
      </c>
      <c r="J1005" s="14" t="s">
        <v>29</v>
      </c>
      <c r="K1005" s="15" t="s">
        <v>45</v>
      </c>
      <c r="L1005" s="57"/>
      <c r="M1005" s="14" t="s">
        <v>702</v>
      </c>
      <c r="N1005" s="14" t="s">
        <v>114</v>
      </c>
      <c r="O1005" s="14"/>
      <c r="P1005" s="15" t="s">
        <v>721</v>
      </c>
      <c r="Q1005" s="16">
        <v>22999</v>
      </c>
      <c r="R1005" s="17">
        <v>40</v>
      </c>
      <c r="S1005" s="18">
        <v>15869.309999999998</v>
      </c>
      <c r="T1005" s="19" t="s">
        <v>353</v>
      </c>
      <c r="U1005" s="20" t="s">
        <v>695</v>
      </c>
      <c r="V1005" s="29">
        <v>37.5</v>
      </c>
      <c r="W1005" s="22">
        <v>1</v>
      </c>
      <c r="X1005" s="23"/>
    </row>
    <row r="1006" spans="1:24" s="1" customFormat="1" ht="14" customHeight="1" x14ac:dyDescent="0.3">
      <c r="A1006" s="11" t="s">
        <v>23</v>
      </c>
      <c r="B1006" s="11" t="s">
        <v>1329</v>
      </c>
      <c r="C1006" s="12" t="s">
        <v>1330</v>
      </c>
      <c r="D1006" s="58"/>
      <c r="E1006" s="40" t="str">
        <f t="shared" ref="E1006:E1012" si="40">HYPERLINK("https://www.google.ru/search?q=AH6789-100&amp;newwindow=1&amp;tbm=isch","Еще фото")</f>
        <v>Еще фото</v>
      </c>
      <c r="F1006" s="25" t="s">
        <v>76</v>
      </c>
      <c r="G1006" s="11" t="s">
        <v>358</v>
      </c>
      <c r="H1006" s="11" t="s">
        <v>349</v>
      </c>
      <c r="I1006" s="14" t="s">
        <v>1078</v>
      </c>
      <c r="J1006" s="14" t="s">
        <v>29</v>
      </c>
      <c r="K1006" s="15" t="s">
        <v>45</v>
      </c>
      <c r="L1006" s="56" t="s">
        <v>1326</v>
      </c>
      <c r="M1006" s="14" t="s">
        <v>702</v>
      </c>
      <c r="N1006" s="14" t="s">
        <v>67</v>
      </c>
      <c r="O1006" s="14"/>
      <c r="P1006" s="15" t="s">
        <v>721</v>
      </c>
      <c r="Q1006" s="16">
        <v>22999</v>
      </c>
      <c r="R1006" s="17">
        <v>40</v>
      </c>
      <c r="S1006" s="18">
        <v>15869.309999999998</v>
      </c>
      <c r="T1006" s="19" t="s">
        <v>353</v>
      </c>
      <c r="U1006" s="20" t="s">
        <v>712</v>
      </c>
      <c r="V1006" s="29">
        <v>35.5</v>
      </c>
      <c r="W1006" s="22">
        <v>1</v>
      </c>
      <c r="X1006" s="23"/>
    </row>
    <row r="1007" spans="1:24" s="1" customFormat="1" ht="14" customHeight="1" x14ac:dyDescent="0.3">
      <c r="A1007" s="24" t="s">
        <v>23</v>
      </c>
      <c r="B1007" s="24" t="s">
        <v>1329</v>
      </c>
      <c r="C1007" s="12" t="s">
        <v>1330</v>
      </c>
      <c r="D1007" s="59"/>
      <c r="E1007" s="40" t="str">
        <f t="shared" si="40"/>
        <v>Еще фото</v>
      </c>
      <c r="F1007" s="25" t="s">
        <v>76</v>
      </c>
      <c r="G1007" s="24" t="s">
        <v>358</v>
      </c>
      <c r="H1007" s="24" t="s">
        <v>349</v>
      </c>
      <c r="I1007" s="24" t="s">
        <v>1078</v>
      </c>
      <c r="J1007" s="14" t="s">
        <v>29</v>
      </c>
      <c r="K1007" s="15" t="s">
        <v>45</v>
      </c>
      <c r="L1007" s="61"/>
      <c r="M1007" s="14" t="s">
        <v>702</v>
      </c>
      <c r="N1007" s="14" t="s">
        <v>67</v>
      </c>
      <c r="O1007" s="14"/>
      <c r="P1007" s="15" t="s">
        <v>721</v>
      </c>
      <c r="Q1007" s="16">
        <v>22999</v>
      </c>
      <c r="R1007" s="17">
        <v>40</v>
      </c>
      <c r="S1007" s="18">
        <v>15869.309999999998</v>
      </c>
      <c r="T1007" s="19" t="s">
        <v>353</v>
      </c>
      <c r="U1007" s="20" t="s">
        <v>361</v>
      </c>
      <c r="V1007" s="29">
        <v>36.5</v>
      </c>
      <c r="W1007" s="22">
        <v>7</v>
      </c>
      <c r="X1007" s="23"/>
    </row>
    <row r="1008" spans="1:24" s="1" customFormat="1" ht="14" customHeight="1" x14ac:dyDescent="0.3">
      <c r="A1008" s="24" t="s">
        <v>23</v>
      </c>
      <c r="B1008" s="24" t="s">
        <v>1329</v>
      </c>
      <c r="C1008" s="12" t="s">
        <v>1330</v>
      </c>
      <c r="D1008" s="59"/>
      <c r="E1008" s="40" t="str">
        <f t="shared" si="40"/>
        <v>Еще фото</v>
      </c>
      <c r="F1008" s="25" t="s">
        <v>76</v>
      </c>
      <c r="G1008" s="24" t="s">
        <v>358</v>
      </c>
      <c r="H1008" s="24" t="s">
        <v>349</v>
      </c>
      <c r="I1008" s="24" t="s">
        <v>1078</v>
      </c>
      <c r="J1008" s="14" t="s">
        <v>29</v>
      </c>
      <c r="K1008" s="15" t="s">
        <v>45</v>
      </c>
      <c r="L1008" s="61"/>
      <c r="M1008" s="14" t="s">
        <v>702</v>
      </c>
      <c r="N1008" s="14" t="s">
        <v>67</v>
      </c>
      <c r="O1008" s="14"/>
      <c r="P1008" s="15" t="s">
        <v>721</v>
      </c>
      <c r="Q1008" s="16">
        <v>22999</v>
      </c>
      <c r="R1008" s="17">
        <v>40</v>
      </c>
      <c r="S1008" s="18">
        <v>15869.309999999998</v>
      </c>
      <c r="T1008" s="19" t="s">
        <v>353</v>
      </c>
      <c r="U1008" s="20" t="s">
        <v>362</v>
      </c>
      <c r="V1008" s="22">
        <v>37</v>
      </c>
      <c r="W1008" s="22">
        <v>6</v>
      </c>
      <c r="X1008" s="23"/>
    </row>
    <row r="1009" spans="1:24" s="1" customFormat="1" ht="14" customHeight="1" x14ac:dyDescent="0.3">
      <c r="A1009" s="24" t="s">
        <v>23</v>
      </c>
      <c r="B1009" s="24" t="s">
        <v>1329</v>
      </c>
      <c r="C1009" s="12" t="s">
        <v>1330</v>
      </c>
      <c r="D1009" s="59"/>
      <c r="E1009" s="40" t="str">
        <f t="shared" si="40"/>
        <v>Еще фото</v>
      </c>
      <c r="F1009" s="25" t="s">
        <v>76</v>
      </c>
      <c r="G1009" s="24" t="s">
        <v>358</v>
      </c>
      <c r="H1009" s="24" t="s">
        <v>349</v>
      </c>
      <c r="I1009" s="24" t="s">
        <v>1078</v>
      </c>
      <c r="J1009" s="14" t="s">
        <v>29</v>
      </c>
      <c r="K1009" s="15" t="s">
        <v>45</v>
      </c>
      <c r="L1009" s="61"/>
      <c r="M1009" s="14" t="s">
        <v>702</v>
      </c>
      <c r="N1009" s="14" t="s">
        <v>67</v>
      </c>
      <c r="O1009" s="14"/>
      <c r="P1009" s="15" t="s">
        <v>721</v>
      </c>
      <c r="Q1009" s="16">
        <v>22999</v>
      </c>
      <c r="R1009" s="17">
        <v>40</v>
      </c>
      <c r="S1009" s="18">
        <v>15869.309999999998</v>
      </c>
      <c r="T1009" s="19" t="s">
        <v>353</v>
      </c>
      <c r="U1009" s="20" t="s">
        <v>695</v>
      </c>
      <c r="V1009" s="29">
        <v>37.5</v>
      </c>
      <c r="W1009" s="22">
        <v>12</v>
      </c>
      <c r="X1009" s="23"/>
    </row>
    <row r="1010" spans="1:24" s="1" customFormat="1" ht="14" customHeight="1" x14ac:dyDescent="0.3">
      <c r="A1010" s="24" t="s">
        <v>23</v>
      </c>
      <c r="B1010" s="24" t="s">
        <v>1329</v>
      </c>
      <c r="C1010" s="12" t="s">
        <v>1330</v>
      </c>
      <c r="D1010" s="59"/>
      <c r="E1010" s="40" t="str">
        <f t="shared" si="40"/>
        <v>Еще фото</v>
      </c>
      <c r="F1010" s="25" t="s">
        <v>76</v>
      </c>
      <c r="G1010" s="24" t="s">
        <v>358</v>
      </c>
      <c r="H1010" s="24" t="s">
        <v>349</v>
      </c>
      <c r="I1010" s="24" t="s">
        <v>1078</v>
      </c>
      <c r="J1010" s="14" t="s">
        <v>29</v>
      </c>
      <c r="K1010" s="15" t="s">
        <v>45</v>
      </c>
      <c r="L1010" s="61"/>
      <c r="M1010" s="14" t="s">
        <v>702</v>
      </c>
      <c r="N1010" s="14" t="s">
        <v>67</v>
      </c>
      <c r="O1010" s="14"/>
      <c r="P1010" s="15" t="s">
        <v>721</v>
      </c>
      <c r="Q1010" s="16">
        <v>22999</v>
      </c>
      <c r="R1010" s="17">
        <v>40</v>
      </c>
      <c r="S1010" s="18">
        <v>15869.309999999998</v>
      </c>
      <c r="T1010" s="19" t="s">
        <v>353</v>
      </c>
      <c r="U1010" s="20" t="s">
        <v>686</v>
      </c>
      <c r="V1010" s="22">
        <v>38</v>
      </c>
      <c r="W1010" s="22">
        <v>7</v>
      </c>
      <c r="X1010" s="23"/>
    </row>
    <row r="1011" spans="1:24" s="1" customFormat="1" ht="14" customHeight="1" x14ac:dyDescent="0.3">
      <c r="A1011" s="24" t="s">
        <v>23</v>
      </c>
      <c r="B1011" s="24" t="s">
        <v>1329</v>
      </c>
      <c r="C1011" s="12" t="s">
        <v>1330</v>
      </c>
      <c r="D1011" s="59"/>
      <c r="E1011" s="40" t="str">
        <f t="shared" si="40"/>
        <v>Еще фото</v>
      </c>
      <c r="F1011" s="25" t="s">
        <v>76</v>
      </c>
      <c r="G1011" s="24" t="s">
        <v>358</v>
      </c>
      <c r="H1011" s="24" t="s">
        <v>349</v>
      </c>
      <c r="I1011" s="24" t="s">
        <v>1078</v>
      </c>
      <c r="J1011" s="14" t="s">
        <v>29</v>
      </c>
      <c r="K1011" s="15" t="s">
        <v>45</v>
      </c>
      <c r="L1011" s="61"/>
      <c r="M1011" s="14" t="s">
        <v>702</v>
      </c>
      <c r="N1011" s="14" t="s">
        <v>67</v>
      </c>
      <c r="O1011" s="14"/>
      <c r="P1011" s="15" t="s">
        <v>721</v>
      </c>
      <c r="Q1011" s="16">
        <v>22999</v>
      </c>
      <c r="R1011" s="17">
        <v>40</v>
      </c>
      <c r="S1011" s="18">
        <v>15869.309999999998</v>
      </c>
      <c r="T1011" s="19" t="s">
        <v>353</v>
      </c>
      <c r="U1011" s="20" t="s">
        <v>354</v>
      </c>
      <c r="V1011" s="22">
        <v>39</v>
      </c>
      <c r="W1011" s="22">
        <v>2</v>
      </c>
      <c r="X1011" s="23"/>
    </row>
    <row r="1012" spans="1:24" s="1" customFormat="1" ht="17" customHeight="1" x14ac:dyDescent="0.3">
      <c r="A1012" s="24" t="s">
        <v>23</v>
      </c>
      <c r="B1012" s="24" t="s">
        <v>1329</v>
      </c>
      <c r="C1012" s="12" t="s">
        <v>1330</v>
      </c>
      <c r="D1012" s="60"/>
      <c r="E1012" s="40" t="str">
        <f t="shared" si="40"/>
        <v>Еще фото</v>
      </c>
      <c r="F1012" s="25" t="s">
        <v>76</v>
      </c>
      <c r="G1012" s="24" t="s">
        <v>358</v>
      </c>
      <c r="H1012" s="24" t="s">
        <v>349</v>
      </c>
      <c r="I1012" s="24" t="s">
        <v>1078</v>
      </c>
      <c r="J1012" s="14" t="s">
        <v>29</v>
      </c>
      <c r="K1012" s="15" t="s">
        <v>45</v>
      </c>
      <c r="L1012" s="57"/>
      <c r="M1012" s="14" t="s">
        <v>702</v>
      </c>
      <c r="N1012" s="14" t="s">
        <v>67</v>
      </c>
      <c r="O1012" s="14"/>
      <c r="P1012" s="15" t="s">
        <v>721</v>
      </c>
      <c r="Q1012" s="16">
        <v>22999</v>
      </c>
      <c r="R1012" s="17">
        <v>40</v>
      </c>
      <c r="S1012" s="18">
        <v>15869.309999999998</v>
      </c>
      <c r="T1012" s="19" t="s">
        <v>353</v>
      </c>
      <c r="U1012" s="20" t="s">
        <v>708</v>
      </c>
      <c r="V1012" s="22">
        <v>40</v>
      </c>
      <c r="W1012" s="22">
        <v>1</v>
      </c>
      <c r="X1012" s="23"/>
    </row>
    <row r="1013" spans="1:24" s="1" customFormat="1" ht="52.05" customHeight="1" x14ac:dyDescent="0.3">
      <c r="A1013" s="11" t="s">
        <v>23</v>
      </c>
      <c r="B1013" s="11" t="s">
        <v>1331</v>
      </c>
      <c r="C1013" s="12" t="s">
        <v>1332</v>
      </c>
      <c r="D1013" s="54"/>
      <c r="E1013" s="40" t="str">
        <f>HYPERLINK("https://www.google.ru/search?q=AH8050-703&amp;newwindow=1&amp;tbm=isch","Еще фото")</f>
        <v>Еще фото</v>
      </c>
      <c r="F1013" s="25"/>
      <c r="G1013" s="11" t="s">
        <v>358</v>
      </c>
      <c r="H1013" s="11" t="s">
        <v>349</v>
      </c>
      <c r="I1013" s="14" t="s">
        <v>1078</v>
      </c>
      <c r="J1013" s="14" t="s">
        <v>29</v>
      </c>
      <c r="K1013" s="15" t="s">
        <v>30</v>
      </c>
      <c r="L1013" s="56" t="s">
        <v>1333</v>
      </c>
      <c r="M1013" s="14" t="s">
        <v>702</v>
      </c>
      <c r="N1013" s="14" t="s">
        <v>114</v>
      </c>
      <c r="O1013" s="14"/>
      <c r="P1013" s="15" t="s">
        <v>721</v>
      </c>
      <c r="Q1013" s="16">
        <v>23799</v>
      </c>
      <c r="R1013" s="17">
        <v>40</v>
      </c>
      <c r="S1013" s="18">
        <v>16421.309999999998</v>
      </c>
      <c r="T1013" s="19" t="s">
        <v>353</v>
      </c>
      <c r="U1013" s="20" t="s">
        <v>696</v>
      </c>
      <c r="V1013" s="22">
        <v>43</v>
      </c>
      <c r="W1013" s="22">
        <v>4</v>
      </c>
      <c r="X1013" s="23"/>
    </row>
    <row r="1014" spans="1:24" s="1" customFormat="1" ht="61.05" customHeight="1" x14ac:dyDescent="0.3">
      <c r="A1014" s="24" t="s">
        <v>23</v>
      </c>
      <c r="B1014" s="24" t="s">
        <v>1331</v>
      </c>
      <c r="C1014" s="12" t="s">
        <v>1332</v>
      </c>
      <c r="D1014" s="55"/>
      <c r="E1014" s="40" t="str">
        <f>HYPERLINK("https://www.google.ru/search?q=AH8050-703&amp;newwindow=1&amp;tbm=isch","Еще фото")</f>
        <v>Еще фото</v>
      </c>
      <c r="F1014" s="25"/>
      <c r="G1014" s="24" t="s">
        <v>358</v>
      </c>
      <c r="H1014" s="24" t="s">
        <v>349</v>
      </c>
      <c r="I1014" s="24" t="s">
        <v>1078</v>
      </c>
      <c r="J1014" s="14" t="s">
        <v>29</v>
      </c>
      <c r="K1014" s="15" t="s">
        <v>30</v>
      </c>
      <c r="L1014" s="57"/>
      <c r="M1014" s="14" t="s">
        <v>702</v>
      </c>
      <c r="N1014" s="14" t="s">
        <v>114</v>
      </c>
      <c r="O1014" s="14"/>
      <c r="P1014" s="15" t="s">
        <v>721</v>
      </c>
      <c r="Q1014" s="16">
        <v>23799</v>
      </c>
      <c r="R1014" s="17">
        <v>40</v>
      </c>
      <c r="S1014" s="18">
        <v>16421.309999999998</v>
      </c>
      <c r="T1014" s="19" t="s">
        <v>353</v>
      </c>
      <c r="U1014" s="20" t="s">
        <v>697</v>
      </c>
      <c r="V1014" s="29">
        <v>43.5</v>
      </c>
      <c r="W1014" s="22">
        <v>1</v>
      </c>
      <c r="X1014" s="23"/>
    </row>
    <row r="1015" spans="1:24" s="1" customFormat="1" ht="35" customHeight="1" x14ac:dyDescent="0.3">
      <c r="A1015" s="11" t="s">
        <v>23</v>
      </c>
      <c r="B1015" s="11" t="s">
        <v>1334</v>
      </c>
      <c r="C1015" s="12" t="s">
        <v>1335</v>
      </c>
      <c r="D1015" s="58"/>
      <c r="E1015" s="40" t="str">
        <f>HYPERLINK("https://www.google.ru/search?q=AQ1779-001&amp;newwindow=1&amp;tbm=isch","Еще фото")</f>
        <v>Еще фото</v>
      </c>
      <c r="F1015" s="25"/>
      <c r="G1015" s="11" t="s">
        <v>358</v>
      </c>
      <c r="H1015" s="11" t="s">
        <v>349</v>
      </c>
      <c r="I1015" s="14" t="s">
        <v>1078</v>
      </c>
      <c r="J1015" s="14" t="s">
        <v>29</v>
      </c>
      <c r="K1015" s="15" t="s">
        <v>45</v>
      </c>
      <c r="L1015" s="56" t="s">
        <v>1336</v>
      </c>
      <c r="M1015" s="14"/>
      <c r="N1015" s="14" t="s">
        <v>114</v>
      </c>
      <c r="O1015" s="14"/>
      <c r="P1015" s="15" t="s">
        <v>1337</v>
      </c>
      <c r="Q1015" s="16">
        <v>10799</v>
      </c>
      <c r="R1015" s="17">
        <v>40</v>
      </c>
      <c r="S1015" s="18">
        <v>7451.3099999999986</v>
      </c>
      <c r="T1015" s="19" t="s">
        <v>353</v>
      </c>
      <c r="U1015" s="20" t="s">
        <v>361</v>
      </c>
      <c r="V1015" s="29">
        <v>36.5</v>
      </c>
      <c r="W1015" s="22">
        <v>1</v>
      </c>
      <c r="X1015" s="23"/>
    </row>
    <row r="1016" spans="1:24" s="1" customFormat="1" ht="35" customHeight="1" x14ac:dyDescent="0.3">
      <c r="A1016" s="24" t="s">
        <v>23</v>
      </c>
      <c r="B1016" s="24" t="s">
        <v>1334</v>
      </c>
      <c r="C1016" s="12" t="s">
        <v>1335</v>
      </c>
      <c r="D1016" s="59"/>
      <c r="E1016" s="40" t="str">
        <f>HYPERLINK("https://www.google.ru/search?q=AQ1779-001&amp;newwindow=1&amp;tbm=isch","Еще фото")</f>
        <v>Еще фото</v>
      </c>
      <c r="F1016" s="25"/>
      <c r="G1016" s="24" t="s">
        <v>358</v>
      </c>
      <c r="H1016" s="24" t="s">
        <v>349</v>
      </c>
      <c r="I1016" s="24" t="s">
        <v>1078</v>
      </c>
      <c r="J1016" s="14" t="s">
        <v>29</v>
      </c>
      <c r="K1016" s="15" t="s">
        <v>45</v>
      </c>
      <c r="L1016" s="61"/>
      <c r="M1016" s="14"/>
      <c r="N1016" s="14" t="s">
        <v>114</v>
      </c>
      <c r="O1016" s="14"/>
      <c r="P1016" s="15" t="s">
        <v>1337</v>
      </c>
      <c r="Q1016" s="16">
        <v>10799</v>
      </c>
      <c r="R1016" s="17">
        <v>40</v>
      </c>
      <c r="S1016" s="18">
        <v>7451.3099999999986</v>
      </c>
      <c r="T1016" s="19" t="s">
        <v>353</v>
      </c>
      <c r="U1016" s="20" t="s">
        <v>362</v>
      </c>
      <c r="V1016" s="22">
        <v>37</v>
      </c>
      <c r="W1016" s="22">
        <v>2</v>
      </c>
      <c r="X1016" s="23"/>
    </row>
    <row r="1017" spans="1:24" s="1" customFormat="1" ht="37.049999999999997" customHeight="1" x14ac:dyDescent="0.3">
      <c r="A1017" s="24" t="s">
        <v>23</v>
      </c>
      <c r="B1017" s="24" t="s">
        <v>1334</v>
      </c>
      <c r="C1017" s="12" t="s">
        <v>1335</v>
      </c>
      <c r="D1017" s="60"/>
      <c r="E1017" s="40" t="str">
        <f>HYPERLINK("https://www.google.ru/search?q=AQ1779-001&amp;newwindow=1&amp;tbm=isch","Еще фото")</f>
        <v>Еще фото</v>
      </c>
      <c r="F1017" s="25"/>
      <c r="G1017" s="24" t="s">
        <v>358</v>
      </c>
      <c r="H1017" s="24" t="s">
        <v>349</v>
      </c>
      <c r="I1017" s="24" t="s">
        <v>1078</v>
      </c>
      <c r="J1017" s="14" t="s">
        <v>29</v>
      </c>
      <c r="K1017" s="15" t="s">
        <v>45</v>
      </c>
      <c r="L1017" s="57"/>
      <c r="M1017" s="14"/>
      <c r="N1017" s="14" t="s">
        <v>114</v>
      </c>
      <c r="O1017" s="14"/>
      <c r="P1017" s="15" t="s">
        <v>1337</v>
      </c>
      <c r="Q1017" s="16">
        <v>10799</v>
      </c>
      <c r="R1017" s="17">
        <v>40</v>
      </c>
      <c r="S1017" s="18">
        <v>7451.3099999999986</v>
      </c>
      <c r="T1017" s="19" t="s">
        <v>353</v>
      </c>
      <c r="U1017" s="20" t="s">
        <v>686</v>
      </c>
      <c r="V1017" s="22">
        <v>38</v>
      </c>
      <c r="W1017" s="22">
        <v>1</v>
      </c>
      <c r="X1017" s="23"/>
    </row>
    <row r="1018" spans="1:24" s="1" customFormat="1" ht="52.05" customHeight="1" x14ac:dyDescent="0.3">
      <c r="A1018" s="11" t="s">
        <v>23</v>
      </c>
      <c r="B1018" s="11" t="s">
        <v>1338</v>
      </c>
      <c r="C1018" s="12" t="s">
        <v>1339</v>
      </c>
      <c r="D1018" s="54"/>
      <c r="E1018" s="40" t="str">
        <f>HYPERLINK("https://www.google.ru/search?q=AR3566-006&amp;newwindow=1&amp;tbm=isch","Еще фото")</f>
        <v>Еще фото</v>
      </c>
      <c r="F1018" s="25"/>
      <c r="G1018" s="11" t="s">
        <v>358</v>
      </c>
      <c r="H1018" s="11" t="s">
        <v>349</v>
      </c>
      <c r="I1018" s="14" t="s">
        <v>1078</v>
      </c>
      <c r="J1018" s="14" t="s">
        <v>29</v>
      </c>
      <c r="K1018" s="15" t="s">
        <v>45</v>
      </c>
      <c r="L1018" s="56" t="s">
        <v>1340</v>
      </c>
      <c r="M1018" s="14"/>
      <c r="N1018" s="14" t="s">
        <v>32</v>
      </c>
      <c r="O1018" s="14"/>
      <c r="P1018" s="15" t="s">
        <v>721</v>
      </c>
      <c r="Q1018" s="16">
        <v>24599</v>
      </c>
      <c r="R1018" s="17">
        <v>40</v>
      </c>
      <c r="S1018" s="18">
        <v>16973.309999999998</v>
      </c>
      <c r="T1018" s="19" t="s">
        <v>353</v>
      </c>
      <c r="U1018" s="20" t="s">
        <v>362</v>
      </c>
      <c r="V1018" s="22">
        <v>37</v>
      </c>
      <c r="W1018" s="22">
        <v>1</v>
      </c>
      <c r="X1018" s="23"/>
    </row>
    <row r="1019" spans="1:24" s="1" customFormat="1" ht="61.05" customHeight="1" x14ac:dyDescent="0.3">
      <c r="A1019" s="24" t="s">
        <v>23</v>
      </c>
      <c r="B1019" s="24" t="s">
        <v>1338</v>
      </c>
      <c r="C1019" s="12" t="s">
        <v>1339</v>
      </c>
      <c r="D1019" s="55"/>
      <c r="E1019" s="40" t="str">
        <f>HYPERLINK("https://www.google.ru/search?q=AR3566-006&amp;newwindow=1&amp;tbm=isch","Еще фото")</f>
        <v>Еще фото</v>
      </c>
      <c r="F1019" s="25"/>
      <c r="G1019" s="24" t="s">
        <v>358</v>
      </c>
      <c r="H1019" s="24" t="s">
        <v>349</v>
      </c>
      <c r="I1019" s="24" t="s">
        <v>1078</v>
      </c>
      <c r="J1019" s="14" t="s">
        <v>29</v>
      </c>
      <c r="K1019" s="15" t="s">
        <v>45</v>
      </c>
      <c r="L1019" s="57"/>
      <c r="M1019" s="14"/>
      <c r="N1019" s="14" t="s">
        <v>32</v>
      </c>
      <c r="O1019" s="14"/>
      <c r="P1019" s="15" t="s">
        <v>721</v>
      </c>
      <c r="Q1019" s="16">
        <v>24599</v>
      </c>
      <c r="R1019" s="17">
        <v>40</v>
      </c>
      <c r="S1019" s="18">
        <v>16973.309999999998</v>
      </c>
      <c r="T1019" s="19" t="s">
        <v>353</v>
      </c>
      <c r="U1019" s="20" t="s">
        <v>695</v>
      </c>
      <c r="V1019" s="29">
        <v>37.5</v>
      </c>
      <c r="W1019" s="22">
        <v>2</v>
      </c>
      <c r="X1019" s="23"/>
    </row>
    <row r="1020" spans="1:24" s="1" customFormat="1" ht="108" customHeight="1" x14ac:dyDescent="0.3">
      <c r="A1020" s="11" t="s">
        <v>23</v>
      </c>
      <c r="B1020" s="11" t="s">
        <v>1341</v>
      </c>
      <c r="C1020" s="12" t="s">
        <v>1342</v>
      </c>
      <c r="D1020" s="28"/>
      <c r="E1020" s="40" t="str">
        <f>HYPERLINK("https://www.google.ru/search?q=AV3595-005&amp;newwindow=1&amp;tbm=isch","Еще фото")</f>
        <v>Еще фото</v>
      </c>
      <c r="F1020" s="25"/>
      <c r="G1020" s="11" t="s">
        <v>358</v>
      </c>
      <c r="H1020" s="11" t="s">
        <v>349</v>
      </c>
      <c r="I1020" s="14" t="s">
        <v>1078</v>
      </c>
      <c r="J1020" s="14" t="s">
        <v>29</v>
      </c>
      <c r="K1020" s="15" t="s">
        <v>30</v>
      </c>
      <c r="L1020" s="14" t="s">
        <v>1343</v>
      </c>
      <c r="M1020" s="14"/>
      <c r="N1020" s="14" t="s">
        <v>1344</v>
      </c>
      <c r="O1020" s="14"/>
      <c r="P1020" s="15" t="s">
        <v>721</v>
      </c>
      <c r="Q1020" s="16">
        <v>26999</v>
      </c>
      <c r="R1020" s="17">
        <v>40</v>
      </c>
      <c r="S1020" s="18">
        <v>18629.309999999998</v>
      </c>
      <c r="T1020" s="19" t="s">
        <v>353</v>
      </c>
      <c r="U1020" s="20" t="s">
        <v>697</v>
      </c>
      <c r="V1020" s="29">
        <v>43.5</v>
      </c>
      <c r="W1020" s="22">
        <v>1</v>
      </c>
      <c r="X1020" s="23"/>
    </row>
    <row r="1021" spans="1:24" s="1" customFormat="1" ht="108" customHeight="1" x14ac:dyDescent="0.3">
      <c r="A1021" s="11" t="s">
        <v>23</v>
      </c>
      <c r="B1021" s="11" t="s">
        <v>1341</v>
      </c>
      <c r="C1021" s="12" t="s">
        <v>1345</v>
      </c>
      <c r="D1021" s="28"/>
      <c r="E1021" s="40" t="str">
        <f>HYPERLINK("https://www.google.ru/search?q=AV3595-100&amp;newwindow=1&amp;tbm=isch","Еще фото")</f>
        <v>Еще фото</v>
      </c>
      <c r="F1021" s="25" t="s">
        <v>76</v>
      </c>
      <c r="G1021" s="11" t="s">
        <v>358</v>
      </c>
      <c r="H1021" s="11" t="s">
        <v>349</v>
      </c>
      <c r="I1021" s="14" t="s">
        <v>1078</v>
      </c>
      <c r="J1021" s="14" t="s">
        <v>29</v>
      </c>
      <c r="K1021" s="15" t="s">
        <v>30</v>
      </c>
      <c r="L1021" s="14" t="s">
        <v>1343</v>
      </c>
      <c r="M1021" s="14"/>
      <c r="N1021" s="14" t="s">
        <v>67</v>
      </c>
      <c r="O1021" s="14"/>
      <c r="P1021" s="15" t="s">
        <v>1346</v>
      </c>
      <c r="Q1021" s="16">
        <v>25999</v>
      </c>
      <c r="R1021" s="17">
        <v>40</v>
      </c>
      <c r="S1021" s="18">
        <v>17939.309999999998</v>
      </c>
      <c r="T1021" s="19" t="s">
        <v>353</v>
      </c>
      <c r="U1021" s="20" t="s">
        <v>686</v>
      </c>
      <c r="V1021" s="22">
        <v>40</v>
      </c>
      <c r="W1021" s="22">
        <v>1</v>
      </c>
      <c r="X1021" s="23"/>
    </row>
    <row r="1022" spans="1:24" s="1" customFormat="1" ht="13.05" customHeight="1" x14ac:dyDescent="0.3">
      <c r="A1022" s="11" t="s">
        <v>23</v>
      </c>
      <c r="B1022" s="11" t="s">
        <v>1347</v>
      </c>
      <c r="C1022" s="12" t="s">
        <v>1348</v>
      </c>
      <c r="D1022" s="58"/>
      <c r="E1022" s="40" t="str">
        <f t="shared" ref="E1022:E1029" si="41">HYPERLINK("https://www.google.ru/search?q=BQ6472-008&amp;newwindow=1&amp;tbm=isch","Еще фото")</f>
        <v>Еще фото</v>
      </c>
      <c r="F1022" s="25"/>
      <c r="G1022" s="11" t="s">
        <v>358</v>
      </c>
      <c r="H1022" s="11" t="s">
        <v>349</v>
      </c>
      <c r="I1022" s="14" t="s">
        <v>1078</v>
      </c>
      <c r="J1022" s="14" t="s">
        <v>29</v>
      </c>
      <c r="K1022" s="15" t="s">
        <v>45</v>
      </c>
      <c r="L1022" s="56" t="s">
        <v>1349</v>
      </c>
      <c r="M1022" s="14"/>
      <c r="N1022" s="14" t="s">
        <v>32</v>
      </c>
      <c r="O1022" s="14"/>
      <c r="P1022" s="15" t="s">
        <v>1350</v>
      </c>
      <c r="Q1022" s="16">
        <v>20299</v>
      </c>
      <c r="R1022" s="17">
        <v>40</v>
      </c>
      <c r="S1022" s="18">
        <v>14006.309999999998</v>
      </c>
      <c r="T1022" s="19" t="s">
        <v>353</v>
      </c>
      <c r="U1022" s="36" t="s">
        <v>712</v>
      </c>
      <c r="V1022" s="29">
        <v>35.5</v>
      </c>
      <c r="W1022" s="22">
        <v>1</v>
      </c>
      <c r="X1022" s="23"/>
    </row>
    <row r="1023" spans="1:24" s="1" customFormat="1" ht="13.05" customHeight="1" x14ac:dyDescent="0.3">
      <c r="A1023" s="24" t="s">
        <v>23</v>
      </c>
      <c r="B1023" s="24" t="s">
        <v>1347</v>
      </c>
      <c r="C1023" s="12" t="s">
        <v>1348</v>
      </c>
      <c r="D1023" s="59"/>
      <c r="E1023" s="40" t="str">
        <f t="shared" si="41"/>
        <v>Еще фото</v>
      </c>
      <c r="F1023" s="25"/>
      <c r="G1023" s="24" t="s">
        <v>358</v>
      </c>
      <c r="H1023" s="24" t="s">
        <v>349</v>
      </c>
      <c r="I1023" s="24" t="s">
        <v>1078</v>
      </c>
      <c r="J1023" s="14" t="s">
        <v>29</v>
      </c>
      <c r="K1023" s="15" t="s">
        <v>45</v>
      </c>
      <c r="L1023" s="61"/>
      <c r="M1023" s="14"/>
      <c r="N1023" s="14" t="s">
        <v>32</v>
      </c>
      <c r="O1023" s="14"/>
      <c r="P1023" s="15" t="s">
        <v>1350</v>
      </c>
      <c r="Q1023" s="16">
        <v>20299</v>
      </c>
      <c r="R1023" s="17">
        <v>40</v>
      </c>
      <c r="S1023" s="18">
        <v>14006.309999999998</v>
      </c>
      <c r="T1023" s="19" t="s">
        <v>353</v>
      </c>
      <c r="U1023" s="20" t="s">
        <v>361</v>
      </c>
      <c r="V1023" s="29">
        <v>36.5</v>
      </c>
      <c r="W1023" s="22">
        <v>1</v>
      </c>
      <c r="X1023" s="23"/>
    </row>
    <row r="1024" spans="1:24" s="1" customFormat="1" ht="13.05" customHeight="1" x14ac:dyDescent="0.3">
      <c r="A1024" s="24" t="s">
        <v>23</v>
      </c>
      <c r="B1024" s="24" t="s">
        <v>1347</v>
      </c>
      <c r="C1024" s="12" t="s">
        <v>1348</v>
      </c>
      <c r="D1024" s="59"/>
      <c r="E1024" s="40" t="str">
        <f t="shared" si="41"/>
        <v>Еще фото</v>
      </c>
      <c r="F1024" s="25"/>
      <c r="G1024" s="24" t="s">
        <v>358</v>
      </c>
      <c r="H1024" s="24" t="s">
        <v>349</v>
      </c>
      <c r="I1024" s="24" t="s">
        <v>1078</v>
      </c>
      <c r="J1024" s="14" t="s">
        <v>29</v>
      </c>
      <c r="K1024" s="15" t="s">
        <v>45</v>
      </c>
      <c r="L1024" s="61"/>
      <c r="M1024" s="14"/>
      <c r="N1024" s="14" t="s">
        <v>32</v>
      </c>
      <c r="O1024" s="14"/>
      <c r="P1024" s="15" t="s">
        <v>1350</v>
      </c>
      <c r="Q1024" s="16">
        <v>20299</v>
      </c>
      <c r="R1024" s="17">
        <v>40</v>
      </c>
      <c r="S1024" s="18">
        <v>14006.309999999998</v>
      </c>
      <c r="T1024" s="19" t="s">
        <v>353</v>
      </c>
      <c r="U1024" s="20" t="s">
        <v>362</v>
      </c>
      <c r="V1024" s="22">
        <v>37</v>
      </c>
      <c r="W1024" s="22">
        <v>3</v>
      </c>
      <c r="X1024" s="23"/>
    </row>
    <row r="1025" spans="1:24" s="1" customFormat="1" ht="13.05" customHeight="1" x14ac:dyDescent="0.3">
      <c r="A1025" s="24" t="s">
        <v>23</v>
      </c>
      <c r="B1025" s="24" t="s">
        <v>1347</v>
      </c>
      <c r="C1025" s="12" t="s">
        <v>1348</v>
      </c>
      <c r="D1025" s="59"/>
      <c r="E1025" s="40" t="str">
        <f t="shared" si="41"/>
        <v>Еще фото</v>
      </c>
      <c r="F1025" s="25"/>
      <c r="G1025" s="24" t="s">
        <v>358</v>
      </c>
      <c r="H1025" s="24" t="s">
        <v>349</v>
      </c>
      <c r="I1025" s="24" t="s">
        <v>1078</v>
      </c>
      <c r="J1025" s="14" t="s">
        <v>29</v>
      </c>
      <c r="K1025" s="15" t="s">
        <v>45</v>
      </c>
      <c r="L1025" s="61"/>
      <c r="M1025" s="14"/>
      <c r="N1025" s="14" t="s">
        <v>32</v>
      </c>
      <c r="O1025" s="14"/>
      <c r="P1025" s="15" t="s">
        <v>1350</v>
      </c>
      <c r="Q1025" s="16">
        <v>20299</v>
      </c>
      <c r="R1025" s="17">
        <v>40</v>
      </c>
      <c r="S1025" s="18">
        <v>14006.309999999998</v>
      </c>
      <c r="T1025" s="19" t="s">
        <v>353</v>
      </c>
      <c r="U1025" s="20" t="s">
        <v>695</v>
      </c>
      <c r="V1025" s="29">
        <v>37.5</v>
      </c>
      <c r="W1025" s="22">
        <v>3</v>
      </c>
      <c r="X1025" s="23"/>
    </row>
    <row r="1026" spans="1:24" s="1" customFormat="1" ht="13.05" customHeight="1" x14ac:dyDescent="0.3">
      <c r="A1026" s="24" t="s">
        <v>23</v>
      </c>
      <c r="B1026" s="24" t="s">
        <v>1347</v>
      </c>
      <c r="C1026" s="12" t="s">
        <v>1348</v>
      </c>
      <c r="D1026" s="59"/>
      <c r="E1026" s="40" t="str">
        <f t="shared" si="41"/>
        <v>Еще фото</v>
      </c>
      <c r="F1026" s="25"/>
      <c r="G1026" s="24" t="s">
        <v>358</v>
      </c>
      <c r="H1026" s="24" t="s">
        <v>349</v>
      </c>
      <c r="I1026" s="24" t="s">
        <v>1078</v>
      </c>
      <c r="J1026" s="14" t="s">
        <v>29</v>
      </c>
      <c r="K1026" s="15" t="s">
        <v>45</v>
      </c>
      <c r="L1026" s="61"/>
      <c r="M1026" s="14"/>
      <c r="N1026" s="14" t="s">
        <v>32</v>
      </c>
      <c r="O1026" s="14"/>
      <c r="P1026" s="15" t="s">
        <v>1350</v>
      </c>
      <c r="Q1026" s="16">
        <v>20299</v>
      </c>
      <c r="R1026" s="17">
        <v>40</v>
      </c>
      <c r="S1026" s="18">
        <v>14006.309999999998</v>
      </c>
      <c r="T1026" s="19" t="s">
        <v>353</v>
      </c>
      <c r="U1026" s="20" t="s">
        <v>686</v>
      </c>
      <c r="V1026" s="22">
        <v>38</v>
      </c>
      <c r="W1026" s="22">
        <v>3</v>
      </c>
      <c r="X1026" s="23"/>
    </row>
    <row r="1027" spans="1:24" s="1" customFormat="1" ht="13.05" customHeight="1" x14ac:dyDescent="0.3">
      <c r="A1027" s="24" t="s">
        <v>23</v>
      </c>
      <c r="B1027" s="24" t="s">
        <v>1347</v>
      </c>
      <c r="C1027" s="12" t="s">
        <v>1348</v>
      </c>
      <c r="D1027" s="59"/>
      <c r="E1027" s="40" t="str">
        <f t="shared" si="41"/>
        <v>Еще фото</v>
      </c>
      <c r="F1027" s="25"/>
      <c r="G1027" s="24" t="s">
        <v>358</v>
      </c>
      <c r="H1027" s="24" t="s">
        <v>349</v>
      </c>
      <c r="I1027" s="24" t="s">
        <v>1078</v>
      </c>
      <c r="J1027" s="14" t="s">
        <v>29</v>
      </c>
      <c r="K1027" s="15" t="s">
        <v>45</v>
      </c>
      <c r="L1027" s="61"/>
      <c r="M1027" s="14"/>
      <c r="N1027" s="14" t="s">
        <v>32</v>
      </c>
      <c r="O1027" s="14"/>
      <c r="P1027" s="15" t="s">
        <v>1350</v>
      </c>
      <c r="Q1027" s="16">
        <v>20299</v>
      </c>
      <c r="R1027" s="17">
        <v>40</v>
      </c>
      <c r="S1027" s="18">
        <v>14006.309999999998</v>
      </c>
      <c r="T1027" s="19" t="s">
        <v>353</v>
      </c>
      <c r="U1027" s="20" t="s">
        <v>354</v>
      </c>
      <c r="V1027" s="22">
        <v>39</v>
      </c>
      <c r="W1027" s="22">
        <v>2</v>
      </c>
      <c r="X1027" s="23"/>
    </row>
    <row r="1028" spans="1:24" s="1" customFormat="1" ht="13.05" customHeight="1" x14ac:dyDescent="0.3">
      <c r="A1028" s="24" t="s">
        <v>23</v>
      </c>
      <c r="B1028" s="24" t="s">
        <v>1347</v>
      </c>
      <c r="C1028" s="12" t="s">
        <v>1348</v>
      </c>
      <c r="D1028" s="59"/>
      <c r="E1028" s="40" t="str">
        <f t="shared" si="41"/>
        <v>Еще фото</v>
      </c>
      <c r="F1028" s="25"/>
      <c r="G1028" s="24" t="s">
        <v>358</v>
      </c>
      <c r="H1028" s="24" t="s">
        <v>349</v>
      </c>
      <c r="I1028" s="24" t="s">
        <v>1078</v>
      </c>
      <c r="J1028" s="14" t="s">
        <v>29</v>
      </c>
      <c r="K1028" s="15" t="s">
        <v>45</v>
      </c>
      <c r="L1028" s="61"/>
      <c r="M1028" s="14"/>
      <c r="N1028" s="14" t="s">
        <v>32</v>
      </c>
      <c r="O1028" s="14"/>
      <c r="P1028" s="15" t="s">
        <v>1350</v>
      </c>
      <c r="Q1028" s="16">
        <v>20299</v>
      </c>
      <c r="R1028" s="17">
        <v>40</v>
      </c>
      <c r="S1028" s="18">
        <v>14006.309999999998</v>
      </c>
      <c r="T1028" s="19" t="s">
        <v>353</v>
      </c>
      <c r="U1028" s="20" t="s">
        <v>355</v>
      </c>
      <c r="V1028" s="29">
        <v>39.5</v>
      </c>
      <c r="W1028" s="22">
        <v>1</v>
      </c>
      <c r="X1028" s="23"/>
    </row>
    <row r="1029" spans="1:24" s="1" customFormat="1" ht="18" customHeight="1" x14ac:dyDescent="0.3">
      <c r="A1029" s="24" t="s">
        <v>23</v>
      </c>
      <c r="B1029" s="24" t="s">
        <v>1347</v>
      </c>
      <c r="C1029" s="12" t="s">
        <v>1348</v>
      </c>
      <c r="D1029" s="60"/>
      <c r="E1029" s="40" t="str">
        <f t="shared" si="41"/>
        <v>Еще фото</v>
      </c>
      <c r="F1029" s="25"/>
      <c r="G1029" s="24" t="s">
        <v>358</v>
      </c>
      <c r="H1029" s="24" t="s">
        <v>349</v>
      </c>
      <c r="I1029" s="24" t="s">
        <v>1078</v>
      </c>
      <c r="J1029" s="14" t="s">
        <v>29</v>
      </c>
      <c r="K1029" s="15" t="s">
        <v>45</v>
      </c>
      <c r="L1029" s="57"/>
      <c r="M1029" s="14"/>
      <c r="N1029" s="14" t="s">
        <v>32</v>
      </c>
      <c r="O1029" s="14"/>
      <c r="P1029" s="15" t="s">
        <v>1350</v>
      </c>
      <c r="Q1029" s="16">
        <v>20299</v>
      </c>
      <c r="R1029" s="17">
        <v>40</v>
      </c>
      <c r="S1029" s="18">
        <v>14006.309999999998</v>
      </c>
      <c r="T1029" s="19" t="s">
        <v>353</v>
      </c>
      <c r="U1029" s="20" t="s">
        <v>708</v>
      </c>
      <c r="V1029" s="22">
        <v>40</v>
      </c>
      <c r="W1029" s="22">
        <v>1</v>
      </c>
      <c r="X1029" s="23"/>
    </row>
    <row r="1030" spans="1:24" s="1" customFormat="1" ht="17" customHeight="1" x14ac:dyDescent="0.3">
      <c r="A1030" s="11" t="s">
        <v>23</v>
      </c>
      <c r="B1030" s="11" t="s">
        <v>1347</v>
      </c>
      <c r="C1030" s="12" t="s">
        <v>1351</v>
      </c>
      <c r="D1030" s="58"/>
      <c r="E1030" s="40" t="str">
        <f t="shared" ref="E1030:E1035" si="42">HYPERLINK("https://www.google.ru/search?q=BQ6472-109&amp;newwindow=1&amp;tbm=isch","Еще фото")</f>
        <v>Еще фото</v>
      </c>
      <c r="F1030" s="25"/>
      <c r="G1030" s="11" t="s">
        <v>358</v>
      </c>
      <c r="H1030" s="11" t="s">
        <v>349</v>
      </c>
      <c r="I1030" s="14" t="s">
        <v>1078</v>
      </c>
      <c r="J1030" s="14" t="s">
        <v>29</v>
      </c>
      <c r="K1030" s="15" t="s">
        <v>45</v>
      </c>
      <c r="L1030" s="56" t="s">
        <v>1349</v>
      </c>
      <c r="M1030" s="14"/>
      <c r="N1030" s="14" t="s">
        <v>1352</v>
      </c>
      <c r="O1030" s="14"/>
      <c r="P1030" s="15" t="s">
        <v>1350</v>
      </c>
      <c r="Q1030" s="16">
        <v>20299</v>
      </c>
      <c r="R1030" s="17">
        <v>40</v>
      </c>
      <c r="S1030" s="18">
        <v>14006.309999999998</v>
      </c>
      <c r="T1030" s="19" t="s">
        <v>353</v>
      </c>
      <c r="U1030" s="20" t="s">
        <v>361</v>
      </c>
      <c r="V1030" s="29">
        <v>36.5</v>
      </c>
      <c r="W1030" s="22">
        <v>1</v>
      </c>
      <c r="X1030" s="23"/>
    </row>
    <row r="1031" spans="1:24" s="1" customFormat="1" ht="17" customHeight="1" x14ac:dyDescent="0.3">
      <c r="A1031" s="24" t="s">
        <v>23</v>
      </c>
      <c r="B1031" s="24" t="s">
        <v>1347</v>
      </c>
      <c r="C1031" s="12" t="s">
        <v>1351</v>
      </c>
      <c r="D1031" s="59"/>
      <c r="E1031" s="40" t="str">
        <f t="shared" si="42"/>
        <v>Еще фото</v>
      </c>
      <c r="F1031" s="25"/>
      <c r="G1031" s="24" t="s">
        <v>358</v>
      </c>
      <c r="H1031" s="24" t="s">
        <v>349</v>
      </c>
      <c r="I1031" s="24" t="s">
        <v>1078</v>
      </c>
      <c r="J1031" s="14" t="s">
        <v>29</v>
      </c>
      <c r="K1031" s="15" t="s">
        <v>45</v>
      </c>
      <c r="L1031" s="61"/>
      <c r="M1031" s="14"/>
      <c r="N1031" s="14" t="s">
        <v>1352</v>
      </c>
      <c r="O1031" s="14"/>
      <c r="P1031" s="15" t="s">
        <v>1350</v>
      </c>
      <c r="Q1031" s="16">
        <v>20299</v>
      </c>
      <c r="R1031" s="17">
        <v>40</v>
      </c>
      <c r="S1031" s="18">
        <v>14006.309999999998</v>
      </c>
      <c r="T1031" s="19" t="s">
        <v>353</v>
      </c>
      <c r="U1031" s="20" t="s">
        <v>362</v>
      </c>
      <c r="V1031" s="22">
        <v>37</v>
      </c>
      <c r="W1031" s="22">
        <v>2</v>
      </c>
      <c r="X1031" s="23"/>
    </row>
    <row r="1032" spans="1:24" s="1" customFormat="1" ht="17" customHeight="1" x14ac:dyDescent="0.3">
      <c r="A1032" s="24" t="s">
        <v>23</v>
      </c>
      <c r="B1032" s="24" t="s">
        <v>1347</v>
      </c>
      <c r="C1032" s="12" t="s">
        <v>1351</v>
      </c>
      <c r="D1032" s="59"/>
      <c r="E1032" s="40" t="str">
        <f t="shared" si="42"/>
        <v>Еще фото</v>
      </c>
      <c r="F1032" s="25"/>
      <c r="G1032" s="24" t="s">
        <v>358</v>
      </c>
      <c r="H1032" s="24" t="s">
        <v>349</v>
      </c>
      <c r="I1032" s="24" t="s">
        <v>1078</v>
      </c>
      <c r="J1032" s="14" t="s">
        <v>29</v>
      </c>
      <c r="K1032" s="15" t="s">
        <v>45</v>
      </c>
      <c r="L1032" s="61"/>
      <c r="M1032" s="14"/>
      <c r="N1032" s="14" t="s">
        <v>1352</v>
      </c>
      <c r="O1032" s="14"/>
      <c r="P1032" s="15" t="s">
        <v>1350</v>
      </c>
      <c r="Q1032" s="16">
        <v>20299</v>
      </c>
      <c r="R1032" s="17">
        <v>40</v>
      </c>
      <c r="S1032" s="18">
        <v>14006.309999999998</v>
      </c>
      <c r="T1032" s="19" t="s">
        <v>353</v>
      </c>
      <c r="U1032" s="20" t="s">
        <v>695</v>
      </c>
      <c r="V1032" s="29">
        <v>37.5</v>
      </c>
      <c r="W1032" s="22">
        <v>2</v>
      </c>
      <c r="X1032" s="23"/>
    </row>
    <row r="1033" spans="1:24" s="1" customFormat="1" ht="17" customHeight="1" x14ac:dyDescent="0.3">
      <c r="A1033" s="24" t="s">
        <v>23</v>
      </c>
      <c r="B1033" s="24" t="s">
        <v>1347</v>
      </c>
      <c r="C1033" s="12" t="s">
        <v>1351</v>
      </c>
      <c r="D1033" s="59"/>
      <c r="E1033" s="40" t="str">
        <f t="shared" si="42"/>
        <v>Еще фото</v>
      </c>
      <c r="F1033" s="25"/>
      <c r="G1033" s="24" t="s">
        <v>358</v>
      </c>
      <c r="H1033" s="24" t="s">
        <v>349</v>
      </c>
      <c r="I1033" s="24" t="s">
        <v>1078</v>
      </c>
      <c r="J1033" s="14" t="s">
        <v>29</v>
      </c>
      <c r="K1033" s="15" t="s">
        <v>45</v>
      </c>
      <c r="L1033" s="61"/>
      <c r="M1033" s="14"/>
      <c r="N1033" s="14" t="s">
        <v>1352</v>
      </c>
      <c r="O1033" s="14"/>
      <c r="P1033" s="15" t="s">
        <v>1350</v>
      </c>
      <c r="Q1033" s="16">
        <v>20299</v>
      </c>
      <c r="R1033" s="17">
        <v>40</v>
      </c>
      <c r="S1033" s="18">
        <v>14006.309999999998</v>
      </c>
      <c r="T1033" s="19" t="s">
        <v>353</v>
      </c>
      <c r="U1033" s="20" t="s">
        <v>686</v>
      </c>
      <c r="V1033" s="22">
        <v>38</v>
      </c>
      <c r="W1033" s="22">
        <v>3</v>
      </c>
      <c r="X1033" s="23"/>
    </row>
    <row r="1034" spans="1:24" s="1" customFormat="1" ht="17" customHeight="1" x14ac:dyDescent="0.3">
      <c r="A1034" s="24" t="s">
        <v>23</v>
      </c>
      <c r="B1034" s="24" t="s">
        <v>1347</v>
      </c>
      <c r="C1034" s="12" t="s">
        <v>1351</v>
      </c>
      <c r="D1034" s="59"/>
      <c r="E1034" s="40" t="str">
        <f t="shared" si="42"/>
        <v>Еще фото</v>
      </c>
      <c r="F1034" s="25"/>
      <c r="G1034" s="24" t="s">
        <v>358</v>
      </c>
      <c r="H1034" s="24" t="s">
        <v>349</v>
      </c>
      <c r="I1034" s="24" t="s">
        <v>1078</v>
      </c>
      <c r="J1034" s="14" t="s">
        <v>29</v>
      </c>
      <c r="K1034" s="15" t="s">
        <v>45</v>
      </c>
      <c r="L1034" s="61"/>
      <c r="M1034" s="14"/>
      <c r="N1034" s="14" t="s">
        <v>1352</v>
      </c>
      <c r="O1034" s="14"/>
      <c r="P1034" s="15" t="s">
        <v>1350</v>
      </c>
      <c r="Q1034" s="16">
        <v>20299</v>
      </c>
      <c r="R1034" s="17">
        <v>40</v>
      </c>
      <c r="S1034" s="18">
        <v>14006.309999999998</v>
      </c>
      <c r="T1034" s="19" t="s">
        <v>353</v>
      </c>
      <c r="U1034" s="20" t="s">
        <v>354</v>
      </c>
      <c r="V1034" s="22">
        <v>39</v>
      </c>
      <c r="W1034" s="22">
        <v>2</v>
      </c>
      <c r="X1034" s="23"/>
    </row>
    <row r="1035" spans="1:24" s="1" customFormat="1" ht="22.05" customHeight="1" x14ac:dyDescent="0.3">
      <c r="A1035" s="24" t="s">
        <v>23</v>
      </c>
      <c r="B1035" s="24" t="s">
        <v>1347</v>
      </c>
      <c r="C1035" s="12" t="s">
        <v>1351</v>
      </c>
      <c r="D1035" s="60"/>
      <c r="E1035" s="40" t="str">
        <f t="shared" si="42"/>
        <v>Еще фото</v>
      </c>
      <c r="F1035" s="25"/>
      <c r="G1035" s="24" t="s">
        <v>358</v>
      </c>
      <c r="H1035" s="24" t="s">
        <v>349</v>
      </c>
      <c r="I1035" s="24" t="s">
        <v>1078</v>
      </c>
      <c r="J1035" s="14" t="s">
        <v>29</v>
      </c>
      <c r="K1035" s="15" t="s">
        <v>45</v>
      </c>
      <c r="L1035" s="57"/>
      <c r="M1035" s="14"/>
      <c r="N1035" s="14" t="s">
        <v>1352</v>
      </c>
      <c r="O1035" s="14"/>
      <c r="P1035" s="15" t="s">
        <v>1350</v>
      </c>
      <c r="Q1035" s="16">
        <v>20299</v>
      </c>
      <c r="R1035" s="17">
        <v>40</v>
      </c>
      <c r="S1035" s="18">
        <v>14006.309999999998</v>
      </c>
      <c r="T1035" s="19" t="s">
        <v>353</v>
      </c>
      <c r="U1035" s="20" t="s">
        <v>355</v>
      </c>
      <c r="V1035" s="29">
        <v>39.5</v>
      </c>
      <c r="W1035" s="22">
        <v>1</v>
      </c>
      <c r="X1035" s="23"/>
    </row>
    <row r="1036" spans="1:24" s="1" customFormat="1" ht="108" customHeight="1" x14ac:dyDescent="0.3">
      <c r="A1036" s="11" t="s">
        <v>23</v>
      </c>
      <c r="B1036" s="11" t="s">
        <v>1353</v>
      </c>
      <c r="C1036" s="12" t="s">
        <v>1354</v>
      </c>
      <c r="D1036" s="28"/>
      <c r="E1036" s="40" t="str">
        <f>HYPERLINK("https://www.google.ru/search?q=BQ6806-100&amp;newwindow=1&amp;tbm=isch","Еще фото")</f>
        <v>Еще фото</v>
      </c>
      <c r="F1036" s="25"/>
      <c r="G1036" s="11" t="s">
        <v>358</v>
      </c>
      <c r="H1036" s="11" t="s">
        <v>349</v>
      </c>
      <c r="I1036" s="14" t="s">
        <v>1078</v>
      </c>
      <c r="J1036" s="14" t="s">
        <v>29</v>
      </c>
      <c r="K1036" s="15" t="s">
        <v>30</v>
      </c>
      <c r="L1036" s="14" t="s">
        <v>1355</v>
      </c>
      <c r="M1036" s="14"/>
      <c r="N1036" s="14" t="s">
        <v>67</v>
      </c>
      <c r="O1036" s="14"/>
      <c r="P1036" s="15" t="s">
        <v>1356</v>
      </c>
      <c r="Q1036" s="16">
        <v>15699</v>
      </c>
      <c r="R1036" s="17">
        <v>40</v>
      </c>
      <c r="S1036" s="18">
        <v>10832.31</v>
      </c>
      <c r="T1036" s="19" t="s">
        <v>353</v>
      </c>
      <c r="U1036" s="20" t="s">
        <v>679</v>
      </c>
      <c r="V1036" s="22">
        <v>37</v>
      </c>
      <c r="W1036" s="22">
        <v>1</v>
      </c>
      <c r="X1036" s="23"/>
    </row>
    <row r="1037" spans="1:24" s="1" customFormat="1" ht="108" customHeight="1" x14ac:dyDescent="0.3">
      <c r="A1037" s="11" t="s">
        <v>23</v>
      </c>
      <c r="B1037" s="11" t="s">
        <v>1357</v>
      </c>
      <c r="C1037" s="12" t="s">
        <v>1358</v>
      </c>
      <c r="D1037" s="28"/>
      <c r="E1037" s="40" t="str">
        <f>HYPERLINK("https://www.google.ru/search?q=BQ6806-127&amp;newwindow=1&amp;tbm=isch","Еще фото")</f>
        <v>Еще фото</v>
      </c>
      <c r="F1037" s="25" t="s">
        <v>76</v>
      </c>
      <c r="G1037" s="11" t="s">
        <v>358</v>
      </c>
      <c r="H1037" s="11" t="s">
        <v>349</v>
      </c>
      <c r="I1037" s="14" t="s">
        <v>1078</v>
      </c>
      <c r="J1037" s="14" t="s">
        <v>29</v>
      </c>
      <c r="K1037" s="15" t="s">
        <v>30</v>
      </c>
      <c r="L1037" s="14" t="s">
        <v>1355</v>
      </c>
      <c r="M1037" s="14"/>
      <c r="N1037" s="14" t="s">
        <v>67</v>
      </c>
      <c r="O1037" s="14"/>
      <c r="P1037" s="15" t="s">
        <v>1356</v>
      </c>
      <c r="Q1037" s="16">
        <v>15899</v>
      </c>
      <c r="R1037" s="17">
        <v>40</v>
      </c>
      <c r="S1037" s="18">
        <v>10970.31</v>
      </c>
      <c r="T1037" s="19" t="s">
        <v>353</v>
      </c>
      <c r="U1037" s="20" t="s">
        <v>354</v>
      </c>
      <c r="V1037" s="22">
        <v>41</v>
      </c>
      <c r="W1037" s="22">
        <v>6</v>
      </c>
      <c r="X1037" s="23"/>
    </row>
    <row r="1038" spans="1:24" s="1" customFormat="1" ht="52.05" customHeight="1" x14ac:dyDescent="0.3">
      <c r="A1038" s="11" t="s">
        <v>23</v>
      </c>
      <c r="B1038" s="11" t="s">
        <v>1359</v>
      </c>
      <c r="C1038" s="12" t="s">
        <v>1360</v>
      </c>
      <c r="D1038" s="54"/>
      <c r="E1038" s="40" t="str">
        <f>HYPERLINK("https://www.google.ru/search?q=BQ7196-008&amp;newwindow=1&amp;tbm=isch","Еще фото")</f>
        <v>Еще фото</v>
      </c>
      <c r="F1038" s="25"/>
      <c r="G1038" s="11" t="s">
        <v>358</v>
      </c>
      <c r="H1038" s="11" t="s">
        <v>349</v>
      </c>
      <c r="I1038" s="14" t="s">
        <v>1078</v>
      </c>
      <c r="J1038" s="14" t="s">
        <v>29</v>
      </c>
      <c r="K1038" s="15" t="s">
        <v>997</v>
      </c>
      <c r="L1038" s="56" t="s">
        <v>1361</v>
      </c>
      <c r="M1038" s="14"/>
      <c r="N1038" s="14" t="s">
        <v>114</v>
      </c>
      <c r="O1038" s="14"/>
      <c r="P1038" s="15" t="s">
        <v>1362</v>
      </c>
      <c r="Q1038" s="16">
        <v>8999</v>
      </c>
      <c r="R1038" s="17">
        <v>40</v>
      </c>
      <c r="S1038" s="18">
        <v>6209.3099999999995</v>
      </c>
      <c r="T1038" s="19" t="s">
        <v>353</v>
      </c>
      <c r="U1038" s="20" t="s">
        <v>1363</v>
      </c>
      <c r="V1038" s="22">
        <v>16</v>
      </c>
      <c r="W1038" s="22">
        <v>1</v>
      </c>
      <c r="X1038" s="23"/>
    </row>
    <row r="1039" spans="1:24" s="1" customFormat="1" ht="61.05" customHeight="1" x14ac:dyDescent="0.3">
      <c r="A1039" s="24" t="s">
        <v>23</v>
      </c>
      <c r="B1039" s="24" t="s">
        <v>1359</v>
      </c>
      <c r="C1039" s="12" t="s">
        <v>1360</v>
      </c>
      <c r="D1039" s="55"/>
      <c r="E1039" s="40" t="str">
        <f>HYPERLINK("https://www.google.ru/search?q=BQ7196-008&amp;newwindow=1&amp;tbm=isch","Еще фото")</f>
        <v>Еще фото</v>
      </c>
      <c r="F1039" s="25"/>
      <c r="G1039" s="24" t="s">
        <v>358</v>
      </c>
      <c r="H1039" s="24" t="s">
        <v>349</v>
      </c>
      <c r="I1039" s="24" t="s">
        <v>1078</v>
      </c>
      <c r="J1039" s="14" t="s">
        <v>29</v>
      </c>
      <c r="K1039" s="15" t="s">
        <v>997</v>
      </c>
      <c r="L1039" s="57"/>
      <c r="M1039" s="14"/>
      <c r="N1039" s="14" t="s">
        <v>114</v>
      </c>
      <c r="O1039" s="14"/>
      <c r="P1039" s="15" t="s">
        <v>1362</v>
      </c>
      <c r="Q1039" s="16">
        <v>8999</v>
      </c>
      <c r="R1039" s="17">
        <v>40</v>
      </c>
      <c r="S1039" s="18">
        <v>6209.3099999999995</v>
      </c>
      <c r="T1039" s="19" t="s">
        <v>353</v>
      </c>
      <c r="U1039" s="20" t="s">
        <v>1364</v>
      </c>
      <c r="V1039" s="22">
        <v>21</v>
      </c>
      <c r="W1039" s="22">
        <v>1</v>
      </c>
      <c r="X1039" s="23"/>
    </row>
    <row r="1040" spans="1:24" s="1" customFormat="1" ht="108" customHeight="1" x14ac:dyDescent="0.3">
      <c r="A1040" s="11" t="s">
        <v>23</v>
      </c>
      <c r="B1040" s="11" t="s">
        <v>727</v>
      </c>
      <c r="C1040" s="12" t="s">
        <v>1365</v>
      </c>
      <c r="D1040" s="28"/>
      <c r="E1040" s="40" t="str">
        <f>HYPERLINK("https://www.google.ru/search?q=BQ8928-400&amp;newwindow=1&amp;tbm=isch","Еще фото")</f>
        <v>Еще фото</v>
      </c>
      <c r="F1040" s="25"/>
      <c r="G1040" s="11" t="s">
        <v>358</v>
      </c>
      <c r="H1040" s="11" t="s">
        <v>349</v>
      </c>
      <c r="I1040" s="14" t="s">
        <v>1078</v>
      </c>
      <c r="J1040" s="14" t="s">
        <v>99</v>
      </c>
      <c r="K1040" s="15" t="s">
        <v>30</v>
      </c>
      <c r="L1040" s="14" t="s">
        <v>1366</v>
      </c>
      <c r="M1040" s="14"/>
      <c r="N1040" s="14" t="s">
        <v>107</v>
      </c>
      <c r="O1040" s="14"/>
      <c r="P1040" s="15" t="s">
        <v>1323</v>
      </c>
      <c r="Q1040" s="16">
        <v>13999</v>
      </c>
      <c r="R1040" s="17">
        <v>40</v>
      </c>
      <c r="S1040" s="18">
        <v>9659.31</v>
      </c>
      <c r="T1040" s="19" t="s">
        <v>353</v>
      </c>
      <c r="U1040" s="20" t="s">
        <v>362</v>
      </c>
      <c r="V1040" s="22">
        <v>39</v>
      </c>
      <c r="W1040" s="22">
        <v>1</v>
      </c>
      <c r="X1040" s="23"/>
    </row>
    <row r="1041" spans="1:24" s="1" customFormat="1" ht="21" customHeight="1" x14ac:dyDescent="0.3">
      <c r="A1041" s="11" t="s">
        <v>23</v>
      </c>
      <c r="B1041" s="11" t="s">
        <v>1307</v>
      </c>
      <c r="C1041" s="26" t="s">
        <v>1367</v>
      </c>
      <c r="D1041" s="58"/>
      <c r="E1041" s="40" t="str">
        <f>HYPERLINK("https://www.google.ru/search?q=BV1171-100&amp;newwindow=1&amp;tbm=isch","Еще фото")</f>
        <v>Еще фото</v>
      </c>
      <c r="F1041" s="25"/>
      <c r="G1041" s="11" t="s">
        <v>358</v>
      </c>
      <c r="H1041" s="11" t="s">
        <v>349</v>
      </c>
      <c r="I1041" s="14" t="s">
        <v>1078</v>
      </c>
      <c r="J1041" s="14" t="s">
        <v>29</v>
      </c>
      <c r="K1041" s="15" t="s">
        <v>30</v>
      </c>
      <c r="L1041" s="56" t="s">
        <v>1368</v>
      </c>
      <c r="M1041" s="14" t="s">
        <v>702</v>
      </c>
      <c r="N1041" s="14" t="s">
        <v>67</v>
      </c>
      <c r="O1041" s="14"/>
      <c r="P1041" s="15" t="s">
        <v>1139</v>
      </c>
      <c r="Q1041" s="16">
        <v>20999</v>
      </c>
      <c r="R1041" s="17">
        <v>40</v>
      </c>
      <c r="S1041" s="18">
        <v>14489.309999999998</v>
      </c>
      <c r="T1041" s="19" t="s">
        <v>353</v>
      </c>
      <c r="U1041" s="20" t="s">
        <v>362</v>
      </c>
      <c r="V1041" s="22">
        <v>39</v>
      </c>
      <c r="W1041" s="22">
        <v>11</v>
      </c>
      <c r="X1041" s="23"/>
    </row>
    <row r="1042" spans="1:24" s="1" customFormat="1" ht="21" customHeight="1" x14ac:dyDescent="0.3">
      <c r="A1042" s="24" t="s">
        <v>23</v>
      </c>
      <c r="B1042" s="24" t="s">
        <v>1307</v>
      </c>
      <c r="C1042" s="27" t="s">
        <v>1367</v>
      </c>
      <c r="D1042" s="59"/>
      <c r="E1042" s="40" t="str">
        <f>HYPERLINK("https://www.google.ru/search?q=BV1171-100&amp;newwindow=1&amp;tbm=isch","Еще фото")</f>
        <v>Еще фото</v>
      </c>
      <c r="F1042" s="25"/>
      <c r="G1042" s="24" t="s">
        <v>358</v>
      </c>
      <c r="H1042" s="24" t="s">
        <v>349</v>
      </c>
      <c r="I1042" s="24" t="s">
        <v>1078</v>
      </c>
      <c r="J1042" s="14" t="s">
        <v>29</v>
      </c>
      <c r="K1042" s="15" t="s">
        <v>30</v>
      </c>
      <c r="L1042" s="61"/>
      <c r="M1042" s="14" t="s">
        <v>702</v>
      </c>
      <c r="N1042" s="14" t="s">
        <v>67</v>
      </c>
      <c r="O1042" s="14"/>
      <c r="P1042" s="15" t="s">
        <v>1139</v>
      </c>
      <c r="Q1042" s="16">
        <v>20999</v>
      </c>
      <c r="R1042" s="17">
        <v>40</v>
      </c>
      <c r="S1042" s="18">
        <v>14489.309999999998</v>
      </c>
      <c r="T1042" s="19" t="s">
        <v>353</v>
      </c>
      <c r="U1042" s="20" t="s">
        <v>695</v>
      </c>
      <c r="V1042" s="29">
        <v>39.5</v>
      </c>
      <c r="W1042" s="22">
        <v>17</v>
      </c>
      <c r="X1042" s="23"/>
    </row>
    <row r="1043" spans="1:24" s="1" customFormat="1" ht="21" customHeight="1" x14ac:dyDescent="0.3">
      <c r="A1043" s="24" t="s">
        <v>23</v>
      </c>
      <c r="B1043" s="24" t="s">
        <v>1307</v>
      </c>
      <c r="C1043" s="27" t="s">
        <v>1367</v>
      </c>
      <c r="D1043" s="59"/>
      <c r="E1043" s="40" t="str">
        <f>HYPERLINK("https://www.google.ru/search?q=BV1171-100&amp;newwindow=1&amp;tbm=isch","Еще фото")</f>
        <v>Еще фото</v>
      </c>
      <c r="F1043" s="25"/>
      <c r="G1043" s="24" t="s">
        <v>358</v>
      </c>
      <c r="H1043" s="24" t="s">
        <v>349</v>
      </c>
      <c r="I1043" s="24" t="s">
        <v>1078</v>
      </c>
      <c r="J1043" s="14" t="s">
        <v>29</v>
      </c>
      <c r="K1043" s="15" t="s">
        <v>30</v>
      </c>
      <c r="L1043" s="61"/>
      <c r="M1043" s="14" t="s">
        <v>702</v>
      </c>
      <c r="N1043" s="14" t="s">
        <v>67</v>
      </c>
      <c r="O1043" s="14"/>
      <c r="P1043" s="15" t="s">
        <v>1139</v>
      </c>
      <c r="Q1043" s="16">
        <v>20999</v>
      </c>
      <c r="R1043" s="17">
        <v>40</v>
      </c>
      <c r="S1043" s="18">
        <v>14489.309999999998</v>
      </c>
      <c r="T1043" s="19" t="s">
        <v>353</v>
      </c>
      <c r="U1043" s="20" t="s">
        <v>686</v>
      </c>
      <c r="V1043" s="22">
        <v>40</v>
      </c>
      <c r="W1043" s="22">
        <v>26</v>
      </c>
      <c r="X1043" s="23"/>
    </row>
    <row r="1044" spans="1:24" s="1" customFormat="1" ht="21" customHeight="1" x14ac:dyDescent="0.3">
      <c r="A1044" s="24" t="s">
        <v>23</v>
      </c>
      <c r="B1044" s="24" t="s">
        <v>1307</v>
      </c>
      <c r="C1044" s="27" t="s">
        <v>1367</v>
      </c>
      <c r="D1044" s="59"/>
      <c r="E1044" s="40" t="str">
        <f>HYPERLINK("https://www.google.ru/search?q=BV1171-100&amp;newwindow=1&amp;tbm=isch","Еще фото")</f>
        <v>Еще фото</v>
      </c>
      <c r="F1044" s="25"/>
      <c r="G1044" s="24" t="s">
        <v>358</v>
      </c>
      <c r="H1044" s="24" t="s">
        <v>349</v>
      </c>
      <c r="I1044" s="24" t="s">
        <v>1078</v>
      </c>
      <c r="J1044" s="14" t="s">
        <v>29</v>
      </c>
      <c r="K1044" s="15" t="s">
        <v>30</v>
      </c>
      <c r="L1044" s="61"/>
      <c r="M1044" s="14" t="s">
        <v>702</v>
      </c>
      <c r="N1044" s="14" t="s">
        <v>67</v>
      </c>
      <c r="O1044" s="14"/>
      <c r="P1044" s="15" t="s">
        <v>1139</v>
      </c>
      <c r="Q1044" s="16">
        <v>20999</v>
      </c>
      <c r="R1044" s="17">
        <v>40</v>
      </c>
      <c r="S1044" s="18">
        <v>14489.309999999998</v>
      </c>
      <c r="T1044" s="19" t="s">
        <v>353</v>
      </c>
      <c r="U1044" s="20" t="s">
        <v>354</v>
      </c>
      <c r="V1044" s="22">
        <v>41</v>
      </c>
      <c r="W1044" s="22">
        <v>2</v>
      </c>
      <c r="X1044" s="23"/>
    </row>
    <row r="1045" spans="1:24" s="1" customFormat="1" ht="32" customHeight="1" x14ac:dyDescent="0.3">
      <c r="A1045" s="24" t="s">
        <v>23</v>
      </c>
      <c r="B1045" s="24" t="s">
        <v>1307</v>
      </c>
      <c r="C1045" s="27" t="s">
        <v>1367</v>
      </c>
      <c r="D1045" s="60"/>
      <c r="E1045" s="40" t="str">
        <f>HYPERLINK("https://www.google.ru/search?q=BV1171-100&amp;newwindow=1&amp;tbm=isch","Еще фото")</f>
        <v>Еще фото</v>
      </c>
      <c r="F1045" s="25"/>
      <c r="G1045" s="24" t="s">
        <v>358</v>
      </c>
      <c r="H1045" s="24" t="s">
        <v>349</v>
      </c>
      <c r="I1045" s="24" t="s">
        <v>1078</v>
      </c>
      <c r="J1045" s="14" t="s">
        <v>29</v>
      </c>
      <c r="K1045" s="15" t="s">
        <v>30</v>
      </c>
      <c r="L1045" s="57"/>
      <c r="M1045" s="14" t="s">
        <v>702</v>
      </c>
      <c r="N1045" s="14" t="s">
        <v>67</v>
      </c>
      <c r="O1045" s="14"/>
      <c r="P1045" s="15" t="s">
        <v>1139</v>
      </c>
      <c r="Q1045" s="16">
        <v>20999</v>
      </c>
      <c r="R1045" s="17">
        <v>40</v>
      </c>
      <c r="S1045" s="18">
        <v>14489.309999999998</v>
      </c>
      <c r="T1045" s="19" t="s">
        <v>353</v>
      </c>
      <c r="U1045" s="20" t="s">
        <v>697</v>
      </c>
      <c r="V1045" s="29">
        <v>43.5</v>
      </c>
      <c r="W1045" s="22">
        <v>9</v>
      </c>
      <c r="X1045" s="23"/>
    </row>
    <row r="1046" spans="1:24" s="1" customFormat="1" ht="108" customHeight="1" x14ac:dyDescent="0.3">
      <c r="A1046" s="11" t="s">
        <v>23</v>
      </c>
      <c r="B1046" s="11" t="s">
        <v>1369</v>
      </c>
      <c r="C1046" s="12" t="s">
        <v>1370</v>
      </c>
      <c r="D1046" s="28"/>
      <c r="E1046" s="40" t="str">
        <f>HYPERLINK("https://www.google.ru/search?q=BV1358-003&amp;newwindow=1&amp;tbm=isch","Еще фото")</f>
        <v>Еще фото</v>
      </c>
      <c r="F1046" s="25"/>
      <c r="G1046" s="11" t="s">
        <v>358</v>
      </c>
      <c r="H1046" s="11" t="s">
        <v>349</v>
      </c>
      <c r="I1046" s="14" t="s">
        <v>1078</v>
      </c>
      <c r="J1046" s="14" t="s">
        <v>29</v>
      </c>
      <c r="K1046" s="15" t="s">
        <v>30</v>
      </c>
      <c r="L1046" s="14" t="s">
        <v>1371</v>
      </c>
      <c r="M1046" s="14"/>
      <c r="N1046" s="14" t="s">
        <v>114</v>
      </c>
      <c r="O1046" s="14"/>
      <c r="P1046" s="15" t="s">
        <v>721</v>
      </c>
      <c r="Q1046" s="16">
        <v>24999</v>
      </c>
      <c r="R1046" s="17">
        <v>40</v>
      </c>
      <c r="S1046" s="18">
        <v>17249.309999999998</v>
      </c>
      <c r="T1046" s="19" t="s">
        <v>353</v>
      </c>
      <c r="U1046" s="20" t="s">
        <v>355</v>
      </c>
      <c r="V1046" s="29">
        <v>41.5</v>
      </c>
      <c r="W1046" s="22">
        <v>1</v>
      </c>
      <c r="X1046" s="23"/>
    </row>
    <row r="1047" spans="1:24" s="1" customFormat="1" ht="17" customHeight="1" x14ac:dyDescent="0.3">
      <c r="A1047" s="11" t="s">
        <v>23</v>
      </c>
      <c r="B1047" s="11" t="s">
        <v>1076</v>
      </c>
      <c r="C1047" s="12" t="s">
        <v>1372</v>
      </c>
      <c r="D1047" s="58"/>
      <c r="E1047" s="40" t="str">
        <f t="shared" ref="E1047:E1052" si="43">HYPERLINK("https://www.google.ru/search?q=CD4165-003&amp;newwindow=1&amp;tbm=isch","Еще фото")</f>
        <v>Еще фото</v>
      </c>
      <c r="F1047" s="25"/>
      <c r="G1047" s="11" t="s">
        <v>358</v>
      </c>
      <c r="H1047" s="11" t="s">
        <v>349</v>
      </c>
      <c r="I1047" s="14" t="s">
        <v>1078</v>
      </c>
      <c r="J1047" s="14" t="s">
        <v>29</v>
      </c>
      <c r="K1047" s="15" t="s">
        <v>30</v>
      </c>
      <c r="L1047" s="56" t="s">
        <v>1373</v>
      </c>
      <c r="M1047" s="14" t="s">
        <v>702</v>
      </c>
      <c r="N1047" s="14" t="s">
        <v>114</v>
      </c>
      <c r="O1047" s="14"/>
      <c r="P1047" s="15" t="s">
        <v>1374</v>
      </c>
      <c r="Q1047" s="16">
        <v>29299</v>
      </c>
      <c r="R1047" s="17">
        <v>40</v>
      </c>
      <c r="S1047" s="18">
        <v>20216.310000000001</v>
      </c>
      <c r="T1047" s="19" t="s">
        <v>353</v>
      </c>
      <c r="U1047" s="20" t="s">
        <v>686</v>
      </c>
      <c r="V1047" s="22">
        <v>40</v>
      </c>
      <c r="W1047" s="22">
        <v>1</v>
      </c>
      <c r="X1047" s="23"/>
    </row>
    <row r="1048" spans="1:24" s="1" customFormat="1" ht="17" customHeight="1" x14ac:dyDescent="0.3">
      <c r="A1048" s="24" t="s">
        <v>23</v>
      </c>
      <c r="B1048" s="24" t="s">
        <v>1076</v>
      </c>
      <c r="C1048" s="12" t="s">
        <v>1372</v>
      </c>
      <c r="D1048" s="59"/>
      <c r="E1048" s="40" t="str">
        <f t="shared" si="43"/>
        <v>Еще фото</v>
      </c>
      <c r="F1048" s="25"/>
      <c r="G1048" s="24" t="s">
        <v>358</v>
      </c>
      <c r="H1048" s="24" t="s">
        <v>349</v>
      </c>
      <c r="I1048" s="24" t="s">
        <v>1078</v>
      </c>
      <c r="J1048" s="14" t="s">
        <v>29</v>
      </c>
      <c r="K1048" s="15" t="s">
        <v>30</v>
      </c>
      <c r="L1048" s="61"/>
      <c r="M1048" s="14" t="s">
        <v>702</v>
      </c>
      <c r="N1048" s="14" t="s">
        <v>114</v>
      </c>
      <c r="O1048" s="14"/>
      <c r="P1048" s="15" t="s">
        <v>1374</v>
      </c>
      <c r="Q1048" s="16">
        <v>29299</v>
      </c>
      <c r="R1048" s="17">
        <v>40</v>
      </c>
      <c r="S1048" s="18">
        <v>20216.310000000001</v>
      </c>
      <c r="T1048" s="19" t="s">
        <v>353</v>
      </c>
      <c r="U1048" s="20" t="s">
        <v>355</v>
      </c>
      <c r="V1048" s="29">
        <v>41.5</v>
      </c>
      <c r="W1048" s="22">
        <v>7</v>
      </c>
      <c r="X1048" s="23"/>
    </row>
    <row r="1049" spans="1:24" s="1" customFormat="1" ht="17" customHeight="1" x14ac:dyDescent="0.3">
      <c r="A1049" s="24" t="s">
        <v>23</v>
      </c>
      <c r="B1049" s="24" t="s">
        <v>1076</v>
      </c>
      <c r="C1049" s="12" t="s">
        <v>1372</v>
      </c>
      <c r="D1049" s="59"/>
      <c r="E1049" s="40" t="str">
        <f t="shared" si="43"/>
        <v>Еще фото</v>
      </c>
      <c r="F1049" s="25"/>
      <c r="G1049" s="24" t="s">
        <v>358</v>
      </c>
      <c r="H1049" s="24" t="s">
        <v>349</v>
      </c>
      <c r="I1049" s="24" t="s">
        <v>1078</v>
      </c>
      <c r="J1049" s="14" t="s">
        <v>29</v>
      </c>
      <c r="K1049" s="15" t="s">
        <v>30</v>
      </c>
      <c r="L1049" s="61"/>
      <c r="M1049" s="14" t="s">
        <v>702</v>
      </c>
      <c r="N1049" s="14" t="s">
        <v>114</v>
      </c>
      <c r="O1049" s="14"/>
      <c r="P1049" s="15" t="s">
        <v>1374</v>
      </c>
      <c r="Q1049" s="16">
        <v>29299</v>
      </c>
      <c r="R1049" s="17">
        <v>40</v>
      </c>
      <c r="S1049" s="18">
        <v>20216.310000000001</v>
      </c>
      <c r="T1049" s="19" t="s">
        <v>353</v>
      </c>
      <c r="U1049" s="20" t="s">
        <v>696</v>
      </c>
      <c r="V1049" s="22">
        <v>43</v>
      </c>
      <c r="W1049" s="22">
        <v>2</v>
      </c>
      <c r="X1049" s="23"/>
    </row>
    <row r="1050" spans="1:24" s="1" customFormat="1" ht="17" customHeight="1" x14ac:dyDescent="0.3">
      <c r="A1050" s="24" t="s">
        <v>23</v>
      </c>
      <c r="B1050" s="24" t="s">
        <v>1076</v>
      </c>
      <c r="C1050" s="12" t="s">
        <v>1372</v>
      </c>
      <c r="D1050" s="59"/>
      <c r="E1050" s="40" t="str">
        <f t="shared" si="43"/>
        <v>Еще фото</v>
      </c>
      <c r="F1050" s="25"/>
      <c r="G1050" s="24" t="s">
        <v>358</v>
      </c>
      <c r="H1050" s="24" t="s">
        <v>349</v>
      </c>
      <c r="I1050" s="24" t="s">
        <v>1078</v>
      </c>
      <c r="J1050" s="14" t="s">
        <v>29</v>
      </c>
      <c r="K1050" s="15" t="s">
        <v>30</v>
      </c>
      <c r="L1050" s="61"/>
      <c r="M1050" s="14" t="s">
        <v>702</v>
      </c>
      <c r="N1050" s="14" t="s">
        <v>114</v>
      </c>
      <c r="O1050" s="14"/>
      <c r="P1050" s="15" t="s">
        <v>1374</v>
      </c>
      <c r="Q1050" s="16">
        <v>29299</v>
      </c>
      <c r="R1050" s="17">
        <v>40</v>
      </c>
      <c r="S1050" s="18">
        <v>20216.310000000001</v>
      </c>
      <c r="T1050" s="19" t="s">
        <v>353</v>
      </c>
      <c r="U1050" s="20" t="s">
        <v>697</v>
      </c>
      <c r="V1050" s="29">
        <v>43.5</v>
      </c>
      <c r="W1050" s="22">
        <v>1</v>
      </c>
      <c r="X1050" s="23"/>
    </row>
    <row r="1051" spans="1:24" s="1" customFormat="1" ht="17" customHeight="1" x14ac:dyDescent="0.3">
      <c r="A1051" s="24" t="s">
        <v>23</v>
      </c>
      <c r="B1051" s="24" t="s">
        <v>1076</v>
      </c>
      <c r="C1051" s="12" t="s">
        <v>1372</v>
      </c>
      <c r="D1051" s="59"/>
      <c r="E1051" s="40" t="str">
        <f t="shared" si="43"/>
        <v>Еще фото</v>
      </c>
      <c r="F1051" s="25"/>
      <c r="G1051" s="24" t="s">
        <v>358</v>
      </c>
      <c r="H1051" s="24" t="s">
        <v>349</v>
      </c>
      <c r="I1051" s="24" t="s">
        <v>1078</v>
      </c>
      <c r="J1051" s="14" t="s">
        <v>29</v>
      </c>
      <c r="K1051" s="15" t="s">
        <v>30</v>
      </c>
      <c r="L1051" s="61"/>
      <c r="M1051" s="14" t="s">
        <v>702</v>
      </c>
      <c r="N1051" s="14" t="s">
        <v>114</v>
      </c>
      <c r="O1051" s="14"/>
      <c r="P1051" s="15" t="s">
        <v>1374</v>
      </c>
      <c r="Q1051" s="16">
        <v>29299</v>
      </c>
      <c r="R1051" s="17">
        <v>40</v>
      </c>
      <c r="S1051" s="18">
        <v>20216.310000000001</v>
      </c>
      <c r="T1051" s="19" t="s">
        <v>353</v>
      </c>
      <c r="U1051" s="20" t="s">
        <v>698</v>
      </c>
      <c r="V1051" s="22">
        <v>44</v>
      </c>
      <c r="W1051" s="22">
        <v>1</v>
      </c>
      <c r="X1051" s="23"/>
    </row>
    <row r="1052" spans="1:24" s="1" customFormat="1" ht="22.05" customHeight="1" x14ac:dyDescent="0.3">
      <c r="A1052" s="24" t="s">
        <v>23</v>
      </c>
      <c r="B1052" s="24" t="s">
        <v>1076</v>
      </c>
      <c r="C1052" s="12" t="s">
        <v>1372</v>
      </c>
      <c r="D1052" s="60"/>
      <c r="E1052" s="40" t="str">
        <f t="shared" si="43"/>
        <v>Еще фото</v>
      </c>
      <c r="F1052" s="25"/>
      <c r="G1052" s="24" t="s">
        <v>358</v>
      </c>
      <c r="H1052" s="24" t="s">
        <v>349</v>
      </c>
      <c r="I1052" s="24" t="s">
        <v>1078</v>
      </c>
      <c r="J1052" s="14" t="s">
        <v>29</v>
      </c>
      <c r="K1052" s="15" t="s">
        <v>30</v>
      </c>
      <c r="L1052" s="57"/>
      <c r="M1052" s="14" t="s">
        <v>702</v>
      </c>
      <c r="N1052" s="14" t="s">
        <v>114</v>
      </c>
      <c r="O1052" s="14"/>
      <c r="P1052" s="15" t="s">
        <v>1374</v>
      </c>
      <c r="Q1052" s="16">
        <v>29299</v>
      </c>
      <c r="R1052" s="17">
        <v>40</v>
      </c>
      <c r="S1052" s="18">
        <v>20216.310000000001</v>
      </c>
      <c r="T1052" s="19" t="s">
        <v>353</v>
      </c>
      <c r="U1052" s="20" t="s">
        <v>853</v>
      </c>
      <c r="V1052" s="29">
        <v>44.5</v>
      </c>
      <c r="W1052" s="22">
        <v>1</v>
      </c>
      <c r="X1052" s="23"/>
    </row>
    <row r="1053" spans="1:24" s="1" customFormat="1" ht="26" customHeight="1" x14ac:dyDescent="0.3">
      <c r="A1053" s="11" t="s">
        <v>23</v>
      </c>
      <c r="B1053" s="11" t="s">
        <v>691</v>
      </c>
      <c r="C1053" s="12" t="s">
        <v>1375</v>
      </c>
      <c r="D1053" s="58"/>
      <c r="E1053" s="40" t="str">
        <f>HYPERLINK("https://www.google.ru/search?q=CD4373-006&amp;newwindow=1&amp;tbm=isch","Еще фото")</f>
        <v>Еще фото</v>
      </c>
      <c r="F1053" s="25"/>
      <c r="G1053" s="11" t="s">
        <v>358</v>
      </c>
      <c r="H1053" s="11" t="s">
        <v>349</v>
      </c>
      <c r="I1053" s="14" t="s">
        <v>1078</v>
      </c>
      <c r="J1053" s="14" t="s">
        <v>29</v>
      </c>
      <c r="K1053" s="15" t="s">
        <v>30</v>
      </c>
      <c r="L1053" s="56" t="s">
        <v>693</v>
      </c>
      <c r="M1053" s="14"/>
      <c r="N1053" s="14" t="s">
        <v>114</v>
      </c>
      <c r="O1053" s="14"/>
      <c r="P1053" s="15" t="s">
        <v>694</v>
      </c>
      <c r="Q1053" s="16">
        <v>20999</v>
      </c>
      <c r="R1053" s="17">
        <v>40</v>
      </c>
      <c r="S1053" s="18">
        <v>14489.309999999998</v>
      </c>
      <c r="T1053" s="19" t="s">
        <v>353</v>
      </c>
      <c r="U1053" s="20" t="s">
        <v>686</v>
      </c>
      <c r="V1053" s="22">
        <v>40</v>
      </c>
      <c r="W1053" s="22">
        <v>6</v>
      </c>
      <c r="X1053" s="23"/>
    </row>
    <row r="1054" spans="1:24" s="1" customFormat="1" ht="26" customHeight="1" x14ac:dyDescent="0.3">
      <c r="A1054" s="24" t="s">
        <v>23</v>
      </c>
      <c r="B1054" s="24" t="s">
        <v>691</v>
      </c>
      <c r="C1054" s="12" t="s">
        <v>1375</v>
      </c>
      <c r="D1054" s="59"/>
      <c r="E1054" s="40" t="str">
        <f>HYPERLINK("https://www.google.ru/search?q=CD4373-006&amp;newwindow=1&amp;tbm=isch","Еще фото")</f>
        <v>Еще фото</v>
      </c>
      <c r="F1054" s="25"/>
      <c r="G1054" s="24" t="s">
        <v>358</v>
      </c>
      <c r="H1054" s="24" t="s">
        <v>349</v>
      </c>
      <c r="I1054" s="24" t="s">
        <v>1078</v>
      </c>
      <c r="J1054" s="14" t="s">
        <v>29</v>
      </c>
      <c r="K1054" s="15" t="s">
        <v>30</v>
      </c>
      <c r="L1054" s="61"/>
      <c r="M1054" s="14"/>
      <c r="N1054" s="14" t="s">
        <v>114</v>
      </c>
      <c r="O1054" s="14"/>
      <c r="P1054" s="15" t="s">
        <v>694</v>
      </c>
      <c r="Q1054" s="16">
        <v>20999</v>
      </c>
      <c r="R1054" s="17">
        <v>40</v>
      </c>
      <c r="S1054" s="18">
        <v>14489.309999999998</v>
      </c>
      <c r="T1054" s="19" t="s">
        <v>353</v>
      </c>
      <c r="U1054" s="20" t="s">
        <v>354</v>
      </c>
      <c r="V1054" s="22">
        <v>41</v>
      </c>
      <c r="W1054" s="22">
        <v>10</v>
      </c>
      <c r="X1054" s="23"/>
    </row>
    <row r="1055" spans="1:24" s="1" customFormat="1" ht="26" customHeight="1" x14ac:dyDescent="0.3">
      <c r="A1055" s="24" t="s">
        <v>23</v>
      </c>
      <c r="B1055" s="24" t="s">
        <v>691</v>
      </c>
      <c r="C1055" s="12" t="s">
        <v>1375</v>
      </c>
      <c r="D1055" s="59"/>
      <c r="E1055" s="40" t="str">
        <f>HYPERLINK("https://www.google.ru/search?q=CD4373-006&amp;newwindow=1&amp;tbm=isch","Еще фото")</f>
        <v>Еще фото</v>
      </c>
      <c r="F1055" s="25"/>
      <c r="G1055" s="24" t="s">
        <v>358</v>
      </c>
      <c r="H1055" s="24" t="s">
        <v>349</v>
      </c>
      <c r="I1055" s="24" t="s">
        <v>1078</v>
      </c>
      <c r="J1055" s="14" t="s">
        <v>29</v>
      </c>
      <c r="K1055" s="15" t="s">
        <v>30</v>
      </c>
      <c r="L1055" s="61"/>
      <c r="M1055" s="14"/>
      <c r="N1055" s="14" t="s">
        <v>114</v>
      </c>
      <c r="O1055" s="14"/>
      <c r="P1055" s="15" t="s">
        <v>694</v>
      </c>
      <c r="Q1055" s="16">
        <v>20999</v>
      </c>
      <c r="R1055" s="17">
        <v>40</v>
      </c>
      <c r="S1055" s="18">
        <v>14489.309999999998</v>
      </c>
      <c r="T1055" s="19" t="s">
        <v>353</v>
      </c>
      <c r="U1055" s="20" t="s">
        <v>696</v>
      </c>
      <c r="V1055" s="22">
        <v>43</v>
      </c>
      <c r="W1055" s="22">
        <v>10</v>
      </c>
      <c r="X1055" s="23"/>
    </row>
    <row r="1056" spans="1:24" s="1" customFormat="1" ht="26" customHeight="1" x14ac:dyDescent="0.3">
      <c r="A1056" s="24" t="s">
        <v>23</v>
      </c>
      <c r="B1056" s="24" t="s">
        <v>691</v>
      </c>
      <c r="C1056" s="12" t="s">
        <v>1375</v>
      </c>
      <c r="D1056" s="60"/>
      <c r="E1056" s="40" t="str">
        <f>HYPERLINK("https://www.google.ru/search?q=CD4373-006&amp;newwindow=1&amp;tbm=isch","Еще фото")</f>
        <v>Еще фото</v>
      </c>
      <c r="F1056" s="25"/>
      <c r="G1056" s="24" t="s">
        <v>358</v>
      </c>
      <c r="H1056" s="24" t="s">
        <v>349</v>
      </c>
      <c r="I1056" s="24" t="s">
        <v>1078</v>
      </c>
      <c r="J1056" s="14" t="s">
        <v>29</v>
      </c>
      <c r="K1056" s="15" t="s">
        <v>30</v>
      </c>
      <c r="L1056" s="57"/>
      <c r="M1056" s="14"/>
      <c r="N1056" s="14" t="s">
        <v>114</v>
      </c>
      <c r="O1056" s="14"/>
      <c r="P1056" s="15" t="s">
        <v>694</v>
      </c>
      <c r="Q1056" s="16">
        <v>20999</v>
      </c>
      <c r="R1056" s="17">
        <v>40</v>
      </c>
      <c r="S1056" s="18">
        <v>14489.309999999998</v>
      </c>
      <c r="T1056" s="19" t="s">
        <v>353</v>
      </c>
      <c r="U1056" s="20" t="s">
        <v>698</v>
      </c>
      <c r="V1056" s="22">
        <v>44</v>
      </c>
      <c r="W1056" s="22">
        <v>2</v>
      </c>
      <c r="X1056" s="23"/>
    </row>
    <row r="1057" spans="1:24" s="1" customFormat="1" ht="52.05" customHeight="1" x14ac:dyDescent="0.3">
      <c r="A1057" s="11" t="s">
        <v>23</v>
      </c>
      <c r="B1057" s="11" t="s">
        <v>1076</v>
      </c>
      <c r="C1057" s="12" t="s">
        <v>1376</v>
      </c>
      <c r="D1057" s="54"/>
      <c r="E1057" s="40" t="str">
        <f>HYPERLINK("https://www.google.ru/search?q=CD5432-121&amp;newwindow=1&amp;tbm=isch","Еще фото")</f>
        <v>Еще фото</v>
      </c>
      <c r="F1057" s="25"/>
      <c r="G1057" s="11" t="s">
        <v>358</v>
      </c>
      <c r="H1057" s="11" t="s">
        <v>349</v>
      </c>
      <c r="I1057" s="14" t="s">
        <v>1078</v>
      </c>
      <c r="J1057" s="14" t="s">
        <v>29</v>
      </c>
      <c r="K1057" s="15" t="s">
        <v>45</v>
      </c>
      <c r="L1057" s="56" t="s">
        <v>1377</v>
      </c>
      <c r="M1057" s="14" t="s">
        <v>702</v>
      </c>
      <c r="N1057" s="14" t="s">
        <v>67</v>
      </c>
      <c r="O1057" s="14"/>
      <c r="P1057" s="15" t="s">
        <v>1378</v>
      </c>
      <c r="Q1057" s="16">
        <v>23799</v>
      </c>
      <c r="R1057" s="17">
        <v>40</v>
      </c>
      <c r="S1057" s="18">
        <v>16421.309999999998</v>
      </c>
      <c r="T1057" s="19" t="s">
        <v>353</v>
      </c>
      <c r="U1057" s="20" t="s">
        <v>686</v>
      </c>
      <c r="V1057" s="22">
        <v>38</v>
      </c>
      <c r="W1057" s="22">
        <v>1</v>
      </c>
      <c r="X1057" s="23"/>
    </row>
    <row r="1058" spans="1:24" s="1" customFormat="1" ht="61.05" customHeight="1" x14ac:dyDescent="0.3">
      <c r="A1058" s="24" t="s">
        <v>23</v>
      </c>
      <c r="B1058" s="24" t="s">
        <v>1076</v>
      </c>
      <c r="C1058" s="12" t="s">
        <v>1376</v>
      </c>
      <c r="D1058" s="55"/>
      <c r="E1058" s="40" t="str">
        <f>HYPERLINK("https://www.google.ru/search?q=CD5432-121&amp;newwindow=1&amp;tbm=isch","Еще фото")</f>
        <v>Еще фото</v>
      </c>
      <c r="F1058" s="25"/>
      <c r="G1058" s="24" t="s">
        <v>358</v>
      </c>
      <c r="H1058" s="24" t="s">
        <v>349</v>
      </c>
      <c r="I1058" s="24" t="s">
        <v>1078</v>
      </c>
      <c r="J1058" s="14" t="s">
        <v>29</v>
      </c>
      <c r="K1058" s="15" t="s">
        <v>45</v>
      </c>
      <c r="L1058" s="57"/>
      <c r="M1058" s="14" t="s">
        <v>702</v>
      </c>
      <c r="N1058" s="14" t="s">
        <v>67</v>
      </c>
      <c r="O1058" s="14"/>
      <c r="P1058" s="15" t="s">
        <v>1378</v>
      </c>
      <c r="Q1058" s="16">
        <v>23799</v>
      </c>
      <c r="R1058" s="17">
        <v>40</v>
      </c>
      <c r="S1058" s="18">
        <v>16421.309999999998</v>
      </c>
      <c r="T1058" s="19" t="s">
        <v>353</v>
      </c>
      <c r="U1058" s="20" t="s">
        <v>355</v>
      </c>
      <c r="V1058" s="29">
        <v>39.5</v>
      </c>
      <c r="W1058" s="22">
        <v>1</v>
      </c>
      <c r="X1058" s="23"/>
    </row>
    <row r="1059" spans="1:24" s="1" customFormat="1" ht="108" customHeight="1" x14ac:dyDescent="0.3">
      <c r="A1059" s="11" t="s">
        <v>23</v>
      </c>
      <c r="B1059" s="11" t="s">
        <v>1379</v>
      </c>
      <c r="C1059" s="12" t="s">
        <v>1380</v>
      </c>
      <c r="D1059" s="28"/>
      <c r="E1059" s="40" t="str">
        <f>HYPERLINK("https://www.google.ru/search?q=CI1392-100&amp;newwindow=1&amp;tbm=isch","Еще фото")</f>
        <v>Еще фото</v>
      </c>
      <c r="F1059" s="25"/>
      <c r="G1059" s="11" t="s">
        <v>358</v>
      </c>
      <c r="H1059" s="11" t="s">
        <v>349</v>
      </c>
      <c r="I1059" s="14" t="s">
        <v>1078</v>
      </c>
      <c r="J1059" s="14" t="s">
        <v>29</v>
      </c>
      <c r="K1059" s="15" t="s">
        <v>30</v>
      </c>
      <c r="L1059" s="14" t="s">
        <v>1381</v>
      </c>
      <c r="M1059" s="14"/>
      <c r="N1059" s="14" t="s">
        <v>1382</v>
      </c>
      <c r="O1059" s="14"/>
      <c r="P1059" s="15" t="s">
        <v>1383</v>
      </c>
      <c r="Q1059" s="16">
        <v>29499</v>
      </c>
      <c r="R1059" s="17">
        <v>40</v>
      </c>
      <c r="S1059" s="18">
        <v>20354.310000000001</v>
      </c>
      <c r="T1059" s="19" t="s">
        <v>353</v>
      </c>
      <c r="U1059" s="20" t="s">
        <v>695</v>
      </c>
      <c r="V1059" s="29">
        <v>39.5</v>
      </c>
      <c r="W1059" s="22">
        <v>1</v>
      </c>
      <c r="X1059" s="23"/>
    </row>
    <row r="1060" spans="1:24" s="1" customFormat="1" ht="108" customHeight="1" x14ac:dyDescent="0.3">
      <c r="A1060" s="11" t="s">
        <v>23</v>
      </c>
      <c r="B1060" s="11" t="s">
        <v>1384</v>
      </c>
      <c r="C1060" s="12" t="s">
        <v>1385</v>
      </c>
      <c r="D1060" s="28"/>
      <c r="E1060" s="40" t="str">
        <f>HYPERLINK("https://www.google.ru/search?q=CI2298-100&amp;newwindow=1&amp;tbm=isch","Еще фото")</f>
        <v>Еще фото</v>
      </c>
      <c r="F1060" s="25"/>
      <c r="G1060" s="11" t="s">
        <v>358</v>
      </c>
      <c r="H1060" s="11" t="s">
        <v>349</v>
      </c>
      <c r="I1060" s="14" t="s">
        <v>1078</v>
      </c>
      <c r="J1060" s="14" t="s">
        <v>29</v>
      </c>
      <c r="K1060" s="15" t="s">
        <v>30</v>
      </c>
      <c r="L1060" s="14" t="s">
        <v>1386</v>
      </c>
      <c r="M1060" s="14"/>
      <c r="N1060" s="14" t="s">
        <v>67</v>
      </c>
      <c r="O1060" s="14"/>
      <c r="P1060" s="15" t="s">
        <v>1387</v>
      </c>
      <c r="Q1060" s="16">
        <v>22999</v>
      </c>
      <c r="R1060" s="17">
        <v>40</v>
      </c>
      <c r="S1060" s="18">
        <v>15869.309999999998</v>
      </c>
      <c r="T1060" s="19" t="s">
        <v>353</v>
      </c>
      <c r="U1060" s="20" t="s">
        <v>695</v>
      </c>
      <c r="V1060" s="29">
        <v>39.5</v>
      </c>
      <c r="W1060" s="22">
        <v>1</v>
      </c>
      <c r="X1060" s="23"/>
    </row>
    <row r="1061" spans="1:24" s="1" customFormat="1" ht="108" customHeight="1" x14ac:dyDescent="0.3">
      <c r="A1061" s="11" t="s">
        <v>23</v>
      </c>
      <c r="B1061" s="11" t="s">
        <v>1388</v>
      </c>
      <c r="C1061" s="12" t="s">
        <v>1389</v>
      </c>
      <c r="D1061" s="28"/>
      <c r="E1061" s="40" t="str">
        <f>HYPERLINK("https://www.google.ru/search?q=CI9842-500&amp;newwindow=1&amp;tbm=isch","Еще фото")</f>
        <v>Еще фото</v>
      </c>
      <c r="F1061" s="25"/>
      <c r="G1061" s="11" t="s">
        <v>358</v>
      </c>
      <c r="H1061" s="11" t="s">
        <v>349</v>
      </c>
      <c r="I1061" s="14" t="s">
        <v>1078</v>
      </c>
      <c r="J1061" s="14" t="s">
        <v>29</v>
      </c>
      <c r="K1061" s="15" t="s">
        <v>45</v>
      </c>
      <c r="L1061" s="14" t="s">
        <v>1390</v>
      </c>
      <c r="M1061" s="14" t="s">
        <v>702</v>
      </c>
      <c r="N1061" s="14" t="s">
        <v>397</v>
      </c>
      <c r="O1061" s="14"/>
      <c r="P1061" s="15" t="s">
        <v>1391</v>
      </c>
      <c r="Q1061" s="16">
        <v>11499</v>
      </c>
      <c r="R1061" s="17">
        <v>40</v>
      </c>
      <c r="S1061" s="18">
        <v>7934.3099999999986</v>
      </c>
      <c r="T1061" s="19" t="s">
        <v>353</v>
      </c>
      <c r="U1061" s="20" t="s">
        <v>361</v>
      </c>
      <c r="V1061" s="29">
        <v>36.5</v>
      </c>
      <c r="W1061" s="22">
        <v>1</v>
      </c>
      <c r="X1061" s="23"/>
    </row>
    <row r="1062" spans="1:24" s="1" customFormat="1" ht="14" customHeight="1" x14ac:dyDescent="0.3">
      <c r="A1062" s="11" t="s">
        <v>23</v>
      </c>
      <c r="B1062" s="11" t="s">
        <v>1392</v>
      </c>
      <c r="C1062" s="12" t="s">
        <v>1393</v>
      </c>
      <c r="D1062" s="58"/>
      <c r="E1062" s="40" t="str">
        <f t="shared" ref="E1062:E1068" si="44">HYPERLINK("https://www.google.ru/search?q=CJ0952-001&amp;newwindow=1&amp;tbm=isch","Еще фото")</f>
        <v>Еще фото</v>
      </c>
      <c r="F1062" s="25"/>
      <c r="G1062" s="11" t="s">
        <v>358</v>
      </c>
      <c r="H1062" s="11" t="s">
        <v>349</v>
      </c>
      <c r="I1062" s="14" t="s">
        <v>1078</v>
      </c>
      <c r="J1062" s="14" t="s">
        <v>29</v>
      </c>
      <c r="K1062" s="15" t="s">
        <v>30</v>
      </c>
      <c r="L1062" s="56" t="s">
        <v>1394</v>
      </c>
      <c r="M1062" s="14" t="s">
        <v>702</v>
      </c>
      <c r="N1062" s="14" t="s">
        <v>114</v>
      </c>
      <c r="O1062" s="14"/>
      <c r="P1062" s="15" t="s">
        <v>1395</v>
      </c>
      <c r="Q1062" s="16">
        <v>20199</v>
      </c>
      <c r="R1062" s="17">
        <v>40</v>
      </c>
      <c r="S1062" s="18">
        <v>13937.309999999998</v>
      </c>
      <c r="T1062" s="19" t="s">
        <v>353</v>
      </c>
      <c r="U1062" s="20" t="s">
        <v>686</v>
      </c>
      <c r="V1062" s="22">
        <v>40</v>
      </c>
      <c r="W1062" s="22">
        <v>2</v>
      </c>
      <c r="X1062" s="23"/>
    </row>
    <row r="1063" spans="1:24" s="1" customFormat="1" ht="14" customHeight="1" x14ac:dyDescent="0.3">
      <c r="A1063" s="24" t="s">
        <v>23</v>
      </c>
      <c r="B1063" s="24" t="s">
        <v>1392</v>
      </c>
      <c r="C1063" s="12" t="s">
        <v>1393</v>
      </c>
      <c r="D1063" s="59"/>
      <c r="E1063" s="40" t="str">
        <f t="shared" si="44"/>
        <v>Еще фото</v>
      </c>
      <c r="F1063" s="25"/>
      <c r="G1063" s="24" t="s">
        <v>358</v>
      </c>
      <c r="H1063" s="24" t="s">
        <v>349</v>
      </c>
      <c r="I1063" s="24" t="s">
        <v>1078</v>
      </c>
      <c r="J1063" s="14" t="s">
        <v>29</v>
      </c>
      <c r="K1063" s="15" t="s">
        <v>30</v>
      </c>
      <c r="L1063" s="61"/>
      <c r="M1063" s="14" t="s">
        <v>702</v>
      </c>
      <c r="N1063" s="14" t="s">
        <v>114</v>
      </c>
      <c r="O1063" s="14"/>
      <c r="P1063" s="15" t="s">
        <v>1395</v>
      </c>
      <c r="Q1063" s="16">
        <v>20199</v>
      </c>
      <c r="R1063" s="17">
        <v>40</v>
      </c>
      <c r="S1063" s="18">
        <v>13937.309999999998</v>
      </c>
      <c r="T1063" s="19" t="s">
        <v>353</v>
      </c>
      <c r="U1063" s="20" t="s">
        <v>354</v>
      </c>
      <c r="V1063" s="22">
        <v>41</v>
      </c>
      <c r="W1063" s="22">
        <v>4</v>
      </c>
      <c r="X1063" s="23"/>
    </row>
    <row r="1064" spans="1:24" s="1" customFormat="1" ht="14" customHeight="1" x14ac:dyDescent="0.3">
      <c r="A1064" s="24" t="s">
        <v>23</v>
      </c>
      <c r="B1064" s="24" t="s">
        <v>1392</v>
      </c>
      <c r="C1064" s="12" t="s">
        <v>1393</v>
      </c>
      <c r="D1064" s="59"/>
      <c r="E1064" s="40" t="str">
        <f t="shared" si="44"/>
        <v>Еще фото</v>
      </c>
      <c r="F1064" s="25"/>
      <c r="G1064" s="24" t="s">
        <v>358</v>
      </c>
      <c r="H1064" s="24" t="s">
        <v>349</v>
      </c>
      <c r="I1064" s="24" t="s">
        <v>1078</v>
      </c>
      <c r="J1064" s="14" t="s">
        <v>29</v>
      </c>
      <c r="K1064" s="15" t="s">
        <v>30</v>
      </c>
      <c r="L1064" s="61"/>
      <c r="M1064" s="14" t="s">
        <v>702</v>
      </c>
      <c r="N1064" s="14" t="s">
        <v>114</v>
      </c>
      <c r="O1064" s="14"/>
      <c r="P1064" s="15" t="s">
        <v>1395</v>
      </c>
      <c r="Q1064" s="16">
        <v>20199</v>
      </c>
      <c r="R1064" s="17">
        <v>40</v>
      </c>
      <c r="S1064" s="18">
        <v>13937.309999999998</v>
      </c>
      <c r="T1064" s="19" t="s">
        <v>353</v>
      </c>
      <c r="U1064" s="20" t="s">
        <v>355</v>
      </c>
      <c r="V1064" s="29">
        <v>41.5</v>
      </c>
      <c r="W1064" s="22">
        <v>7</v>
      </c>
      <c r="X1064" s="23"/>
    </row>
    <row r="1065" spans="1:24" s="1" customFormat="1" ht="14" customHeight="1" x14ac:dyDescent="0.3">
      <c r="A1065" s="24" t="s">
        <v>23</v>
      </c>
      <c r="B1065" s="24" t="s">
        <v>1392</v>
      </c>
      <c r="C1065" s="12" t="s">
        <v>1393</v>
      </c>
      <c r="D1065" s="59"/>
      <c r="E1065" s="40" t="str">
        <f t="shared" si="44"/>
        <v>Еще фото</v>
      </c>
      <c r="F1065" s="25"/>
      <c r="G1065" s="24" t="s">
        <v>358</v>
      </c>
      <c r="H1065" s="24" t="s">
        <v>349</v>
      </c>
      <c r="I1065" s="24" t="s">
        <v>1078</v>
      </c>
      <c r="J1065" s="14" t="s">
        <v>29</v>
      </c>
      <c r="K1065" s="15" t="s">
        <v>30</v>
      </c>
      <c r="L1065" s="61"/>
      <c r="M1065" s="14" t="s">
        <v>702</v>
      </c>
      <c r="N1065" s="14" t="s">
        <v>114</v>
      </c>
      <c r="O1065" s="14"/>
      <c r="P1065" s="15" t="s">
        <v>1395</v>
      </c>
      <c r="Q1065" s="16">
        <v>20199</v>
      </c>
      <c r="R1065" s="17">
        <v>40</v>
      </c>
      <c r="S1065" s="18">
        <v>13937.309999999998</v>
      </c>
      <c r="T1065" s="19" t="s">
        <v>353</v>
      </c>
      <c r="U1065" s="20" t="s">
        <v>708</v>
      </c>
      <c r="V1065" s="22">
        <v>42</v>
      </c>
      <c r="W1065" s="22">
        <v>2</v>
      </c>
      <c r="X1065" s="23"/>
    </row>
    <row r="1066" spans="1:24" s="1" customFormat="1" ht="14" customHeight="1" x14ac:dyDescent="0.3">
      <c r="A1066" s="24" t="s">
        <v>23</v>
      </c>
      <c r="B1066" s="24" t="s">
        <v>1392</v>
      </c>
      <c r="C1066" s="12" t="s">
        <v>1393</v>
      </c>
      <c r="D1066" s="59"/>
      <c r="E1066" s="40" t="str">
        <f t="shared" si="44"/>
        <v>Еще фото</v>
      </c>
      <c r="F1066" s="25"/>
      <c r="G1066" s="24" t="s">
        <v>358</v>
      </c>
      <c r="H1066" s="24" t="s">
        <v>349</v>
      </c>
      <c r="I1066" s="24" t="s">
        <v>1078</v>
      </c>
      <c r="J1066" s="14" t="s">
        <v>29</v>
      </c>
      <c r="K1066" s="15" t="s">
        <v>30</v>
      </c>
      <c r="L1066" s="61"/>
      <c r="M1066" s="14" t="s">
        <v>702</v>
      </c>
      <c r="N1066" s="14" t="s">
        <v>114</v>
      </c>
      <c r="O1066" s="14"/>
      <c r="P1066" s="15" t="s">
        <v>1395</v>
      </c>
      <c r="Q1066" s="16">
        <v>20199</v>
      </c>
      <c r="R1066" s="17">
        <v>40</v>
      </c>
      <c r="S1066" s="18">
        <v>13937.309999999998</v>
      </c>
      <c r="T1066" s="19" t="s">
        <v>353</v>
      </c>
      <c r="U1066" s="20" t="s">
        <v>696</v>
      </c>
      <c r="V1066" s="22">
        <v>43</v>
      </c>
      <c r="W1066" s="22">
        <v>5</v>
      </c>
      <c r="X1066" s="23"/>
    </row>
    <row r="1067" spans="1:24" s="1" customFormat="1" ht="14" customHeight="1" x14ac:dyDescent="0.3">
      <c r="A1067" s="24" t="s">
        <v>23</v>
      </c>
      <c r="B1067" s="24" t="s">
        <v>1392</v>
      </c>
      <c r="C1067" s="12" t="s">
        <v>1393</v>
      </c>
      <c r="D1067" s="59"/>
      <c r="E1067" s="40" t="str">
        <f t="shared" si="44"/>
        <v>Еще фото</v>
      </c>
      <c r="F1067" s="25"/>
      <c r="G1067" s="24" t="s">
        <v>358</v>
      </c>
      <c r="H1067" s="24" t="s">
        <v>349</v>
      </c>
      <c r="I1067" s="24" t="s">
        <v>1078</v>
      </c>
      <c r="J1067" s="14" t="s">
        <v>29</v>
      </c>
      <c r="K1067" s="15" t="s">
        <v>30</v>
      </c>
      <c r="L1067" s="61"/>
      <c r="M1067" s="14" t="s">
        <v>702</v>
      </c>
      <c r="N1067" s="14" t="s">
        <v>114</v>
      </c>
      <c r="O1067" s="14"/>
      <c r="P1067" s="15" t="s">
        <v>1395</v>
      </c>
      <c r="Q1067" s="16">
        <v>20199</v>
      </c>
      <c r="R1067" s="17">
        <v>40</v>
      </c>
      <c r="S1067" s="18">
        <v>13937.309999999998</v>
      </c>
      <c r="T1067" s="19" t="s">
        <v>353</v>
      </c>
      <c r="U1067" s="20" t="s">
        <v>697</v>
      </c>
      <c r="V1067" s="29">
        <v>43.5</v>
      </c>
      <c r="W1067" s="22">
        <v>3</v>
      </c>
      <c r="X1067" s="23"/>
    </row>
    <row r="1068" spans="1:24" s="1" customFormat="1" ht="17" customHeight="1" x14ac:dyDescent="0.3">
      <c r="A1068" s="24" t="s">
        <v>23</v>
      </c>
      <c r="B1068" s="24" t="s">
        <v>1392</v>
      </c>
      <c r="C1068" s="12" t="s">
        <v>1393</v>
      </c>
      <c r="D1068" s="60"/>
      <c r="E1068" s="40" t="str">
        <f t="shared" si="44"/>
        <v>Еще фото</v>
      </c>
      <c r="F1068" s="25"/>
      <c r="G1068" s="24" t="s">
        <v>358</v>
      </c>
      <c r="H1068" s="24" t="s">
        <v>349</v>
      </c>
      <c r="I1068" s="24" t="s">
        <v>1078</v>
      </c>
      <c r="J1068" s="14" t="s">
        <v>29</v>
      </c>
      <c r="K1068" s="15" t="s">
        <v>30</v>
      </c>
      <c r="L1068" s="57"/>
      <c r="M1068" s="14" t="s">
        <v>702</v>
      </c>
      <c r="N1068" s="14" t="s">
        <v>114</v>
      </c>
      <c r="O1068" s="14"/>
      <c r="P1068" s="15" t="s">
        <v>1395</v>
      </c>
      <c r="Q1068" s="16">
        <v>20199</v>
      </c>
      <c r="R1068" s="17">
        <v>40</v>
      </c>
      <c r="S1068" s="18">
        <v>13937.309999999998</v>
      </c>
      <c r="T1068" s="19" t="s">
        <v>353</v>
      </c>
      <c r="U1068" s="20" t="s">
        <v>698</v>
      </c>
      <c r="V1068" s="22">
        <v>44</v>
      </c>
      <c r="W1068" s="22">
        <v>5</v>
      </c>
      <c r="X1068" s="23"/>
    </row>
    <row r="1069" spans="1:24" s="1" customFormat="1" ht="17" customHeight="1" x14ac:dyDescent="0.3">
      <c r="A1069" s="11" t="s">
        <v>23</v>
      </c>
      <c r="B1069" s="11" t="s">
        <v>1125</v>
      </c>
      <c r="C1069" s="12" t="s">
        <v>1396</v>
      </c>
      <c r="D1069" s="58"/>
      <c r="E1069" s="40" t="str">
        <f t="shared" ref="E1069:E1074" si="45">HYPERLINK("https://www.google.ru/search?q=CJ1679-002&amp;newwindow=1&amp;tbm=isch","Еще фото")</f>
        <v>Еще фото</v>
      </c>
      <c r="F1069" s="13" t="s">
        <v>26</v>
      </c>
      <c r="G1069" s="11" t="s">
        <v>1092</v>
      </c>
      <c r="H1069" s="11" t="s">
        <v>349</v>
      </c>
      <c r="I1069" s="14" t="s">
        <v>1078</v>
      </c>
      <c r="J1069" s="14" t="s">
        <v>29</v>
      </c>
      <c r="K1069" s="15" t="s">
        <v>30</v>
      </c>
      <c r="L1069" s="56" t="s">
        <v>1397</v>
      </c>
      <c r="M1069" s="14"/>
      <c r="N1069" s="14" t="s">
        <v>391</v>
      </c>
      <c r="O1069" s="14"/>
      <c r="P1069" s="15" t="s">
        <v>1398</v>
      </c>
      <c r="Q1069" s="16">
        <v>15099</v>
      </c>
      <c r="R1069" s="17">
        <v>40</v>
      </c>
      <c r="S1069" s="18">
        <v>10418.31</v>
      </c>
      <c r="T1069" s="19" t="s">
        <v>353</v>
      </c>
      <c r="U1069" s="20" t="s">
        <v>362</v>
      </c>
      <c r="V1069" s="22">
        <v>39</v>
      </c>
      <c r="W1069" s="22">
        <v>3</v>
      </c>
      <c r="X1069" s="23"/>
    </row>
    <row r="1070" spans="1:24" s="1" customFormat="1" ht="17" customHeight="1" x14ac:dyDescent="0.3">
      <c r="A1070" s="24" t="s">
        <v>23</v>
      </c>
      <c r="B1070" s="24" t="s">
        <v>1125</v>
      </c>
      <c r="C1070" s="12" t="s">
        <v>1396</v>
      </c>
      <c r="D1070" s="59"/>
      <c r="E1070" s="40" t="str">
        <f t="shared" si="45"/>
        <v>Еще фото</v>
      </c>
      <c r="F1070" s="13" t="s">
        <v>26</v>
      </c>
      <c r="G1070" s="24" t="s">
        <v>1092</v>
      </c>
      <c r="H1070" s="24" t="s">
        <v>349</v>
      </c>
      <c r="I1070" s="24" t="s">
        <v>1078</v>
      </c>
      <c r="J1070" s="14" t="s">
        <v>29</v>
      </c>
      <c r="K1070" s="15" t="s">
        <v>30</v>
      </c>
      <c r="L1070" s="61"/>
      <c r="M1070" s="14"/>
      <c r="N1070" s="14" t="s">
        <v>391</v>
      </c>
      <c r="O1070" s="14"/>
      <c r="P1070" s="15" t="s">
        <v>1398</v>
      </c>
      <c r="Q1070" s="16">
        <v>15099</v>
      </c>
      <c r="R1070" s="17">
        <v>40</v>
      </c>
      <c r="S1070" s="18">
        <v>10418.31</v>
      </c>
      <c r="T1070" s="19" t="s">
        <v>353</v>
      </c>
      <c r="U1070" s="20" t="s">
        <v>695</v>
      </c>
      <c r="V1070" s="29">
        <v>39.5</v>
      </c>
      <c r="W1070" s="22">
        <v>4</v>
      </c>
      <c r="X1070" s="23"/>
    </row>
    <row r="1071" spans="1:24" s="1" customFormat="1" ht="17" customHeight="1" x14ac:dyDescent="0.3">
      <c r="A1071" s="24" t="s">
        <v>23</v>
      </c>
      <c r="B1071" s="24" t="s">
        <v>1125</v>
      </c>
      <c r="C1071" s="12" t="s">
        <v>1396</v>
      </c>
      <c r="D1071" s="59"/>
      <c r="E1071" s="40" t="str">
        <f t="shared" si="45"/>
        <v>Еще фото</v>
      </c>
      <c r="F1071" s="13" t="s">
        <v>26</v>
      </c>
      <c r="G1071" s="24" t="s">
        <v>1092</v>
      </c>
      <c r="H1071" s="24" t="s">
        <v>349</v>
      </c>
      <c r="I1071" s="24" t="s">
        <v>1078</v>
      </c>
      <c r="J1071" s="14" t="s">
        <v>29</v>
      </c>
      <c r="K1071" s="15" t="s">
        <v>30</v>
      </c>
      <c r="L1071" s="61"/>
      <c r="M1071" s="14"/>
      <c r="N1071" s="14" t="s">
        <v>391</v>
      </c>
      <c r="O1071" s="14"/>
      <c r="P1071" s="15" t="s">
        <v>1398</v>
      </c>
      <c r="Q1071" s="16">
        <v>15099</v>
      </c>
      <c r="R1071" s="17">
        <v>40</v>
      </c>
      <c r="S1071" s="18">
        <v>10418.31</v>
      </c>
      <c r="T1071" s="19" t="s">
        <v>353</v>
      </c>
      <c r="U1071" s="20" t="s">
        <v>686</v>
      </c>
      <c r="V1071" s="22">
        <v>40</v>
      </c>
      <c r="W1071" s="22">
        <v>5</v>
      </c>
      <c r="X1071" s="23"/>
    </row>
    <row r="1072" spans="1:24" s="1" customFormat="1" ht="17" customHeight="1" x14ac:dyDescent="0.3">
      <c r="A1072" s="24" t="s">
        <v>23</v>
      </c>
      <c r="B1072" s="24" t="s">
        <v>1125</v>
      </c>
      <c r="C1072" s="12" t="s">
        <v>1396</v>
      </c>
      <c r="D1072" s="59"/>
      <c r="E1072" s="40" t="str">
        <f t="shared" si="45"/>
        <v>Еще фото</v>
      </c>
      <c r="F1072" s="13" t="s">
        <v>26</v>
      </c>
      <c r="G1072" s="24" t="s">
        <v>1092</v>
      </c>
      <c r="H1072" s="24" t="s">
        <v>349</v>
      </c>
      <c r="I1072" s="24" t="s">
        <v>1078</v>
      </c>
      <c r="J1072" s="14" t="s">
        <v>29</v>
      </c>
      <c r="K1072" s="15" t="s">
        <v>30</v>
      </c>
      <c r="L1072" s="61"/>
      <c r="M1072" s="14"/>
      <c r="N1072" s="14" t="s">
        <v>391</v>
      </c>
      <c r="O1072" s="14"/>
      <c r="P1072" s="15" t="s">
        <v>1398</v>
      </c>
      <c r="Q1072" s="16">
        <v>15099</v>
      </c>
      <c r="R1072" s="17">
        <v>40</v>
      </c>
      <c r="S1072" s="18">
        <v>10418.31</v>
      </c>
      <c r="T1072" s="19" t="s">
        <v>353</v>
      </c>
      <c r="U1072" s="20" t="s">
        <v>354</v>
      </c>
      <c r="V1072" s="22">
        <v>41</v>
      </c>
      <c r="W1072" s="22">
        <v>1</v>
      </c>
      <c r="X1072" s="23"/>
    </row>
    <row r="1073" spans="1:24" s="1" customFormat="1" ht="17" customHeight="1" x14ac:dyDescent="0.3">
      <c r="A1073" s="24" t="s">
        <v>23</v>
      </c>
      <c r="B1073" s="24" t="s">
        <v>1125</v>
      </c>
      <c r="C1073" s="12" t="s">
        <v>1396</v>
      </c>
      <c r="D1073" s="59"/>
      <c r="E1073" s="40" t="str">
        <f t="shared" si="45"/>
        <v>Еще фото</v>
      </c>
      <c r="F1073" s="13" t="s">
        <v>26</v>
      </c>
      <c r="G1073" s="24" t="s">
        <v>1092</v>
      </c>
      <c r="H1073" s="24" t="s">
        <v>349</v>
      </c>
      <c r="I1073" s="24" t="s">
        <v>1078</v>
      </c>
      <c r="J1073" s="14" t="s">
        <v>29</v>
      </c>
      <c r="K1073" s="15" t="s">
        <v>30</v>
      </c>
      <c r="L1073" s="61"/>
      <c r="M1073" s="14"/>
      <c r="N1073" s="14" t="s">
        <v>391</v>
      </c>
      <c r="O1073" s="14"/>
      <c r="P1073" s="15" t="s">
        <v>1398</v>
      </c>
      <c r="Q1073" s="16">
        <v>15099</v>
      </c>
      <c r="R1073" s="17">
        <v>40</v>
      </c>
      <c r="S1073" s="18">
        <v>10418.31</v>
      </c>
      <c r="T1073" s="19" t="s">
        <v>353</v>
      </c>
      <c r="U1073" s="20" t="s">
        <v>355</v>
      </c>
      <c r="V1073" s="29">
        <v>41.5</v>
      </c>
      <c r="W1073" s="22">
        <v>2</v>
      </c>
      <c r="X1073" s="23"/>
    </row>
    <row r="1074" spans="1:24" s="1" customFormat="1" ht="22.05" customHeight="1" x14ac:dyDescent="0.3">
      <c r="A1074" s="24" t="s">
        <v>23</v>
      </c>
      <c r="B1074" s="24" t="s">
        <v>1125</v>
      </c>
      <c r="C1074" s="12" t="s">
        <v>1396</v>
      </c>
      <c r="D1074" s="60"/>
      <c r="E1074" s="40" t="str">
        <f t="shared" si="45"/>
        <v>Еще фото</v>
      </c>
      <c r="F1074" s="13" t="s">
        <v>26</v>
      </c>
      <c r="G1074" s="24" t="s">
        <v>1092</v>
      </c>
      <c r="H1074" s="24" t="s">
        <v>349</v>
      </c>
      <c r="I1074" s="24" t="s">
        <v>1078</v>
      </c>
      <c r="J1074" s="14" t="s">
        <v>29</v>
      </c>
      <c r="K1074" s="15" t="s">
        <v>30</v>
      </c>
      <c r="L1074" s="57"/>
      <c r="M1074" s="14"/>
      <c r="N1074" s="14" t="s">
        <v>391</v>
      </c>
      <c r="O1074" s="14"/>
      <c r="P1074" s="15" t="s">
        <v>1398</v>
      </c>
      <c r="Q1074" s="16">
        <v>15099</v>
      </c>
      <c r="R1074" s="17">
        <v>40</v>
      </c>
      <c r="S1074" s="18">
        <v>10418.31</v>
      </c>
      <c r="T1074" s="19" t="s">
        <v>353</v>
      </c>
      <c r="U1074" s="20" t="s">
        <v>698</v>
      </c>
      <c r="V1074" s="22">
        <v>44</v>
      </c>
      <c r="W1074" s="22">
        <v>4</v>
      </c>
      <c r="X1074" s="23"/>
    </row>
    <row r="1075" spans="1:24" s="1" customFormat="1" ht="108" customHeight="1" x14ac:dyDescent="0.3">
      <c r="A1075" s="11" t="s">
        <v>23</v>
      </c>
      <c r="B1075" s="11" t="s">
        <v>1399</v>
      </c>
      <c r="C1075" s="12" t="s">
        <v>1400</v>
      </c>
      <c r="D1075" s="28"/>
      <c r="E1075" s="40" t="str">
        <f>HYPERLINK("https://www.google.ru/search?q=CJ1682-003&amp;newwindow=1&amp;tbm=isch","Еще фото")</f>
        <v>Еще фото</v>
      </c>
      <c r="F1075" s="25"/>
      <c r="G1075" s="11" t="s">
        <v>358</v>
      </c>
      <c r="H1075" s="11" t="s">
        <v>349</v>
      </c>
      <c r="I1075" s="14" t="s">
        <v>1078</v>
      </c>
      <c r="J1075" s="14" t="s">
        <v>29</v>
      </c>
      <c r="K1075" s="15" t="s">
        <v>30</v>
      </c>
      <c r="L1075" s="14" t="s">
        <v>1401</v>
      </c>
      <c r="M1075" s="14"/>
      <c r="N1075" s="14" t="s">
        <v>114</v>
      </c>
      <c r="O1075" s="14"/>
      <c r="P1075" s="15" t="s">
        <v>1402</v>
      </c>
      <c r="Q1075" s="16">
        <v>11099</v>
      </c>
      <c r="R1075" s="17">
        <v>40</v>
      </c>
      <c r="S1075" s="18">
        <v>7658.3099999999986</v>
      </c>
      <c r="T1075" s="19" t="s">
        <v>353</v>
      </c>
      <c r="U1075" s="20" t="s">
        <v>362</v>
      </c>
      <c r="V1075" s="22">
        <v>39</v>
      </c>
      <c r="W1075" s="22">
        <v>2</v>
      </c>
      <c r="X1075" s="23"/>
    </row>
    <row r="1076" spans="1:24" s="1" customFormat="1" ht="21" customHeight="1" x14ac:dyDescent="0.3">
      <c r="A1076" s="11" t="s">
        <v>23</v>
      </c>
      <c r="B1076" s="11" t="s">
        <v>1314</v>
      </c>
      <c r="C1076" s="26" t="s">
        <v>1403</v>
      </c>
      <c r="D1076" s="58"/>
      <c r="E1076" s="40" t="str">
        <f>HYPERLINK("https://www.google.ru/search?q=CK0898-400&amp;newwindow=1&amp;tbm=isch","Еще фото")</f>
        <v>Еще фото</v>
      </c>
      <c r="F1076" s="25"/>
      <c r="G1076" s="11" t="s">
        <v>358</v>
      </c>
      <c r="H1076" s="11" t="s">
        <v>349</v>
      </c>
      <c r="I1076" s="14" t="s">
        <v>1078</v>
      </c>
      <c r="J1076" s="14" t="s">
        <v>29</v>
      </c>
      <c r="K1076" s="15" t="s">
        <v>30</v>
      </c>
      <c r="L1076" s="56" t="s">
        <v>1404</v>
      </c>
      <c r="M1076" s="14" t="s">
        <v>702</v>
      </c>
      <c r="N1076" s="14" t="s">
        <v>1405</v>
      </c>
      <c r="O1076" s="14"/>
      <c r="P1076" s="15" t="s">
        <v>694</v>
      </c>
      <c r="Q1076" s="16">
        <v>16699</v>
      </c>
      <c r="R1076" s="17">
        <v>40</v>
      </c>
      <c r="S1076" s="18">
        <v>11522.31</v>
      </c>
      <c r="T1076" s="19" t="s">
        <v>353</v>
      </c>
      <c r="U1076" s="20" t="s">
        <v>361</v>
      </c>
      <c r="V1076" s="22">
        <v>38</v>
      </c>
      <c r="W1076" s="22">
        <v>2</v>
      </c>
      <c r="X1076" s="23"/>
    </row>
    <row r="1077" spans="1:24" s="1" customFormat="1" ht="21" customHeight="1" x14ac:dyDescent="0.3">
      <c r="A1077" s="24" t="s">
        <v>23</v>
      </c>
      <c r="B1077" s="24" t="s">
        <v>1314</v>
      </c>
      <c r="C1077" s="27" t="s">
        <v>1403</v>
      </c>
      <c r="D1077" s="59"/>
      <c r="E1077" s="40" t="str">
        <f>HYPERLINK("https://www.google.ru/search?q=CK0898-400&amp;newwindow=1&amp;tbm=isch","Еще фото")</f>
        <v>Еще фото</v>
      </c>
      <c r="F1077" s="25"/>
      <c r="G1077" s="24" t="s">
        <v>358</v>
      </c>
      <c r="H1077" s="24" t="s">
        <v>349</v>
      </c>
      <c r="I1077" s="24" t="s">
        <v>1078</v>
      </c>
      <c r="J1077" s="14" t="s">
        <v>29</v>
      </c>
      <c r="K1077" s="15" t="s">
        <v>30</v>
      </c>
      <c r="L1077" s="61"/>
      <c r="M1077" s="14" t="s">
        <v>702</v>
      </c>
      <c r="N1077" s="14" t="s">
        <v>1405</v>
      </c>
      <c r="O1077" s="14"/>
      <c r="P1077" s="15" t="s">
        <v>694</v>
      </c>
      <c r="Q1077" s="16">
        <v>16699</v>
      </c>
      <c r="R1077" s="17">
        <v>40</v>
      </c>
      <c r="S1077" s="18">
        <v>11522.31</v>
      </c>
      <c r="T1077" s="19" t="s">
        <v>353</v>
      </c>
      <c r="U1077" s="20" t="s">
        <v>695</v>
      </c>
      <c r="V1077" s="29">
        <v>39.5</v>
      </c>
      <c r="W1077" s="22">
        <v>2</v>
      </c>
      <c r="X1077" s="23"/>
    </row>
    <row r="1078" spans="1:24" s="1" customFormat="1" ht="21" customHeight="1" x14ac:dyDescent="0.3">
      <c r="A1078" s="24" t="s">
        <v>23</v>
      </c>
      <c r="B1078" s="24" t="s">
        <v>1314</v>
      </c>
      <c r="C1078" s="27" t="s">
        <v>1403</v>
      </c>
      <c r="D1078" s="59"/>
      <c r="E1078" s="40" t="str">
        <f>HYPERLINK("https://www.google.ru/search?q=CK0898-400&amp;newwindow=1&amp;tbm=isch","Еще фото")</f>
        <v>Еще фото</v>
      </c>
      <c r="F1078" s="25"/>
      <c r="G1078" s="24" t="s">
        <v>358</v>
      </c>
      <c r="H1078" s="24" t="s">
        <v>349</v>
      </c>
      <c r="I1078" s="24" t="s">
        <v>1078</v>
      </c>
      <c r="J1078" s="14" t="s">
        <v>29</v>
      </c>
      <c r="K1078" s="15" t="s">
        <v>30</v>
      </c>
      <c r="L1078" s="61"/>
      <c r="M1078" s="14" t="s">
        <v>702</v>
      </c>
      <c r="N1078" s="14" t="s">
        <v>1405</v>
      </c>
      <c r="O1078" s="14"/>
      <c r="P1078" s="15" t="s">
        <v>694</v>
      </c>
      <c r="Q1078" s="16">
        <v>16699</v>
      </c>
      <c r="R1078" s="17">
        <v>40</v>
      </c>
      <c r="S1078" s="18">
        <v>11522.31</v>
      </c>
      <c r="T1078" s="19" t="s">
        <v>353</v>
      </c>
      <c r="U1078" s="20" t="s">
        <v>686</v>
      </c>
      <c r="V1078" s="22">
        <v>40</v>
      </c>
      <c r="W1078" s="22">
        <v>3</v>
      </c>
      <c r="X1078" s="23"/>
    </row>
    <row r="1079" spans="1:24" s="1" customFormat="1" ht="21" customHeight="1" x14ac:dyDescent="0.3">
      <c r="A1079" s="24" t="s">
        <v>23</v>
      </c>
      <c r="B1079" s="24" t="s">
        <v>1314</v>
      </c>
      <c r="C1079" s="27" t="s">
        <v>1403</v>
      </c>
      <c r="D1079" s="59"/>
      <c r="E1079" s="40" t="str">
        <f>HYPERLINK("https://www.google.ru/search?q=CK0898-400&amp;newwindow=1&amp;tbm=isch","Еще фото")</f>
        <v>Еще фото</v>
      </c>
      <c r="F1079" s="25"/>
      <c r="G1079" s="24" t="s">
        <v>358</v>
      </c>
      <c r="H1079" s="24" t="s">
        <v>349</v>
      </c>
      <c r="I1079" s="24" t="s">
        <v>1078</v>
      </c>
      <c r="J1079" s="14" t="s">
        <v>29</v>
      </c>
      <c r="K1079" s="15" t="s">
        <v>30</v>
      </c>
      <c r="L1079" s="61"/>
      <c r="M1079" s="14" t="s">
        <v>702</v>
      </c>
      <c r="N1079" s="14" t="s">
        <v>1405</v>
      </c>
      <c r="O1079" s="14"/>
      <c r="P1079" s="15" t="s">
        <v>694</v>
      </c>
      <c r="Q1079" s="16">
        <v>16699</v>
      </c>
      <c r="R1079" s="17">
        <v>40</v>
      </c>
      <c r="S1079" s="18">
        <v>11522.31</v>
      </c>
      <c r="T1079" s="19" t="s">
        <v>353</v>
      </c>
      <c r="U1079" s="20" t="s">
        <v>354</v>
      </c>
      <c r="V1079" s="22">
        <v>41</v>
      </c>
      <c r="W1079" s="22">
        <v>1</v>
      </c>
      <c r="X1079" s="23"/>
    </row>
    <row r="1080" spans="1:24" s="1" customFormat="1" ht="32" customHeight="1" x14ac:dyDescent="0.3">
      <c r="A1080" s="24" t="s">
        <v>23</v>
      </c>
      <c r="B1080" s="24" t="s">
        <v>1314</v>
      </c>
      <c r="C1080" s="27" t="s">
        <v>1403</v>
      </c>
      <c r="D1080" s="60"/>
      <c r="E1080" s="40" t="str">
        <f>HYPERLINK("https://www.google.ru/search?q=CK0898-400&amp;newwindow=1&amp;tbm=isch","Еще фото")</f>
        <v>Еще фото</v>
      </c>
      <c r="F1080" s="25"/>
      <c r="G1080" s="24" t="s">
        <v>358</v>
      </c>
      <c r="H1080" s="24" t="s">
        <v>349</v>
      </c>
      <c r="I1080" s="24" t="s">
        <v>1078</v>
      </c>
      <c r="J1080" s="14" t="s">
        <v>29</v>
      </c>
      <c r="K1080" s="15" t="s">
        <v>30</v>
      </c>
      <c r="L1080" s="57"/>
      <c r="M1080" s="14" t="s">
        <v>702</v>
      </c>
      <c r="N1080" s="14" t="s">
        <v>1405</v>
      </c>
      <c r="O1080" s="14"/>
      <c r="P1080" s="15" t="s">
        <v>694</v>
      </c>
      <c r="Q1080" s="16">
        <v>16699</v>
      </c>
      <c r="R1080" s="17">
        <v>40</v>
      </c>
      <c r="S1080" s="18">
        <v>11522.31</v>
      </c>
      <c r="T1080" s="19" t="s">
        <v>353</v>
      </c>
      <c r="U1080" s="20" t="s">
        <v>355</v>
      </c>
      <c r="V1080" s="29">
        <v>41.5</v>
      </c>
      <c r="W1080" s="22">
        <v>5</v>
      </c>
      <c r="X1080" s="23"/>
    </row>
    <row r="1081" spans="1:24" s="1" customFormat="1" ht="108" customHeight="1" x14ac:dyDescent="0.3">
      <c r="A1081" s="11" t="s">
        <v>23</v>
      </c>
      <c r="B1081" s="11" t="s">
        <v>1406</v>
      </c>
      <c r="C1081" s="12" t="s">
        <v>1407</v>
      </c>
      <c r="D1081" s="28"/>
      <c r="E1081" s="40" t="str">
        <f>HYPERLINK("https://www.google.ru/search?q=CK2630-004&amp;newwindow=1&amp;tbm=isch","Еще фото")</f>
        <v>Еще фото</v>
      </c>
      <c r="F1081" s="25" t="s">
        <v>76</v>
      </c>
      <c r="G1081" s="11" t="s">
        <v>358</v>
      </c>
      <c r="H1081" s="11" t="s">
        <v>349</v>
      </c>
      <c r="I1081" s="14" t="s">
        <v>1078</v>
      </c>
      <c r="J1081" s="14" t="s">
        <v>29</v>
      </c>
      <c r="K1081" s="15" t="s">
        <v>30</v>
      </c>
      <c r="L1081" s="14" t="s">
        <v>1408</v>
      </c>
      <c r="M1081" s="14" t="s">
        <v>977</v>
      </c>
      <c r="N1081" s="14" t="s">
        <v>67</v>
      </c>
      <c r="O1081" s="14"/>
      <c r="P1081" s="15" t="s">
        <v>1409</v>
      </c>
      <c r="Q1081" s="16">
        <v>20699</v>
      </c>
      <c r="R1081" s="17">
        <v>40</v>
      </c>
      <c r="S1081" s="18">
        <v>14282.309999999998</v>
      </c>
      <c r="T1081" s="19" t="s">
        <v>353</v>
      </c>
      <c r="U1081" s="20" t="s">
        <v>695</v>
      </c>
      <c r="V1081" s="29">
        <v>39.5</v>
      </c>
      <c r="W1081" s="22">
        <v>1</v>
      </c>
      <c r="X1081" s="23"/>
    </row>
    <row r="1082" spans="1:24" s="1" customFormat="1" ht="13.05" customHeight="1" x14ac:dyDescent="0.3">
      <c r="A1082" s="11" t="s">
        <v>23</v>
      </c>
      <c r="B1082" s="11" t="s">
        <v>1392</v>
      </c>
      <c r="C1082" s="12" t="s">
        <v>1410</v>
      </c>
      <c r="D1082" s="58"/>
      <c r="E1082" s="40" t="str">
        <f t="shared" ref="E1082:E1089" si="46">HYPERLINK("https://www.google.ru/search?q=CK7663-101&amp;newwindow=1&amp;tbm=isch","Еще фото")</f>
        <v>Еще фото</v>
      </c>
      <c r="F1082" s="13" t="s">
        <v>26</v>
      </c>
      <c r="G1082" s="11" t="s">
        <v>358</v>
      </c>
      <c r="H1082" s="11" t="s">
        <v>349</v>
      </c>
      <c r="I1082" s="14" t="s">
        <v>1078</v>
      </c>
      <c r="J1082" s="14" t="s">
        <v>29</v>
      </c>
      <c r="K1082" s="15" t="s">
        <v>30</v>
      </c>
      <c r="L1082" s="56" t="s">
        <v>1411</v>
      </c>
      <c r="M1082" s="14" t="s">
        <v>702</v>
      </c>
      <c r="N1082" s="14" t="s">
        <v>67</v>
      </c>
      <c r="O1082" s="14"/>
      <c r="P1082" s="15" t="s">
        <v>1412</v>
      </c>
      <c r="Q1082" s="16">
        <v>19899</v>
      </c>
      <c r="R1082" s="17">
        <v>40</v>
      </c>
      <c r="S1082" s="18">
        <v>13730.309999999998</v>
      </c>
      <c r="T1082" s="19" t="s">
        <v>353</v>
      </c>
      <c r="U1082" s="36" t="s">
        <v>686</v>
      </c>
      <c r="V1082" s="22">
        <v>40</v>
      </c>
      <c r="W1082" s="22">
        <v>14</v>
      </c>
      <c r="X1082" s="23"/>
    </row>
    <row r="1083" spans="1:24" s="1" customFormat="1" ht="13.05" customHeight="1" x14ac:dyDescent="0.3">
      <c r="A1083" s="24" t="s">
        <v>23</v>
      </c>
      <c r="B1083" s="24" t="s">
        <v>1392</v>
      </c>
      <c r="C1083" s="12" t="s">
        <v>1410</v>
      </c>
      <c r="D1083" s="59"/>
      <c r="E1083" s="40" t="str">
        <f t="shared" si="46"/>
        <v>Еще фото</v>
      </c>
      <c r="F1083" s="13" t="s">
        <v>26</v>
      </c>
      <c r="G1083" s="24" t="s">
        <v>358</v>
      </c>
      <c r="H1083" s="24" t="s">
        <v>349</v>
      </c>
      <c r="I1083" s="24" t="s">
        <v>1078</v>
      </c>
      <c r="J1083" s="14" t="s">
        <v>29</v>
      </c>
      <c r="K1083" s="15" t="s">
        <v>30</v>
      </c>
      <c r="L1083" s="61"/>
      <c r="M1083" s="14" t="s">
        <v>702</v>
      </c>
      <c r="N1083" s="14" t="s">
        <v>67</v>
      </c>
      <c r="O1083" s="14"/>
      <c r="P1083" s="15" t="s">
        <v>1412</v>
      </c>
      <c r="Q1083" s="16">
        <v>19899</v>
      </c>
      <c r="R1083" s="17">
        <v>40</v>
      </c>
      <c r="S1083" s="18">
        <v>13730.309999999998</v>
      </c>
      <c r="T1083" s="19" t="s">
        <v>353</v>
      </c>
      <c r="U1083" s="20" t="s">
        <v>354</v>
      </c>
      <c r="V1083" s="22">
        <v>41</v>
      </c>
      <c r="W1083" s="22">
        <v>12</v>
      </c>
      <c r="X1083" s="23"/>
    </row>
    <row r="1084" spans="1:24" s="1" customFormat="1" ht="13.05" customHeight="1" x14ac:dyDescent="0.3">
      <c r="A1084" s="24" t="s">
        <v>23</v>
      </c>
      <c r="B1084" s="24" t="s">
        <v>1392</v>
      </c>
      <c r="C1084" s="12" t="s">
        <v>1410</v>
      </c>
      <c r="D1084" s="59"/>
      <c r="E1084" s="40" t="str">
        <f t="shared" si="46"/>
        <v>Еще фото</v>
      </c>
      <c r="F1084" s="13" t="s">
        <v>26</v>
      </c>
      <c r="G1084" s="24" t="s">
        <v>358</v>
      </c>
      <c r="H1084" s="24" t="s">
        <v>349</v>
      </c>
      <c r="I1084" s="24" t="s">
        <v>1078</v>
      </c>
      <c r="J1084" s="14" t="s">
        <v>29</v>
      </c>
      <c r="K1084" s="15" t="s">
        <v>30</v>
      </c>
      <c r="L1084" s="61"/>
      <c r="M1084" s="14" t="s">
        <v>702</v>
      </c>
      <c r="N1084" s="14" t="s">
        <v>67</v>
      </c>
      <c r="O1084" s="14"/>
      <c r="P1084" s="15" t="s">
        <v>1412</v>
      </c>
      <c r="Q1084" s="16">
        <v>19899</v>
      </c>
      <c r="R1084" s="17">
        <v>40</v>
      </c>
      <c r="S1084" s="18">
        <v>13730.309999999998</v>
      </c>
      <c r="T1084" s="19" t="s">
        <v>353</v>
      </c>
      <c r="U1084" s="20" t="s">
        <v>355</v>
      </c>
      <c r="V1084" s="29">
        <v>41.5</v>
      </c>
      <c r="W1084" s="22">
        <v>5</v>
      </c>
      <c r="X1084" s="23"/>
    </row>
    <row r="1085" spans="1:24" s="1" customFormat="1" ht="13.05" customHeight="1" x14ac:dyDescent="0.3">
      <c r="A1085" s="24" t="s">
        <v>23</v>
      </c>
      <c r="B1085" s="24" t="s">
        <v>1392</v>
      </c>
      <c r="C1085" s="12" t="s">
        <v>1410</v>
      </c>
      <c r="D1085" s="59"/>
      <c r="E1085" s="40" t="str">
        <f t="shared" si="46"/>
        <v>Еще фото</v>
      </c>
      <c r="F1085" s="13" t="s">
        <v>26</v>
      </c>
      <c r="G1085" s="24" t="s">
        <v>358</v>
      </c>
      <c r="H1085" s="24" t="s">
        <v>349</v>
      </c>
      <c r="I1085" s="24" t="s">
        <v>1078</v>
      </c>
      <c r="J1085" s="14" t="s">
        <v>29</v>
      </c>
      <c r="K1085" s="15" t="s">
        <v>30</v>
      </c>
      <c r="L1085" s="61"/>
      <c r="M1085" s="14" t="s">
        <v>702</v>
      </c>
      <c r="N1085" s="14" t="s">
        <v>67</v>
      </c>
      <c r="O1085" s="14"/>
      <c r="P1085" s="15" t="s">
        <v>1412</v>
      </c>
      <c r="Q1085" s="16">
        <v>19899</v>
      </c>
      <c r="R1085" s="17">
        <v>40</v>
      </c>
      <c r="S1085" s="18">
        <v>13730.309999999998</v>
      </c>
      <c r="T1085" s="19" t="s">
        <v>353</v>
      </c>
      <c r="U1085" s="20" t="s">
        <v>708</v>
      </c>
      <c r="V1085" s="22">
        <v>42</v>
      </c>
      <c r="W1085" s="22">
        <v>9</v>
      </c>
      <c r="X1085" s="23"/>
    </row>
    <row r="1086" spans="1:24" s="1" customFormat="1" ht="13.05" customHeight="1" x14ac:dyDescent="0.3">
      <c r="A1086" s="24" t="s">
        <v>23</v>
      </c>
      <c r="B1086" s="24" t="s">
        <v>1392</v>
      </c>
      <c r="C1086" s="12" t="s">
        <v>1410</v>
      </c>
      <c r="D1086" s="59"/>
      <c r="E1086" s="40" t="str">
        <f t="shared" si="46"/>
        <v>Еще фото</v>
      </c>
      <c r="F1086" s="13" t="s">
        <v>26</v>
      </c>
      <c r="G1086" s="24" t="s">
        <v>358</v>
      </c>
      <c r="H1086" s="24" t="s">
        <v>349</v>
      </c>
      <c r="I1086" s="24" t="s">
        <v>1078</v>
      </c>
      <c r="J1086" s="14" t="s">
        <v>29</v>
      </c>
      <c r="K1086" s="15" t="s">
        <v>30</v>
      </c>
      <c r="L1086" s="61"/>
      <c r="M1086" s="14" t="s">
        <v>702</v>
      </c>
      <c r="N1086" s="14" t="s">
        <v>67</v>
      </c>
      <c r="O1086" s="14"/>
      <c r="P1086" s="15" t="s">
        <v>1412</v>
      </c>
      <c r="Q1086" s="16">
        <v>19899</v>
      </c>
      <c r="R1086" s="17">
        <v>40</v>
      </c>
      <c r="S1086" s="18">
        <v>13730.309999999998</v>
      </c>
      <c r="T1086" s="19" t="s">
        <v>353</v>
      </c>
      <c r="U1086" s="20" t="s">
        <v>696</v>
      </c>
      <c r="V1086" s="22">
        <v>43</v>
      </c>
      <c r="W1086" s="22">
        <v>10</v>
      </c>
      <c r="X1086" s="23"/>
    </row>
    <row r="1087" spans="1:24" s="1" customFormat="1" ht="13.05" customHeight="1" x14ac:dyDescent="0.3">
      <c r="A1087" s="24" t="s">
        <v>23</v>
      </c>
      <c r="B1087" s="24" t="s">
        <v>1392</v>
      </c>
      <c r="C1087" s="12" t="s">
        <v>1410</v>
      </c>
      <c r="D1087" s="59"/>
      <c r="E1087" s="40" t="str">
        <f t="shared" si="46"/>
        <v>Еще фото</v>
      </c>
      <c r="F1087" s="13" t="s">
        <v>26</v>
      </c>
      <c r="G1087" s="24" t="s">
        <v>358</v>
      </c>
      <c r="H1087" s="24" t="s">
        <v>349</v>
      </c>
      <c r="I1087" s="24" t="s">
        <v>1078</v>
      </c>
      <c r="J1087" s="14" t="s">
        <v>29</v>
      </c>
      <c r="K1087" s="15" t="s">
        <v>30</v>
      </c>
      <c r="L1087" s="61"/>
      <c r="M1087" s="14" t="s">
        <v>702</v>
      </c>
      <c r="N1087" s="14" t="s">
        <v>67</v>
      </c>
      <c r="O1087" s="14"/>
      <c r="P1087" s="15" t="s">
        <v>1412</v>
      </c>
      <c r="Q1087" s="16">
        <v>19899</v>
      </c>
      <c r="R1087" s="17">
        <v>40</v>
      </c>
      <c r="S1087" s="18">
        <v>13730.309999999998</v>
      </c>
      <c r="T1087" s="19" t="s">
        <v>353</v>
      </c>
      <c r="U1087" s="20" t="s">
        <v>697</v>
      </c>
      <c r="V1087" s="29">
        <v>43.5</v>
      </c>
      <c r="W1087" s="22">
        <v>12</v>
      </c>
      <c r="X1087" s="23"/>
    </row>
    <row r="1088" spans="1:24" s="1" customFormat="1" ht="13.05" customHeight="1" x14ac:dyDescent="0.3">
      <c r="A1088" s="24" t="s">
        <v>23</v>
      </c>
      <c r="B1088" s="24" t="s">
        <v>1392</v>
      </c>
      <c r="C1088" s="12" t="s">
        <v>1410</v>
      </c>
      <c r="D1088" s="59"/>
      <c r="E1088" s="40" t="str">
        <f t="shared" si="46"/>
        <v>Еще фото</v>
      </c>
      <c r="F1088" s="13" t="s">
        <v>26</v>
      </c>
      <c r="G1088" s="24" t="s">
        <v>358</v>
      </c>
      <c r="H1088" s="24" t="s">
        <v>349</v>
      </c>
      <c r="I1088" s="24" t="s">
        <v>1078</v>
      </c>
      <c r="J1088" s="14" t="s">
        <v>29</v>
      </c>
      <c r="K1088" s="15" t="s">
        <v>30</v>
      </c>
      <c r="L1088" s="61"/>
      <c r="M1088" s="14" t="s">
        <v>702</v>
      </c>
      <c r="N1088" s="14" t="s">
        <v>67</v>
      </c>
      <c r="O1088" s="14"/>
      <c r="P1088" s="15" t="s">
        <v>1412</v>
      </c>
      <c r="Q1088" s="16">
        <v>19899</v>
      </c>
      <c r="R1088" s="17">
        <v>40</v>
      </c>
      <c r="S1088" s="18">
        <v>13730.309999999998</v>
      </c>
      <c r="T1088" s="19" t="s">
        <v>353</v>
      </c>
      <c r="U1088" s="20" t="s">
        <v>698</v>
      </c>
      <c r="V1088" s="22">
        <v>44</v>
      </c>
      <c r="W1088" s="22">
        <v>8</v>
      </c>
      <c r="X1088" s="23"/>
    </row>
    <row r="1089" spans="1:24" s="1" customFormat="1" ht="18" customHeight="1" x14ac:dyDescent="0.3">
      <c r="A1089" s="24" t="s">
        <v>23</v>
      </c>
      <c r="B1089" s="24" t="s">
        <v>1392</v>
      </c>
      <c r="C1089" s="12" t="s">
        <v>1410</v>
      </c>
      <c r="D1089" s="60"/>
      <c r="E1089" s="40" t="str">
        <f t="shared" si="46"/>
        <v>Еще фото</v>
      </c>
      <c r="F1089" s="13" t="s">
        <v>26</v>
      </c>
      <c r="G1089" s="24" t="s">
        <v>358</v>
      </c>
      <c r="H1089" s="24" t="s">
        <v>349</v>
      </c>
      <c r="I1089" s="24" t="s">
        <v>1078</v>
      </c>
      <c r="J1089" s="14" t="s">
        <v>29</v>
      </c>
      <c r="K1089" s="15" t="s">
        <v>30</v>
      </c>
      <c r="L1089" s="57"/>
      <c r="M1089" s="14" t="s">
        <v>702</v>
      </c>
      <c r="N1089" s="14" t="s">
        <v>67</v>
      </c>
      <c r="O1089" s="14"/>
      <c r="P1089" s="15" t="s">
        <v>1412</v>
      </c>
      <c r="Q1089" s="16">
        <v>19899</v>
      </c>
      <c r="R1089" s="17">
        <v>40</v>
      </c>
      <c r="S1089" s="18">
        <v>13730.309999999998</v>
      </c>
      <c r="T1089" s="19" t="s">
        <v>353</v>
      </c>
      <c r="U1089" s="20" t="s">
        <v>717</v>
      </c>
      <c r="V1089" s="22">
        <v>45</v>
      </c>
      <c r="W1089" s="22">
        <v>4</v>
      </c>
      <c r="X1089" s="23"/>
    </row>
    <row r="1090" spans="1:24" s="1" customFormat="1" ht="108" customHeight="1" x14ac:dyDescent="0.3">
      <c r="A1090" s="11" t="s">
        <v>23</v>
      </c>
      <c r="B1090" s="11" t="s">
        <v>1413</v>
      </c>
      <c r="C1090" s="12" t="s">
        <v>1414</v>
      </c>
      <c r="D1090" s="28"/>
      <c r="E1090" s="40" t="str">
        <f>HYPERLINK("https://www.google.ru/search?q=CN8490-002&amp;newwindow=1&amp;tbm=isch","Еще фото")</f>
        <v>Еще фото</v>
      </c>
      <c r="F1090" s="25" t="s">
        <v>76</v>
      </c>
      <c r="G1090" s="11" t="s">
        <v>358</v>
      </c>
      <c r="H1090" s="11" t="s">
        <v>349</v>
      </c>
      <c r="I1090" s="14" t="s">
        <v>1078</v>
      </c>
      <c r="J1090" s="14" t="s">
        <v>29</v>
      </c>
      <c r="K1090" s="15" t="s">
        <v>30</v>
      </c>
      <c r="L1090" s="14" t="s">
        <v>1415</v>
      </c>
      <c r="M1090" s="14" t="s">
        <v>702</v>
      </c>
      <c r="N1090" s="14" t="s">
        <v>32</v>
      </c>
      <c r="O1090" s="14"/>
      <c r="P1090" s="15" t="s">
        <v>1416</v>
      </c>
      <c r="Q1090" s="16">
        <v>22999</v>
      </c>
      <c r="R1090" s="17">
        <v>40</v>
      </c>
      <c r="S1090" s="18">
        <v>15869.309999999998</v>
      </c>
      <c r="T1090" s="19" t="s">
        <v>353</v>
      </c>
      <c r="U1090" s="20" t="s">
        <v>686</v>
      </c>
      <c r="V1090" s="22">
        <v>40</v>
      </c>
      <c r="W1090" s="22">
        <v>1</v>
      </c>
      <c r="X1090" s="23"/>
    </row>
    <row r="1091" spans="1:24" s="1" customFormat="1" ht="21" customHeight="1" x14ac:dyDescent="0.3">
      <c r="A1091" s="11" t="s">
        <v>23</v>
      </c>
      <c r="B1091" s="11" t="s">
        <v>1417</v>
      </c>
      <c r="C1091" s="26" t="s">
        <v>1418</v>
      </c>
      <c r="D1091" s="58"/>
      <c r="E1091" s="40" t="str">
        <f>HYPERLINK("https://www.google.ru/search?q=CN8490-003&amp;newwindow=1&amp;tbm=isch","Еще фото")</f>
        <v>Еще фото</v>
      </c>
      <c r="F1091" s="25" t="s">
        <v>76</v>
      </c>
      <c r="G1091" s="11" t="s">
        <v>358</v>
      </c>
      <c r="H1091" s="11" t="s">
        <v>349</v>
      </c>
      <c r="I1091" s="14" t="s">
        <v>1078</v>
      </c>
      <c r="J1091" s="14" t="s">
        <v>29</v>
      </c>
      <c r="K1091" s="15" t="s">
        <v>30</v>
      </c>
      <c r="L1091" s="56" t="s">
        <v>1419</v>
      </c>
      <c r="M1091" s="14" t="s">
        <v>702</v>
      </c>
      <c r="N1091" s="14" t="s">
        <v>114</v>
      </c>
      <c r="O1091" s="14"/>
      <c r="P1091" s="15" t="s">
        <v>1416</v>
      </c>
      <c r="Q1091" s="16">
        <v>22999</v>
      </c>
      <c r="R1091" s="17">
        <v>40</v>
      </c>
      <c r="S1091" s="18">
        <v>15869.309999999998</v>
      </c>
      <c r="T1091" s="19" t="s">
        <v>353</v>
      </c>
      <c r="U1091" s="20" t="s">
        <v>362</v>
      </c>
      <c r="V1091" s="22">
        <v>39</v>
      </c>
      <c r="W1091" s="22">
        <v>6</v>
      </c>
      <c r="X1091" s="23"/>
    </row>
    <row r="1092" spans="1:24" s="1" customFormat="1" ht="21" customHeight="1" x14ac:dyDescent="0.3">
      <c r="A1092" s="24" t="s">
        <v>23</v>
      </c>
      <c r="B1092" s="24" t="s">
        <v>1417</v>
      </c>
      <c r="C1092" s="27" t="s">
        <v>1418</v>
      </c>
      <c r="D1092" s="59"/>
      <c r="E1092" s="40" t="str">
        <f>HYPERLINK("https://www.google.ru/search?q=CN8490-003&amp;newwindow=1&amp;tbm=isch","Еще фото")</f>
        <v>Еще фото</v>
      </c>
      <c r="F1092" s="25" t="s">
        <v>76</v>
      </c>
      <c r="G1092" s="24" t="s">
        <v>358</v>
      </c>
      <c r="H1092" s="24" t="s">
        <v>349</v>
      </c>
      <c r="I1092" s="24" t="s">
        <v>1078</v>
      </c>
      <c r="J1092" s="14" t="s">
        <v>29</v>
      </c>
      <c r="K1092" s="15" t="s">
        <v>30</v>
      </c>
      <c r="L1092" s="61"/>
      <c r="M1092" s="14" t="s">
        <v>702</v>
      </c>
      <c r="N1092" s="14" t="s">
        <v>114</v>
      </c>
      <c r="O1092" s="14"/>
      <c r="P1092" s="15" t="s">
        <v>1416</v>
      </c>
      <c r="Q1092" s="16">
        <v>22999</v>
      </c>
      <c r="R1092" s="17">
        <v>40</v>
      </c>
      <c r="S1092" s="18">
        <v>15869.309999999998</v>
      </c>
      <c r="T1092" s="19" t="s">
        <v>353</v>
      </c>
      <c r="U1092" s="20" t="s">
        <v>695</v>
      </c>
      <c r="V1092" s="29">
        <v>39.5</v>
      </c>
      <c r="W1092" s="22">
        <v>2</v>
      </c>
      <c r="X1092" s="23"/>
    </row>
    <row r="1093" spans="1:24" s="1" customFormat="1" ht="21" customHeight="1" x14ac:dyDescent="0.3">
      <c r="A1093" s="24" t="s">
        <v>23</v>
      </c>
      <c r="B1093" s="24" t="s">
        <v>1417</v>
      </c>
      <c r="C1093" s="27" t="s">
        <v>1418</v>
      </c>
      <c r="D1093" s="59"/>
      <c r="E1093" s="40" t="str">
        <f>HYPERLINK("https://www.google.ru/search?q=CN8490-003&amp;newwindow=1&amp;tbm=isch","Еще фото")</f>
        <v>Еще фото</v>
      </c>
      <c r="F1093" s="25" t="s">
        <v>76</v>
      </c>
      <c r="G1093" s="24" t="s">
        <v>358</v>
      </c>
      <c r="H1093" s="24" t="s">
        <v>349</v>
      </c>
      <c r="I1093" s="24" t="s">
        <v>1078</v>
      </c>
      <c r="J1093" s="14" t="s">
        <v>29</v>
      </c>
      <c r="K1093" s="15" t="s">
        <v>30</v>
      </c>
      <c r="L1093" s="61"/>
      <c r="M1093" s="14" t="s">
        <v>702</v>
      </c>
      <c r="N1093" s="14" t="s">
        <v>114</v>
      </c>
      <c r="O1093" s="14"/>
      <c r="P1093" s="15" t="s">
        <v>1416</v>
      </c>
      <c r="Q1093" s="16">
        <v>22999</v>
      </c>
      <c r="R1093" s="17">
        <v>40</v>
      </c>
      <c r="S1093" s="18">
        <v>15869.309999999998</v>
      </c>
      <c r="T1093" s="19" t="s">
        <v>353</v>
      </c>
      <c r="U1093" s="20" t="s">
        <v>686</v>
      </c>
      <c r="V1093" s="22">
        <v>40</v>
      </c>
      <c r="W1093" s="22">
        <v>2</v>
      </c>
      <c r="X1093" s="23"/>
    </row>
    <row r="1094" spans="1:24" s="1" customFormat="1" ht="21" customHeight="1" x14ac:dyDescent="0.3">
      <c r="A1094" s="24" t="s">
        <v>23</v>
      </c>
      <c r="B1094" s="24" t="s">
        <v>1417</v>
      </c>
      <c r="C1094" s="27" t="s">
        <v>1418</v>
      </c>
      <c r="D1094" s="59"/>
      <c r="E1094" s="40" t="str">
        <f>HYPERLINK("https://www.google.ru/search?q=CN8490-003&amp;newwindow=1&amp;tbm=isch","Еще фото")</f>
        <v>Еще фото</v>
      </c>
      <c r="F1094" s="25" t="s">
        <v>76</v>
      </c>
      <c r="G1094" s="24" t="s">
        <v>358</v>
      </c>
      <c r="H1094" s="24" t="s">
        <v>349</v>
      </c>
      <c r="I1094" s="24" t="s">
        <v>1078</v>
      </c>
      <c r="J1094" s="14" t="s">
        <v>29</v>
      </c>
      <c r="K1094" s="15" t="s">
        <v>30</v>
      </c>
      <c r="L1094" s="61"/>
      <c r="M1094" s="14" t="s">
        <v>702</v>
      </c>
      <c r="N1094" s="14" t="s">
        <v>114</v>
      </c>
      <c r="O1094" s="14"/>
      <c r="P1094" s="15" t="s">
        <v>1416</v>
      </c>
      <c r="Q1094" s="16">
        <v>22999</v>
      </c>
      <c r="R1094" s="17">
        <v>40</v>
      </c>
      <c r="S1094" s="18">
        <v>15869.309999999998</v>
      </c>
      <c r="T1094" s="19" t="s">
        <v>353</v>
      </c>
      <c r="U1094" s="20" t="s">
        <v>708</v>
      </c>
      <c r="V1094" s="22">
        <v>42</v>
      </c>
      <c r="W1094" s="22">
        <v>1</v>
      </c>
      <c r="X1094" s="23"/>
    </row>
    <row r="1095" spans="1:24" s="1" customFormat="1" ht="32" customHeight="1" x14ac:dyDescent="0.3">
      <c r="A1095" s="24" t="s">
        <v>23</v>
      </c>
      <c r="B1095" s="24" t="s">
        <v>1417</v>
      </c>
      <c r="C1095" s="27" t="s">
        <v>1418</v>
      </c>
      <c r="D1095" s="60"/>
      <c r="E1095" s="40" t="str">
        <f>HYPERLINK("https://www.google.ru/search?q=CN8490-003&amp;newwindow=1&amp;tbm=isch","Еще фото")</f>
        <v>Еще фото</v>
      </c>
      <c r="F1095" s="25" t="s">
        <v>76</v>
      </c>
      <c r="G1095" s="24" t="s">
        <v>358</v>
      </c>
      <c r="H1095" s="24" t="s">
        <v>349</v>
      </c>
      <c r="I1095" s="24" t="s">
        <v>1078</v>
      </c>
      <c r="J1095" s="14" t="s">
        <v>29</v>
      </c>
      <c r="K1095" s="15" t="s">
        <v>30</v>
      </c>
      <c r="L1095" s="57"/>
      <c r="M1095" s="14" t="s">
        <v>702</v>
      </c>
      <c r="N1095" s="14" t="s">
        <v>114</v>
      </c>
      <c r="O1095" s="14"/>
      <c r="P1095" s="15" t="s">
        <v>1416</v>
      </c>
      <c r="Q1095" s="16">
        <v>22999</v>
      </c>
      <c r="R1095" s="17">
        <v>40</v>
      </c>
      <c r="S1095" s="18">
        <v>15869.309999999998</v>
      </c>
      <c r="T1095" s="19" t="s">
        <v>353</v>
      </c>
      <c r="U1095" s="20" t="s">
        <v>696</v>
      </c>
      <c r="V1095" s="22">
        <v>43</v>
      </c>
      <c r="W1095" s="22">
        <v>1</v>
      </c>
      <c r="X1095" s="23"/>
    </row>
    <row r="1096" spans="1:24" s="1" customFormat="1" ht="35" customHeight="1" x14ac:dyDescent="0.3">
      <c r="A1096" s="11" t="s">
        <v>23</v>
      </c>
      <c r="B1096" s="11" t="s">
        <v>1417</v>
      </c>
      <c r="C1096" s="12" t="s">
        <v>1420</v>
      </c>
      <c r="D1096" s="58"/>
      <c r="E1096" s="40" t="str">
        <f>HYPERLINK("https://www.google.ru/search?q=CN8490-100&amp;newwindow=1&amp;tbm=isch","Еще фото")</f>
        <v>Еще фото</v>
      </c>
      <c r="F1096" s="25" t="s">
        <v>76</v>
      </c>
      <c r="G1096" s="11" t="s">
        <v>358</v>
      </c>
      <c r="H1096" s="11" t="s">
        <v>349</v>
      </c>
      <c r="I1096" s="14" t="s">
        <v>1078</v>
      </c>
      <c r="J1096" s="14" t="s">
        <v>29</v>
      </c>
      <c r="K1096" s="15" t="s">
        <v>30</v>
      </c>
      <c r="L1096" s="56" t="s">
        <v>1419</v>
      </c>
      <c r="M1096" s="14" t="s">
        <v>702</v>
      </c>
      <c r="N1096" s="14" t="s">
        <v>67</v>
      </c>
      <c r="O1096" s="14"/>
      <c r="P1096" s="15" t="s">
        <v>1416</v>
      </c>
      <c r="Q1096" s="16">
        <v>22999</v>
      </c>
      <c r="R1096" s="17">
        <v>40</v>
      </c>
      <c r="S1096" s="18">
        <v>15869.309999999998</v>
      </c>
      <c r="T1096" s="19" t="s">
        <v>353</v>
      </c>
      <c r="U1096" s="20" t="s">
        <v>686</v>
      </c>
      <c r="V1096" s="22">
        <v>40</v>
      </c>
      <c r="W1096" s="22">
        <v>2</v>
      </c>
      <c r="X1096" s="23"/>
    </row>
    <row r="1097" spans="1:24" s="1" customFormat="1" ht="35" customHeight="1" x14ac:dyDescent="0.3">
      <c r="A1097" s="24" t="s">
        <v>23</v>
      </c>
      <c r="B1097" s="24" t="s">
        <v>1417</v>
      </c>
      <c r="C1097" s="12" t="s">
        <v>1420</v>
      </c>
      <c r="D1097" s="59"/>
      <c r="E1097" s="40" t="str">
        <f>HYPERLINK("https://www.google.ru/search?q=CN8490-100&amp;newwindow=1&amp;tbm=isch","Еще фото")</f>
        <v>Еще фото</v>
      </c>
      <c r="F1097" s="25" t="s">
        <v>76</v>
      </c>
      <c r="G1097" s="24" t="s">
        <v>358</v>
      </c>
      <c r="H1097" s="24" t="s">
        <v>349</v>
      </c>
      <c r="I1097" s="24" t="s">
        <v>1078</v>
      </c>
      <c r="J1097" s="14" t="s">
        <v>29</v>
      </c>
      <c r="K1097" s="15" t="s">
        <v>30</v>
      </c>
      <c r="L1097" s="61"/>
      <c r="M1097" s="14" t="s">
        <v>702</v>
      </c>
      <c r="N1097" s="14" t="s">
        <v>67</v>
      </c>
      <c r="O1097" s="14"/>
      <c r="P1097" s="15" t="s">
        <v>1416</v>
      </c>
      <c r="Q1097" s="16">
        <v>22999</v>
      </c>
      <c r="R1097" s="17">
        <v>40</v>
      </c>
      <c r="S1097" s="18">
        <v>15869.309999999998</v>
      </c>
      <c r="T1097" s="19" t="s">
        <v>353</v>
      </c>
      <c r="U1097" s="20" t="s">
        <v>354</v>
      </c>
      <c r="V1097" s="22">
        <v>41</v>
      </c>
      <c r="W1097" s="22">
        <v>8</v>
      </c>
      <c r="X1097" s="23"/>
    </row>
    <row r="1098" spans="1:24" s="1" customFormat="1" ht="37.049999999999997" customHeight="1" x14ac:dyDescent="0.3">
      <c r="A1098" s="24" t="s">
        <v>23</v>
      </c>
      <c r="B1098" s="24" t="s">
        <v>1417</v>
      </c>
      <c r="C1098" s="12" t="s">
        <v>1420</v>
      </c>
      <c r="D1098" s="60"/>
      <c r="E1098" s="40" t="str">
        <f>HYPERLINK("https://www.google.ru/search?q=CN8490-100&amp;newwindow=1&amp;tbm=isch","Еще фото")</f>
        <v>Еще фото</v>
      </c>
      <c r="F1098" s="25" t="s">
        <v>76</v>
      </c>
      <c r="G1098" s="24" t="s">
        <v>358</v>
      </c>
      <c r="H1098" s="24" t="s">
        <v>349</v>
      </c>
      <c r="I1098" s="24" t="s">
        <v>1078</v>
      </c>
      <c r="J1098" s="14" t="s">
        <v>29</v>
      </c>
      <c r="K1098" s="15" t="s">
        <v>30</v>
      </c>
      <c r="L1098" s="57"/>
      <c r="M1098" s="14" t="s">
        <v>702</v>
      </c>
      <c r="N1098" s="14" t="s">
        <v>67</v>
      </c>
      <c r="O1098" s="14"/>
      <c r="P1098" s="15" t="s">
        <v>1416</v>
      </c>
      <c r="Q1098" s="16">
        <v>22999</v>
      </c>
      <c r="R1098" s="17">
        <v>40</v>
      </c>
      <c r="S1098" s="18">
        <v>15869.309999999998</v>
      </c>
      <c r="T1098" s="19" t="s">
        <v>353</v>
      </c>
      <c r="U1098" s="20" t="s">
        <v>696</v>
      </c>
      <c r="V1098" s="22">
        <v>43</v>
      </c>
      <c r="W1098" s="22">
        <v>1</v>
      </c>
      <c r="X1098" s="23"/>
    </row>
    <row r="1099" spans="1:24" s="1" customFormat="1" ht="26" customHeight="1" x14ac:dyDescent="0.3">
      <c r="A1099" s="11" t="s">
        <v>23</v>
      </c>
      <c r="B1099" s="11" t="s">
        <v>1421</v>
      </c>
      <c r="C1099" s="12" t="s">
        <v>1422</v>
      </c>
      <c r="D1099" s="58"/>
      <c r="E1099" s="40" t="str">
        <f>HYPERLINK("https://www.google.ru/search?q=CQ9246-105&amp;newwindow=1&amp;tbm=isch","Еще фото")</f>
        <v>Еще фото</v>
      </c>
      <c r="F1099" s="25"/>
      <c r="G1099" s="11" t="s">
        <v>358</v>
      </c>
      <c r="H1099" s="11" t="s">
        <v>349</v>
      </c>
      <c r="I1099" s="14" t="s">
        <v>1078</v>
      </c>
      <c r="J1099" s="14" t="s">
        <v>29</v>
      </c>
      <c r="K1099" s="15" t="s">
        <v>30</v>
      </c>
      <c r="L1099" s="56" t="s">
        <v>1423</v>
      </c>
      <c r="M1099" s="14"/>
      <c r="N1099" s="14" t="s">
        <v>67</v>
      </c>
      <c r="O1099" s="14"/>
      <c r="P1099" s="15" t="s">
        <v>1424</v>
      </c>
      <c r="Q1099" s="16">
        <v>9099</v>
      </c>
      <c r="R1099" s="17">
        <v>40</v>
      </c>
      <c r="S1099" s="18">
        <v>6278.3099999999995</v>
      </c>
      <c r="T1099" s="19" t="s">
        <v>353</v>
      </c>
      <c r="U1099" s="20" t="s">
        <v>686</v>
      </c>
      <c r="V1099" s="22">
        <v>40</v>
      </c>
      <c r="W1099" s="22">
        <v>2</v>
      </c>
      <c r="X1099" s="23"/>
    </row>
    <row r="1100" spans="1:24" s="1" customFormat="1" ht="26" customHeight="1" x14ac:dyDescent="0.3">
      <c r="A1100" s="24" t="s">
        <v>23</v>
      </c>
      <c r="B1100" s="24" t="s">
        <v>1421</v>
      </c>
      <c r="C1100" s="12" t="s">
        <v>1422</v>
      </c>
      <c r="D1100" s="59"/>
      <c r="E1100" s="40" t="str">
        <f>HYPERLINK("https://www.google.ru/search?q=CQ9246-105&amp;newwindow=1&amp;tbm=isch","Еще фото")</f>
        <v>Еще фото</v>
      </c>
      <c r="F1100" s="25"/>
      <c r="G1100" s="24" t="s">
        <v>358</v>
      </c>
      <c r="H1100" s="24" t="s">
        <v>349</v>
      </c>
      <c r="I1100" s="24" t="s">
        <v>1078</v>
      </c>
      <c r="J1100" s="14" t="s">
        <v>29</v>
      </c>
      <c r="K1100" s="15" t="s">
        <v>30</v>
      </c>
      <c r="L1100" s="61"/>
      <c r="M1100" s="14"/>
      <c r="N1100" s="14" t="s">
        <v>67</v>
      </c>
      <c r="O1100" s="14"/>
      <c r="P1100" s="15" t="s">
        <v>1424</v>
      </c>
      <c r="Q1100" s="16">
        <v>9099</v>
      </c>
      <c r="R1100" s="17">
        <v>40</v>
      </c>
      <c r="S1100" s="18">
        <v>6278.3099999999995</v>
      </c>
      <c r="T1100" s="19" t="s">
        <v>353</v>
      </c>
      <c r="U1100" s="20" t="s">
        <v>355</v>
      </c>
      <c r="V1100" s="29">
        <v>41.5</v>
      </c>
      <c r="W1100" s="22">
        <v>1</v>
      </c>
      <c r="X1100" s="23"/>
    </row>
    <row r="1101" spans="1:24" s="1" customFormat="1" ht="26" customHeight="1" x14ac:dyDescent="0.3">
      <c r="A1101" s="24" t="s">
        <v>23</v>
      </c>
      <c r="B1101" s="24" t="s">
        <v>1421</v>
      </c>
      <c r="C1101" s="12" t="s">
        <v>1422</v>
      </c>
      <c r="D1101" s="59"/>
      <c r="E1101" s="40" t="str">
        <f>HYPERLINK("https://www.google.ru/search?q=CQ9246-105&amp;newwindow=1&amp;tbm=isch","Еще фото")</f>
        <v>Еще фото</v>
      </c>
      <c r="F1101" s="25"/>
      <c r="G1101" s="24" t="s">
        <v>358</v>
      </c>
      <c r="H1101" s="24" t="s">
        <v>349</v>
      </c>
      <c r="I1101" s="24" t="s">
        <v>1078</v>
      </c>
      <c r="J1101" s="14" t="s">
        <v>29</v>
      </c>
      <c r="K1101" s="15" t="s">
        <v>30</v>
      </c>
      <c r="L1101" s="61"/>
      <c r="M1101" s="14"/>
      <c r="N1101" s="14" t="s">
        <v>67</v>
      </c>
      <c r="O1101" s="14"/>
      <c r="P1101" s="15" t="s">
        <v>1424</v>
      </c>
      <c r="Q1101" s="16">
        <v>9099</v>
      </c>
      <c r="R1101" s="17">
        <v>40</v>
      </c>
      <c r="S1101" s="18">
        <v>6278.3099999999995</v>
      </c>
      <c r="T1101" s="19" t="s">
        <v>353</v>
      </c>
      <c r="U1101" s="20" t="s">
        <v>708</v>
      </c>
      <c r="V1101" s="22">
        <v>42</v>
      </c>
      <c r="W1101" s="22">
        <v>1</v>
      </c>
      <c r="X1101" s="23"/>
    </row>
    <row r="1102" spans="1:24" s="1" customFormat="1" ht="26" customHeight="1" x14ac:dyDescent="0.3">
      <c r="A1102" s="24" t="s">
        <v>23</v>
      </c>
      <c r="B1102" s="24" t="s">
        <v>1421</v>
      </c>
      <c r="C1102" s="12" t="s">
        <v>1422</v>
      </c>
      <c r="D1102" s="60"/>
      <c r="E1102" s="40" t="str">
        <f>HYPERLINK("https://www.google.ru/search?q=CQ9246-105&amp;newwindow=1&amp;tbm=isch","Еще фото")</f>
        <v>Еще фото</v>
      </c>
      <c r="F1102" s="25"/>
      <c r="G1102" s="24" t="s">
        <v>358</v>
      </c>
      <c r="H1102" s="24" t="s">
        <v>349</v>
      </c>
      <c r="I1102" s="24" t="s">
        <v>1078</v>
      </c>
      <c r="J1102" s="14" t="s">
        <v>29</v>
      </c>
      <c r="K1102" s="15" t="s">
        <v>30</v>
      </c>
      <c r="L1102" s="57"/>
      <c r="M1102" s="14"/>
      <c r="N1102" s="14" t="s">
        <v>67</v>
      </c>
      <c r="O1102" s="14"/>
      <c r="P1102" s="15" t="s">
        <v>1424</v>
      </c>
      <c r="Q1102" s="16">
        <v>9099</v>
      </c>
      <c r="R1102" s="17">
        <v>40</v>
      </c>
      <c r="S1102" s="18">
        <v>6278.3099999999995</v>
      </c>
      <c r="T1102" s="19" t="s">
        <v>353</v>
      </c>
      <c r="U1102" s="20" t="s">
        <v>697</v>
      </c>
      <c r="V1102" s="29">
        <v>43.5</v>
      </c>
      <c r="W1102" s="22">
        <v>1</v>
      </c>
      <c r="X1102" s="23"/>
    </row>
    <row r="1103" spans="1:24" s="1" customFormat="1" ht="26" customHeight="1" x14ac:dyDescent="0.3">
      <c r="A1103" s="11" t="s">
        <v>23</v>
      </c>
      <c r="B1103" s="11" t="s">
        <v>1085</v>
      </c>
      <c r="C1103" s="12" t="s">
        <v>1425</v>
      </c>
      <c r="D1103" s="58"/>
      <c r="E1103" s="40" t="str">
        <f>HYPERLINK("https://www.google.ru/search?q=CT1725-106&amp;newwindow=1&amp;tbm=isch","Еще фото")</f>
        <v>Еще фото</v>
      </c>
      <c r="F1103" s="25"/>
      <c r="G1103" s="11" t="s">
        <v>1087</v>
      </c>
      <c r="H1103" s="11" t="s">
        <v>349</v>
      </c>
      <c r="I1103" s="14" t="s">
        <v>1078</v>
      </c>
      <c r="J1103" s="14" t="s">
        <v>29</v>
      </c>
      <c r="K1103" s="15" t="s">
        <v>45</v>
      </c>
      <c r="L1103" s="56" t="s">
        <v>1426</v>
      </c>
      <c r="M1103" s="14"/>
      <c r="N1103" s="14" t="s">
        <v>67</v>
      </c>
      <c r="O1103" s="14"/>
      <c r="P1103" s="15" t="s">
        <v>1427</v>
      </c>
      <c r="Q1103" s="16">
        <v>11499</v>
      </c>
      <c r="R1103" s="17">
        <v>40</v>
      </c>
      <c r="S1103" s="18">
        <v>7934.3099999999986</v>
      </c>
      <c r="T1103" s="19" t="s">
        <v>353</v>
      </c>
      <c r="U1103" s="20" t="s">
        <v>712</v>
      </c>
      <c r="V1103" s="29">
        <v>35.5</v>
      </c>
      <c r="W1103" s="22">
        <v>1</v>
      </c>
      <c r="X1103" s="23"/>
    </row>
    <row r="1104" spans="1:24" s="1" customFormat="1" ht="26" customHeight="1" x14ac:dyDescent="0.3">
      <c r="A1104" s="24" t="s">
        <v>23</v>
      </c>
      <c r="B1104" s="24" t="s">
        <v>1085</v>
      </c>
      <c r="C1104" s="12" t="s">
        <v>1425</v>
      </c>
      <c r="D1104" s="59"/>
      <c r="E1104" s="40" t="str">
        <f>HYPERLINK("https://www.google.ru/search?q=CT1725-106&amp;newwindow=1&amp;tbm=isch","Еще фото")</f>
        <v>Еще фото</v>
      </c>
      <c r="F1104" s="25"/>
      <c r="G1104" s="24" t="s">
        <v>1087</v>
      </c>
      <c r="H1104" s="24" t="s">
        <v>349</v>
      </c>
      <c r="I1104" s="24" t="s">
        <v>1078</v>
      </c>
      <c r="J1104" s="14" t="s">
        <v>29</v>
      </c>
      <c r="K1104" s="15" t="s">
        <v>45</v>
      </c>
      <c r="L1104" s="61"/>
      <c r="M1104" s="14"/>
      <c r="N1104" s="14" t="s">
        <v>67</v>
      </c>
      <c r="O1104" s="14"/>
      <c r="P1104" s="15" t="s">
        <v>1427</v>
      </c>
      <c r="Q1104" s="16">
        <v>11499</v>
      </c>
      <c r="R1104" s="17">
        <v>40</v>
      </c>
      <c r="S1104" s="18">
        <v>7934.3099999999986</v>
      </c>
      <c r="T1104" s="19" t="s">
        <v>353</v>
      </c>
      <c r="U1104" s="20" t="s">
        <v>361</v>
      </c>
      <c r="V1104" s="29">
        <v>36.5</v>
      </c>
      <c r="W1104" s="22">
        <v>2</v>
      </c>
      <c r="X1104" s="23"/>
    </row>
    <row r="1105" spans="1:24" s="1" customFormat="1" ht="26" customHeight="1" x14ac:dyDescent="0.3">
      <c r="A1105" s="24" t="s">
        <v>23</v>
      </c>
      <c r="B1105" s="24" t="s">
        <v>1085</v>
      </c>
      <c r="C1105" s="12" t="s">
        <v>1425</v>
      </c>
      <c r="D1105" s="59"/>
      <c r="E1105" s="40" t="str">
        <f>HYPERLINK("https://www.google.ru/search?q=CT1725-106&amp;newwindow=1&amp;tbm=isch","Еще фото")</f>
        <v>Еще фото</v>
      </c>
      <c r="F1105" s="25"/>
      <c r="G1105" s="24" t="s">
        <v>1087</v>
      </c>
      <c r="H1105" s="24" t="s">
        <v>349</v>
      </c>
      <c r="I1105" s="24" t="s">
        <v>1078</v>
      </c>
      <c r="J1105" s="14" t="s">
        <v>29</v>
      </c>
      <c r="K1105" s="15" t="s">
        <v>45</v>
      </c>
      <c r="L1105" s="61"/>
      <c r="M1105" s="14"/>
      <c r="N1105" s="14" t="s">
        <v>67</v>
      </c>
      <c r="O1105" s="14"/>
      <c r="P1105" s="15" t="s">
        <v>1427</v>
      </c>
      <c r="Q1105" s="16">
        <v>11499</v>
      </c>
      <c r="R1105" s="17">
        <v>40</v>
      </c>
      <c r="S1105" s="18">
        <v>7934.3099999999986</v>
      </c>
      <c r="T1105" s="19" t="s">
        <v>353</v>
      </c>
      <c r="U1105" s="20" t="s">
        <v>362</v>
      </c>
      <c r="V1105" s="22">
        <v>37</v>
      </c>
      <c r="W1105" s="22">
        <v>3</v>
      </c>
      <c r="X1105" s="23"/>
    </row>
    <row r="1106" spans="1:24" s="1" customFormat="1" ht="26" customHeight="1" x14ac:dyDescent="0.3">
      <c r="A1106" s="24" t="s">
        <v>23</v>
      </c>
      <c r="B1106" s="24" t="s">
        <v>1085</v>
      </c>
      <c r="C1106" s="12" t="s">
        <v>1425</v>
      </c>
      <c r="D1106" s="60"/>
      <c r="E1106" s="40" t="str">
        <f>HYPERLINK("https://www.google.ru/search?q=CT1725-106&amp;newwindow=1&amp;tbm=isch","Еще фото")</f>
        <v>Еще фото</v>
      </c>
      <c r="F1106" s="25"/>
      <c r="G1106" s="24" t="s">
        <v>1087</v>
      </c>
      <c r="H1106" s="24" t="s">
        <v>349</v>
      </c>
      <c r="I1106" s="24" t="s">
        <v>1078</v>
      </c>
      <c r="J1106" s="14" t="s">
        <v>29</v>
      </c>
      <c r="K1106" s="15" t="s">
        <v>45</v>
      </c>
      <c r="L1106" s="57"/>
      <c r="M1106" s="14"/>
      <c r="N1106" s="14" t="s">
        <v>67</v>
      </c>
      <c r="O1106" s="14"/>
      <c r="P1106" s="15" t="s">
        <v>1427</v>
      </c>
      <c r="Q1106" s="16">
        <v>11499</v>
      </c>
      <c r="R1106" s="17">
        <v>40</v>
      </c>
      <c r="S1106" s="18">
        <v>7934.3099999999986</v>
      </c>
      <c r="T1106" s="19" t="s">
        <v>353</v>
      </c>
      <c r="U1106" s="20" t="s">
        <v>355</v>
      </c>
      <c r="V1106" s="29">
        <v>39.5</v>
      </c>
      <c r="W1106" s="22">
        <v>1</v>
      </c>
      <c r="X1106" s="23"/>
    </row>
    <row r="1107" spans="1:24" s="1" customFormat="1" ht="108" customHeight="1" x14ac:dyDescent="0.3">
      <c r="A1107" s="11" t="s">
        <v>23</v>
      </c>
      <c r="B1107" s="11" t="s">
        <v>1428</v>
      </c>
      <c r="C1107" s="12" t="s">
        <v>1429</v>
      </c>
      <c r="D1107" s="28"/>
      <c r="E1107" s="40" t="str">
        <f>HYPERLINK("https://www.google.ru/search?q=CT1726-100&amp;newwindow=1&amp;tbm=isch","Еще фото")</f>
        <v>Еще фото</v>
      </c>
      <c r="F1107" s="25"/>
      <c r="G1107" s="11" t="s">
        <v>1092</v>
      </c>
      <c r="H1107" s="11" t="s">
        <v>349</v>
      </c>
      <c r="I1107" s="14" t="s">
        <v>1078</v>
      </c>
      <c r="J1107" s="14" t="s">
        <v>29</v>
      </c>
      <c r="K1107" s="15" t="s">
        <v>30</v>
      </c>
      <c r="L1107" s="14" t="s">
        <v>1430</v>
      </c>
      <c r="M1107" s="14"/>
      <c r="N1107" s="14" t="s">
        <v>67</v>
      </c>
      <c r="O1107" s="14"/>
      <c r="P1107" s="15" t="s">
        <v>1431</v>
      </c>
      <c r="Q1107" s="16">
        <v>10899</v>
      </c>
      <c r="R1107" s="17">
        <v>40</v>
      </c>
      <c r="S1107" s="18">
        <v>7520.3099999999986</v>
      </c>
      <c r="T1107" s="19" t="s">
        <v>353</v>
      </c>
      <c r="U1107" s="20" t="s">
        <v>362</v>
      </c>
      <c r="V1107" s="22">
        <v>39</v>
      </c>
      <c r="W1107" s="22">
        <v>2</v>
      </c>
      <c r="X1107" s="23"/>
    </row>
    <row r="1108" spans="1:24" s="1" customFormat="1" ht="13.05" customHeight="1" x14ac:dyDescent="0.3">
      <c r="A1108" s="11" t="s">
        <v>23</v>
      </c>
      <c r="B1108" s="11" t="s">
        <v>1432</v>
      </c>
      <c r="C1108" s="12" t="s">
        <v>1433</v>
      </c>
      <c r="D1108" s="58"/>
      <c r="E1108" s="40" t="str">
        <f t="shared" ref="E1108:E1115" si="47">HYPERLINK("https://www.google.ru/search?q=CT2302-100&amp;newwindow=1&amp;tbm=isch","Еще фото")</f>
        <v>Еще фото</v>
      </c>
      <c r="F1108" s="25" t="s">
        <v>52</v>
      </c>
      <c r="G1108" s="11" t="s">
        <v>358</v>
      </c>
      <c r="H1108" s="11" t="s">
        <v>349</v>
      </c>
      <c r="I1108" s="14" t="s">
        <v>1078</v>
      </c>
      <c r="J1108" s="14" t="s">
        <v>29</v>
      </c>
      <c r="K1108" s="15" t="s">
        <v>30</v>
      </c>
      <c r="L1108" s="56" t="s">
        <v>1434</v>
      </c>
      <c r="M1108" s="14" t="s">
        <v>702</v>
      </c>
      <c r="N1108" s="14" t="s">
        <v>67</v>
      </c>
      <c r="O1108" s="14"/>
      <c r="P1108" s="15" t="s">
        <v>1139</v>
      </c>
      <c r="Q1108" s="16">
        <v>21999</v>
      </c>
      <c r="R1108" s="17">
        <v>40</v>
      </c>
      <c r="S1108" s="18">
        <v>15179.309999999998</v>
      </c>
      <c r="T1108" s="19" t="s">
        <v>353</v>
      </c>
      <c r="U1108" s="36" t="s">
        <v>686</v>
      </c>
      <c r="V1108" s="22">
        <v>40</v>
      </c>
      <c r="W1108" s="22">
        <v>38</v>
      </c>
      <c r="X1108" s="23"/>
    </row>
    <row r="1109" spans="1:24" s="1" customFormat="1" ht="13.05" customHeight="1" x14ac:dyDescent="0.3">
      <c r="A1109" s="24" t="s">
        <v>23</v>
      </c>
      <c r="B1109" s="24" t="s">
        <v>1432</v>
      </c>
      <c r="C1109" s="12" t="s">
        <v>1433</v>
      </c>
      <c r="D1109" s="59"/>
      <c r="E1109" s="40" t="str">
        <f t="shared" si="47"/>
        <v>Еще фото</v>
      </c>
      <c r="F1109" s="25" t="s">
        <v>52</v>
      </c>
      <c r="G1109" s="24" t="s">
        <v>358</v>
      </c>
      <c r="H1109" s="24" t="s">
        <v>349</v>
      </c>
      <c r="I1109" s="24" t="s">
        <v>1078</v>
      </c>
      <c r="J1109" s="14" t="s">
        <v>29</v>
      </c>
      <c r="K1109" s="15" t="s">
        <v>30</v>
      </c>
      <c r="L1109" s="61"/>
      <c r="M1109" s="14" t="s">
        <v>702</v>
      </c>
      <c r="N1109" s="14" t="s">
        <v>67</v>
      </c>
      <c r="O1109" s="14"/>
      <c r="P1109" s="15" t="s">
        <v>1139</v>
      </c>
      <c r="Q1109" s="16">
        <v>21999</v>
      </c>
      <c r="R1109" s="17">
        <v>40</v>
      </c>
      <c r="S1109" s="18">
        <v>15179.309999999998</v>
      </c>
      <c r="T1109" s="19" t="s">
        <v>353</v>
      </c>
      <c r="U1109" s="20" t="s">
        <v>354</v>
      </c>
      <c r="V1109" s="22">
        <v>41</v>
      </c>
      <c r="W1109" s="22">
        <v>12</v>
      </c>
      <c r="X1109" s="23"/>
    </row>
    <row r="1110" spans="1:24" s="1" customFormat="1" ht="13.05" customHeight="1" x14ac:dyDescent="0.3">
      <c r="A1110" s="24" t="s">
        <v>23</v>
      </c>
      <c r="B1110" s="24" t="s">
        <v>1432</v>
      </c>
      <c r="C1110" s="12" t="s">
        <v>1433</v>
      </c>
      <c r="D1110" s="59"/>
      <c r="E1110" s="40" t="str">
        <f t="shared" si="47"/>
        <v>Еще фото</v>
      </c>
      <c r="F1110" s="25" t="s">
        <v>52</v>
      </c>
      <c r="G1110" s="24" t="s">
        <v>358</v>
      </c>
      <c r="H1110" s="24" t="s">
        <v>349</v>
      </c>
      <c r="I1110" s="24" t="s">
        <v>1078</v>
      </c>
      <c r="J1110" s="14" t="s">
        <v>29</v>
      </c>
      <c r="K1110" s="15" t="s">
        <v>30</v>
      </c>
      <c r="L1110" s="61"/>
      <c r="M1110" s="14" t="s">
        <v>702</v>
      </c>
      <c r="N1110" s="14" t="s">
        <v>67</v>
      </c>
      <c r="O1110" s="14"/>
      <c r="P1110" s="15" t="s">
        <v>1139</v>
      </c>
      <c r="Q1110" s="16">
        <v>21999</v>
      </c>
      <c r="R1110" s="17">
        <v>40</v>
      </c>
      <c r="S1110" s="18">
        <v>15179.309999999998</v>
      </c>
      <c r="T1110" s="19" t="s">
        <v>353</v>
      </c>
      <c r="U1110" s="20" t="s">
        <v>355</v>
      </c>
      <c r="V1110" s="29">
        <v>41.5</v>
      </c>
      <c r="W1110" s="22">
        <v>12</v>
      </c>
      <c r="X1110" s="23"/>
    </row>
    <row r="1111" spans="1:24" s="1" customFormat="1" ht="13.05" customHeight="1" x14ac:dyDescent="0.3">
      <c r="A1111" s="24" t="s">
        <v>23</v>
      </c>
      <c r="B1111" s="24" t="s">
        <v>1432</v>
      </c>
      <c r="C1111" s="12" t="s">
        <v>1433</v>
      </c>
      <c r="D1111" s="59"/>
      <c r="E1111" s="40" t="str">
        <f t="shared" si="47"/>
        <v>Еще фото</v>
      </c>
      <c r="F1111" s="25" t="s">
        <v>52</v>
      </c>
      <c r="G1111" s="24" t="s">
        <v>358</v>
      </c>
      <c r="H1111" s="24" t="s">
        <v>349</v>
      </c>
      <c r="I1111" s="24" t="s">
        <v>1078</v>
      </c>
      <c r="J1111" s="14" t="s">
        <v>29</v>
      </c>
      <c r="K1111" s="15" t="s">
        <v>30</v>
      </c>
      <c r="L1111" s="61"/>
      <c r="M1111" s="14" t="s">
        <v>702</v>
      </c>
      <c r="N1111" s="14" t="s">
        <v>67</v>
      </c>
      <c r="O1111" s="14"/>
      <c r="P1111" s="15" t="s">
        <v>1139</v>
      </c>
      <c r="Q1111" s="16">
        <v>21999</v>
      </c>
      <c r="R1111" s="17">
        <v>40</v>
      </c>
      <c r="S1111" s="18">
        <v>15179.309999999998</v>
      </c>
      <c r="T1111" s="19" t="s">
        <v>353</v>
      </c>
      <c r="U1111" s="20" t="s">
        <v>708</v>
      </c>
      <c r="V1111" s="22">
        <v>42</v>
      </c>
      <c r="W1111" s="22">
        <v>13</v>
      </c>
      <c r="X1111" s="23"/>
    </row>
    <row r="1112" spans="1:24" s="1" customFormat="1" ht="13.05" customHeight="1" x14ac:dyDescent="0.3">
      <c r="A1112" s="24" t="s">
        <v>23</v>
      </c>
      <c r="B1112" s="24" t="s">
        <v>1432</v>
      </c>
      <c r="C1112" s="12" t="s">
        <v>1433</v>
      </c>
      <c r="D1112" s="59"/>
      <c r="E1112" s="40" t="str">
        <f t="shared" si="47"/>
        <v>Еще фото</v>
      </c>
      <c r="F1112" s="25" t="s">
        <v>52</v>
      </c>
      <c r="G1112" s="24" t="s">
        <v>358</v>
      </c>
      <c r="H1112" s="24" t="s">
        <v>349</v>
      </c>
      <c r="I1112" s="24" t="s">
        <v>1078</v>
      </c>
      <c r="J1112" s="14" t="s">
        <v>29</v>
      </c>
      <c r="K1112" s="15" t="s">
        <v>30</v>
      </c>
      <c r="L1112" s="61"/>
      <c r="M1112" s="14" t="s">
        <v>702</v>
      </c>
      <c r="N1112" s="14" t="s">
        <v>67</v>
      </c>
      <c r="O1112" s="14"/>
      <c r="P1112" s="15" t="s">
        <v>1139</v>
      </c>
      <c r="Q1112" s="16">
        <v>21999</v>
      </c>
      <c r="R1112" s="17">
        <v>40</v>
      </c>
      <c r="S1112" s="18">
        <v>15179.309999999998</v>
      </c>
      <c r="T1112" s="19" t="s">
        <v>353</v>
      </c>
      <c r="U1112" s="20" t="s">
        <v>696</v>
      </c>
      <c r="V1112" s="22">
        <v>43</v>
      </c>
      <c r="W1112" s="22">
        <v>4</v>
      </c>
      <c r="X1112" s="23"/>
    </row>
    <row r="1113" spans="1:24" s="1" customFormat="1" ht="13.05" customHeight="1" x14ac:dyDescent="0.3">
      <c r="A1113" s="24" t="s">
        <v>23</v>
      </c>
      <c r="B1113" s="24" t="s">
        <v>1432</v>
      </c>
      <c r="C1113" s="12" t="s">
        <v>1433</v>
      </c>
      <c r="D1113" s="59"/>
      <c r="E1113" s="40" t="str">
        <f t="shared" si="47"/>
        <v>Еще фото</v>
      </c>
      <c r="F1113" s="25" t="s">
        <v>52</v>
      </c>
      <c r="G1113" s="24" t="s">
        <v>358</v>
      </c>
      <c r="H1113" s="24" t="s">
        <v>349</v>
      </c>
      <c r="I1113" s="24" t="s">
        <v>1078</v>
      </c>
      <c r="J1113" s="14" t="s">
        <v>29</v>
      </c>
      <c r="K1113" s="15" t="s">
        <v>30</v>
      </c>
      <c r="L1113" s="61"/>
      <c r="M1113" s="14" t="s">
        <v>702</v>
      </c>
      <c r="N1113" s="14" t="s">
        <v>67</v>
      </c>
      <c r="O1113" s="14"/>
      <c r="P1113" s="15" t="s">
        <v>1139</v>
      </c>
      <c r="Q1113" s="16">
        <v>21999</v>
      </c>
      <c r="R1113" s="17">
        <v>40</v>
      </c>
      <c r="S1113" s="18">
        <v>15179.309999999998</v>
      </c>
      <c r="T1113" s="19" t="s">
        <v>353</v>
      </c>
      <c r="U1113" s="20" t="s">
        <v>697</v>
      </c>
      <c r="V1113" s="29">
        <v>43.5</v>
      </c>
      <c r="W1113" s="22">
        <v>9</v>
      </c>
      <c r="X1113" s="23"/>
    </row>
    <row r="1114" spans="1:24" s="1" customFormat="1" ht="13.05" customHeight="1" x14ac:dyDescent="0.3">
      <c r="A1114" s="24" t="s">
        <v>23</v>
      </c>
      <c r="B1114" s="24" t="s">
        <v>1432</v>
      </c>
      <c r="C1114" s="12" t="s">
        <v>1433</v>
      </c>
      <c r="D1114" s="59"/>
      <c r="E1114" s="40" t="str">
        <f t="shared" si="47"/>
        <v>Еще фото</v>
      </c>
      <c r="F1114" s="25" t="s">
        <v>52</v>
      </c>
      <c r="G1114" s="24" t="s">
        <v>358</v>
      </c>
      <c r="H1114" s="24" t="s">
        <v>349</v>
      </c>
      <c r="I1114" s="24" t="s">
        <v>1078</v>
      </c>
      <c r="J1114" s="14" t="s">
        <v>29</v>
      </c>
      <c r="K1114" s="15" t="s">
        <v>30</v>
      </c>
      <c r="L1114" s="61"/>
      <c r="M1114" s="14" t="s">
        <v>702</v>
      </c>
      <c r="N1114" s="14" t="s">
        <v>67</v>
      </c>
      <c r="O1114" s="14"/>
      <c r="P1114" s="15" t="s">
        <v>1139</v>
      </c>
      <c r="Q1114" s="16">
        <v>21999</v>
      </c>
      <c r="R1114" s="17">
        <v>40</v>
      </c>
      <c r="S1114" s="18">
        <v>15179.309999999998</v>
      </c>
      <c r="T1114" s="19" t="s">
        <v>353</v>
      </c>
      <c r="U1114" s="20" t="s">
        <v>698</v>
      </c>
      <c r="V1114" s="22">
        <v>44</v>
      </c>
      <c r="W1114" s="22">
        <v>17</v>
      </c>
      <c r="X1114" s="23"/>
    </row>
    <row r="1115" spans="1:24" s="1" customFormat="1" ht="18" customHeight="1" x14ac:dyDescent="0.3">
      <c r="A1115" s="24" t="s">
        <v>23</v>
      </c>
      <c r="B1115" s="24" t="s">
        <v>1432</v>
      </c>
      <c r="C1115" s="12" t="s">
        <v>1433</v>
      </c>
      <c r="D1115" s="60"/>
      <c r="E1115" s="40" t="str">
        <f t="shared" si="47"/>
        <v>Еще фото</v>
      </c>
      <c r="F1115" s="25" t="s">
        <v>52</v>
      </c>
      <c r="G1115" s="24" t="s">
        <v>358</v>
      </c>
      <c r="H1115" s="24" t="s">
        <v>349</v>
      </c>
      <c r="I1115" s="24" t="s">
        <v>1078</v>
      </c>
      <c r="J1115" s="14" t="s">
        <v>29</v>
      </c>
      <c r="K1115" s="15" t="s">
        <v>30</v>
      </c>
      <c r="L1115" s="57"/>
      <c r="M1115" s="14" t="s">
        <v>702</v>
      </c>
      <c r="N1115" s="14" t="s">
        <v>67</v>
      </c>
      <c r="O1115" s="14"/>
      <c r="P1115" s="15" t="s">
        <v>1139</v>
      </c>
      <c r="Q1115" s="16">
        <v>21999</v>
      </c>
      <c r="R1115" s="17">
        <v>40</v>
      </c>
      <c r="S1115" s="18">
        <v>15179.309999999998</v>
      </c>
      <c r="T1115" s="19" t="s">
        <v>353</v>
      </c>
      <c r="U1115" s="20" t="s">
        <v>717</v>
      </c>
      <c r="V1115" s="22">
        <v>45</v>
      </c>
      <c r="W1115" s="22">
        <v>9</v>
      </c>
      <c r="X1115" s="23"/>
    </row>
    <row r="1116" spans="1:24" s="1" customFormat="1" ht="108" customHeight="1" x14ac:dyDescent="0.3">
      <c r="A1116" s="11" t="s">
        <v>23</v>
      </c>
      <c r="B1116" s="11" t="s">
        <v>1435</v>
      </c>
      <c r="C1116" s="12" t="s">
        <v>1436</v>
      </c>
      <c r="D1116" s="28"/>
      <c r="E1116" s="40" t="str">
        <f>HYPERLINK("https://www.google.ru/search?q=CU1727-100&amp;newwindow=1&amp;tbm=isch","Еще фото")</f>
        <v>Еще фото</v>
      </c>
      <c r="F1116" s="25" t="s">
        <v>52</v>
      </c>
      <c r="G1116" s="11" t="s">
        <v>1092</v>
      </c>
      <c r="H1116" s="11" t="s">
        <v>349</v>
      </c>
      <c r="I1116" s="14" t="s">
        <v>1078</v>
      </c>
      <c r="J1116" s="14" t="s">
        <v>29</v>
      </c>
      <c r="K1116" s="15" t="s">
        <v>30</v>
      </c>
      <c r="L1116" s="14" t="s">
        <v>1437</v>
      </c>
      <c r="M1116" s="14"/>
      <c r="N1116" s="14" t="s">
        <v>197</v>
      </c>
      <c r="O1116" s="14"/>
      <c r="P1116" s="15" t="s">
        <v>1438</v>
      </c>
      <c r="Q1116" s="16">
        <v>19999</v>
      </c>
      <c r="R1116" s="17">
        <v>40</v>
      </c>
      <c r="S1116" s="18">
        <v>13799.309999999998</v>
      </c>
      <c r="T1116" s="19" t="s">
        <v>353</v>
      </c>
      <c r="U1116" s="20" t="s">
        <v>354</v>
      </c>
      <c r="V1116" s="22">
        <v>41</v>
      </c>
      <c r="W1116" s="22">
        <v>11</v>
      </c>
      <c r="X1116" s="23"/>
    </row>
    <row r="1117" spans="1:24" s="1" customFormat="1" ht="21" customHeight="1" x14ac:dyDescent="0.3">
      <c r="A1117" s="11" t="s">
        <v>23</v>
      </c>
      <c r="B1117" s="11" t="s">
        <v>1392</v>
      </c>
      <c r="C1117" s="26" t="s">
        <v>1439</v>
      </c>
      <c r="D1117" s="58"/>
      <c r="E1117" s="40" t="str">
        <f>HYPERLINK("https://www.google.ru/search?q=CV1724-104&amp;newwindow=1&amp;tbm=isch","Еще фото")</f>
        <v>Еще фото</v>
      </c>
      <c r="F1117" s="25"/>
      <c r="G1117" s="11" t="s">
        <v>358</v>
      </c>
      <c r="H1117" s="11" t="s">
        <v>349</v>
      </c>
      <c r="I1117" s="14" t="s">
        <v>1078</v>
      </c>
      <c r="J1117" s="14" t="s">
        <v>29</v>
      </c>
      <c r="K1117" s="15" t="s">
        <v>30</v>
      </c>
      <c r="L1117" s="56" t="s">
        <v>1440</v>
      </c>
      <c r="M1117" s="14" t="s">
        <v>702</v>
      </c>
      <c r="N1117" s="14" t="s">
        <v>67</v>
      </c>
      <c r="O1117" s="14"/>
      <c r="P1117" s="15" t="s">
        <v>1395</v>
      </c>
      <c r="Q1117" s="16">
        <v>18999</v>
      </c>
      <c r="R1117" s="17">
        <v>40</v>
      </c>
      <c r="S1117" s="18">
        <v>13109.309999999998</v>
      </c>
      <c r="T1117" s="19" t="s">
        <v>353</v>
      </c>
      <c r="U1117" s="20" t="s">
        <v>686</v>
      </c>
      <c r="V1117" s="22">
        <v>40</v>
      </c>
      <c r="W1117" s="22">
        <v>6</v>
      </c>
      <c r="X1117" s="23"/>
    </row>
    <row r="1118" spans="1:24" s="1" customFormat="1" ht="21" customHeight="1" x14ac:dyDescent="0.3">
      <c r="A1118" s="24" t="s">
        <v>23</v>
      </c>
      <c r="B1118" s="24" t="s">
        <v>1392</v>
      </c>
      <c r="C1118" s="27" t="s">
        <v>1439</v>
      </c>
      <c r="D1118" s="59"/>
      <c r="E1118" s="40" t="str">
        <f>HYPERLINK("https://www.google.ru/search?q=CV1724-104&amp;newwindow=1&amp;tbm=isch","Еще фото")</f>
        <v>Еще фото</v>
      </c>
      <c r="F1118" s="25"/>
      <c r="G1118" s="24" t="s">
        <v>358</v>
      </c>
      <c r="H1118" s="24" t="s">
        <v>349</v>
      </c>
      <c r="I1118" s="24" t="s">
        <v>1078</v>
      </c>
      <c r="J1118" s="14" t="s">
        <v>29</v>
      </c>
      <c r="K1118" s="15" t="s">
        <v>30</v>
      </c>
      <c r="L1118" s="61"/>
      <c r="M1118" s="14" t="s">
        <v>702</v>
      </c>
      <c r="N1118" s="14" t="s">
        <v>67</v>
      </c>
      <c r="O1118" s="14"/>
      <c r="P1118" s="15" t="s">
        <v>1395</v>
      </c>
      <c r="Q1118" s="16">
        <v>18999</v>
      </c>
      <c r="R1118" s="17">
        <v>40</v>
      </c>
      <c r="S1118" s="18">
        <v>13109.309999999998</v>
      </c>
      <c r="T1118" s="19" t="s">
        <v>353</v>
      </c>
      <c r="U1118" s="20" t="s">
        <v>354</v>
      </c>
      <c r="V1118" s="22">
        <v>41</v>
      </c>
      <c r="W1118" s="22">
        <v>8</v>
      </c>
      <c r="X1118" s="23"/>
    </row>
    <row r="1119" spans="1:24" s="1" customFormat="1" ht="21" customHeight="1" x14ac:dyDescent="0.3">
      <c r="A1119" s="24" t="s">
        <v>23</v>
      </c>
      <c r="B1119" s="24" t="s">
        <v>1392</v>
      </c>
      <c r="C1119" s="27" t="s">
        <v>1439</v>
      </c>
      <c r="D1119" s="59"/>
      <c r="E1119" s="40" t="str">
        <f>HYPERLINK("https://www.google.ru/search?q=CV1724-104&amp;newwindow=1&amp;tbm=isch","Еще фото")</f>
        <v>Еще фото</v>
      </c>
      <c r="F1119" s="25"/>
      <c r="G1119" s="24" t="s">
        <v>358</v>
      </c>
      <c r="H1119" s="24" t="s">
        <v>349</v>
      </c>
      <c r="I1119" s="24" t="s">
        <v>1078</v>
      </c>
      <c r="J1119" s="14" t="s">
        <v>29</v>
      </c>
      <c r="K1119" s="15" t="s">
        <v>30</v>
      </c>
      <c r="L1119" s="61"/>
      <c r="M1119" s="14" t="s">
        <v>702</v>
      </c>
      <c r="N1119" s="14" t="s">
        <v>67</v>
      </c>
      <c r="O1119" s="14"/>
      <c r="P1119" s="15" t="s">
        <v>1395</v>
      </c>
      <c r="Q1119" s="16">
        <v>18999</v>
      </c>
      <c r="R1119" s="17">
        <v>40</v>
      </c>
      <c r="S1119" s="18">
        <v>13109.309999999998</v>
      </c>
      <c r="T1119" s="19" t="s">
        <v>353</v>
      </c>
      <c r="U1119" s="20" t="s">
        <v>355</v>
      </c>
      <c r="V1119" s="29">
        <v>41.5</v>
      </c>
      <c r="W1119" s="22">
        <v>10</v>
      </c>
      <c r="X1119" s="23"/>
    </row>
    <row r="1120" spans="1:24" s="1" customFormat="1" ht="21" customHeight="1" x14ac:dyDescent="0.3">
      <c r="A1120" s="24" t="s">
        <v>23</v>
      </c>
      <c r="B1120" s="24" t="s">
        <v>1392</v>
      </c>
      <c r="C1120" s="27" t="s">
        <v>1439</v>
      </c>
      <c r="D1120" s="59"/>
      <c r="E1120" s="40" t="str">
        <f>HYPERLINK("https://www.google.ru/search?q=CV1724-104&amp;newwindow=1&amp;tbm=isch","Еще фото")</f>
        <v>Еще фото</v>
      </c>
      <c r="F1120" s="25"/>
      <c r="G1120" s="24" t="s">
        <v>358</v>
      </c>
      <c r="H1120" s="24" t="s">
        <v>349</v>
      </c>
      <c r="I1120" s="24" t="s">
        <v>1078</v>
      </c>
      <c r="J1120" s="14" t="s">
        <v>29</v>
      </c>
      <c r="K1120" s="15" t="s">
        <v>30</v>
      </c>
      <c r="L1120" s="61"/>
      <c r="M1120" s="14" t="s">
        <v>702</v>
      </c>
      <c r="N1120" s="14" t="s">
        <v>67</v>
      </c>
      <c r="O1120" s="14"/>
      <c r="P1120" s="15" t="s">
        <v>1395</v>
      </c>
      <c r="Q1120" s="16">
        <v>18999</v>
      </c>
      <c r="R1120" s="17">
        <v>40</v>
      </c>
      <c r="S1120" s="18">
        <v>13109.309999999998</v>
      </c>
      <c r="T1120" s="19" t="s">
        <v>353</v>
      </c>
      <c r="U1120" s="20" t="s">
        <v>696</v>
      </c>
      <c r="V1120" s="22">
        <v>43</v>
      </c>
      <c r="W1120" s="22">
        <v>6</v>
      </c>
      <c r="X1120" s="23"/>
    </row>
    <row r="1121" spans="1:24" s="1" customFormat="1" ht="32" customHeight="1" x14ac:dyDescent="0.3">
      <c r="A1121" s="24" t="s">
        <v>23</v>
      </c>
      <c r="B1121" s="24" t="s">
        <v>1392</v>
      </c>
      <c r="C1121" s="27" t="s">
        <v>1439</v>
      </c>
      <c r="D1121" s="60"/>
      <c r="E1121" s="40" t="str">
        <f>HYPERLINK("https://www.google.ru/search?q=CV1724-104&amp;newwindow=1&amp;tbm=isch","Еще фото")</f>
        <v>Еще фото</v>
      </c>
      <c r="F1121" s="25"/>
      <c r="G1121" s="24" t="s">
        <v>358</v>
      </c>
      <c r="H1121" s="24" t="s">
        <v>349</v>
      </c>
      <c r="I1121" s="24" t="s">
        <v>1078</v>
      </c>
      <c r="J1121" s="14" t="s">
        <v>29</v>
      </c>
      <c r="K1121" s="15" t="s">
        <v>30</v>
      </c>
      <c r="L1121" s="57"/>
      <c r="M1121" s="14" t="s">
        <v>702</v>
      </c>
      <c r="N1121" s="14" t="s">
        <v>67</v>
      </c>
      <c r="O1121" s="14"/>
      <c r="P1121" s="15" t="s">
        <v>1395</v>
      </c>
      <c r="Q1121" s="16">
        <v>18999</v>
      </c>
      <c r="R1121" s="17">
        <v>40</v>
      </c>
      <c r="S1121" s="18">
        <v>13109.309999999998</v>
      </c>
      <c r="T1121" s="19" t="s">
        <v>353</v>
      </c>
      <c r="U1121" s="20" t="s">
        <v>697</v>
      </c>
      <c r="V1121" s="29">
        <v>43.5</v>
      </c>
      <c r="W1121" s="22">
        <v>5</v>
      </c>
      <c r="X1121" s="23"/>
    </row>
    <row r="1122" spans="1:24" s="1" customFormat="1" ht="35" customHeight="1" x14ac:dyDescent="0.3">
      <c r="A1122" s="11" t="s">
        <v>23</v>
      </c>
      <c r="B1122" s="11" t="s">
        <v>1441</v>
      </c>
      <c r="C1122" s="12" t="s">
        <v>1442</v>
      </c>
      <c r="D1122" s="58"/>
      <c r="E1122" s="40" t="str">
        <f>HYPERLINK("https://www.google.ru/search?q=CV1772-003&amp;newwindow=1&amp;tbm=isch","Еще фото")</f>
        <v>Еще фото</v>
      </c>
      <c r="F1122" s="25"/>
      <c r="G1122" s="11" t="s">
        <v>358</v>
      </c>
      <c r="H1122" s="11" t="s">
        <v>349</v>
      </c>
      <c r="I1122" s="14" t="s">
        <v>1078</v>
      </c>
      <c r="J1122" s="14" t="s">
        <v>29</v>
      </c>
      <c r="K1122" s="15" t="s">
        <v>30</v>
      </c>
      <c r="L1122" s="56" t="s">
        <v>1443</v>
      </c>
      <c r="M1122" s="14"/>
      <c r="N1122" s="14" t="s">
        <v>32</v>
      </c>
      <c r="O1122" s="14"/>
      <c r="P1122" s="15" t="s">
        <v>1444</v>
      </c>
      <c r="Q1122" s="16">
        <v>14599</v>
      </c>
      <c r="R1122" s="17">
        <v>40</v>
      </c>
      <c r="S1122" s="18">
        <v>10073.31</v>
      </c>
      <c r="T1122" s="19" t="s">
        <v>353</v>
      </c>
      <c r="U1122" s="20" t="s">
        <v>695</v>
      </c>
      <c r="V1122" s="29">
        <v>39.5</v>
      </c>
      <c r="W1122" s="22">
        <v>1</v>
      </c>
      <c r="X1122" s="23"/>
    </row>
    <row r="1123" spans="1:24" s="1" customFormat="1" ht="35" customHeight="1" x14ac:dyDescent="0.3">
      <c r="A1123" s="24" t="s">
        <v>23</v>
      </c>
      <c r="B1123" s="24" t="s">
        <v>1441</v>
      </c>
      <c r="C1123" s="12" t="s">
        <v>1442</v>
      </c>
      <c r="D1123" s="59"/>
      <c r="E1123" s="40" t="str">
        <f>HYPERLINK("https://www.google.ru/search?q=CV1772-003&amp;newwindow=1&amp;tbm=isch","Еще фото")</f>
        <v>Еще фото</v>
      </c>
      <c r="F1123" s="25"/>
      <c r="G1123" s="24" t="s">
        <v>358</v>
      </c>
      <c r="H1123" s="24" t="s">
        <v>349</v>
      </c>
      <c r="I1123" s="24" t="s">
        <v>1078</v>
      </c>
      <c r="J1123" s="14" t="s">
        <v>29</v>
      </c>
      <c r="K1123" s="15" t="s">
        <v>30</v>
      </c>
      <c r="L1123" s="61"/>
      <c r="M1123" s="14"/>
      <c r="N1123" s="14" t="s">
        <v>32</v>
      </c>
      <c r="O1123" s="14"/>
      <c r="P1123" s="15" t="s">
        <v>1444</v>
      </c>
      <c r="Q1123" s="16">
        <v>14599</v>
      </c>
      <c r="R1123" s="17">
        <v>40</v>
      </c>
      <c r="S1123" s="18">
        <v>10073.31</v>
      </c>
      <c r="T1123" s="19" t="s">
        <v>353</v>
      </c>
      <c r="U1123" s="20" t="s">
        <v>686</v>
      </c>
      <c r="V1123" s="22">
        <v>40</v>
      </c>
      <c r="W1123" s="22">
        <v>3</v>
      </c>
      <c r="X1123" s="23"/>
    </row>
    <row r="1124" spans="1:24" s="1" customFormat="1" ht="37.049999999999997" customHeight="1" x14ac:dyDescent="0.3">
      <c r="A1124" s="24" t="s">
        <v>23</v>
      </c>
      <c r="B1124" s="24" t="s">
        <v>1441</v>
      </c>
      <c r="C1124" s="12" t="s">
        <v>1442</v>
      </c>
      <c r="D1124" s="60"/>
      <c r="E1124" s="40" t="str">
        <f>HYPERLINK("https://www.google.ru/search?q=CV1772-003&amp;newwindow=1&amp;tbm=isch","Еще фото")</f>
        <v>Еще фото</v>
      </c>
      <c r="F1124" s="25"/>
      <c r="G1124" s="24" t="s">
        <v>358</v>
      </c>
      <c r="H1124" s="24" t="s">
        <v>349</v>
      </c>
      <c r="I1124" s="24" t="s">
        <v>1078</v>
      </c>
      <c r="J1124" s="14" t="s">
        <v>29</v>
      </c>
      <c r="K1124" s="15" t="s">
        <v>30</v>
      </c>
      <c r="L1124" s="57"/>
      <c r="M1124" s="14"/>
      <c r="N1124" s="14" t="s">
        <v>32</v>
      </c>
      <c r="O1124" s="14"/>
      <c r="P1124" s="15" t="s">
        <v>1444</v>
      </c>
      <c r="Q1124" s="16">
        <v>14599</v>
      </c>
      <c r="R1124" s="17">
        <v>40</v>
      </c>
      <c r="S1124" s="18">
        <v>10073.31</v>
      </c>
      <c r="T1124" s="19" t="s">
        <v>353</v>
      </c>
      <c r="U1124" s="20" t="s">
        <v>696</v>
      </c>
      <c r="V1124" s="22">
        <v>43</v>
      </c>
      <c r="W1124" s="22">
        <v>1</v>
      </c>
      <c r="X1124" s="23"/>
    </row>
    <row r="1125" spans="1:24" s="1" customFormat="1" ht="17" customHeight="1" x14ac:dyDescent="0.3">
      <c r="A1125" s="11" t="s">
        <v>23</v>
      </c>
      <c r="B1125" s="11" t="s">
        <v>1445</v>
      </c>
      <c r="C1125" s="12" t="s">
        <v>1446</v>
      </c>
      <c r="D1125" s="58"/>
      <c r="E1125" s="40" t="str">
        <f t="shared" ref="E1125:E1130" si="48">HYPERLINK("https://www.google.ru/search?q=CW2288-001&amp;newwindow=1&amp;tbm=isch","Еще фото")</f>
        <v>Еще фото</v>
      </c>
      <c r="F1125" s="25" t="s">
        <v>76</v>
      </c>
      <c r="G1125" s="11" t="s">
        <v>358</v>
      </c>
      <c r="H1125" s="11" t="s">
        <v>349</v>
      </c>
      <c r="I1125" s="14" t="s">
        <v>1078</v>
      </c>
      <c r="J1125" s="14" t="s">
        <v>29</v>
      </c>
      <c r="K1125" s="15" t="s">
        <v>30</v>
      </c>
      <c r="L1125" s="56"/>
      <c r="M1125" s="14" t="s">
        <v>702</v>
      </c>
      <c r="N1125" s="14" t="s">
        <v>114</v>
      </c>
      <c r="O1125" s="14"/>
      <c r="P1125" s="15" t="s">
        <v>796</v>
      </c>
      <c r="Q1125" s="16">
        <v>17699</v>
      </c>
      <c r="R1125" s="17">
        <v>40</v>
      </c>
      <c r="S1125" s="18">
        <v>12212.31</v>
      </c>
      <c r="T1125" s="19" t="s">
        <v>353</v>
      </c>
      <c r="U1125" s="20" t="s">
        <v>686</v>
      </c>
      <c r="V1125" s="22">
        <v>40</v>
      </c>
      <c r="W1125" s="22">
        <v>7</v>
      </c>
      <c r="X1125" s="23"/>
    </row>
    <row r="1126" spans="1:24" s="1" customFormat="1" ht="17" customHeight="1" x14ac:dyDescent="0.3">
      <c r="A1126" s="24" t="s">
        <v>23</v>
      </c>
      <c r="B1126" s="24" t="s">
        <v>1445</v>
      </c>
      <c r="C1126" s="12" t="s">
        <v>1446</v>
      </c>
      <c r="D1126" s="59"/>
      <c r="E1126" s="40" t="str">
        <f t="shared" si="48"/>
        <v>Еще фото</v>
      </c>
      <c r="F1126" s="25" t="s">
        <v>76</v>
      </c>
      <c r="G1126" s="24" t="s">
        <v>358</v>
      </c>
      <c r="H1126" s="24" t="s">
        <v>349</v>
      </c>
      <c r="I1126" s="24" t="s">
        <v>1078</v>
      </c>
      <c r="J1126" s="14" t="s">
        <v>29</v>
      </c>
      <c r="K1126" s="15" t="s">
        <v>30</v>
      </c>
      <c r="L1126" s="61"/>
      <c r="M1126" s="14" t="s">
        <v>702</v>
      </c>
      <c r="N1126" s="14" t="s">
        <v>114</v>
      </c>
      <c r="O1126" s="14"/>
      <c r="P1126" s="15" t="s">
        <v>796</v>
      </c>
      <c r="Q1126" s="16">
        <v>17699</v>
      </c>
      <c r="R1126" s="17">
        <v>40</v>
      </c>
      <c r="S1126" s="18">
        <v>12212.31</v>
      </c>
      <c r="T1126" s="19" t="s">
        <v>353</v>
      </c>
      <c r="U1126" s="20" t="s">
        <v>354</v>
      </c>
      <c r="V1126" s="22">
        <v>41</v>
      </c>
      <c r="W1126" s="22">
        <v>5</v>
      </c>
      <c r="X1126" s="23"/>
    </row>
    <row r="1127" spans="1:24" s="1" customFormat="1" ht="17" customHeight="1" x14ac:dyDescent="0.3">
      <c r="A1127" s="24" t="s">
        <v>23</v>
      </c>
      <c r="B1127" s="24" t="s">
        <v>1445</v>
      </c>
      <c r="C1127" s="12" t="s">
        <v>1446</v>
      </c>
      <c r="D1127" s="59"/>
      <c r="E1127" s="40" t="str">
        <f t="shared" si="48"/>
        <v>Еще фото</v>
      </c>
      <c r="F1127" s="25" t="s">
        <v>76</v>
      </c>
      <c r="G1127" s="24" t="s">
        <v>358</v>
      </c>
      <c r="H1127" s="24" t="s">
        <v>349</v>
      </c>
      <c r="I1127" s="24" t="s">
        <v>1078</v>
      </c>
      <c r="J1127" s="14" t="s">
        <v>29</v>
      </c>
      <c r="K1127" s="15" t="s">
        <v>30</v>
      </c>
      <c r="L1127" s="61"/>
      <c r="M1127" s="14" t="s">
        <v>702</v>
      </c>
      <c r="N1127" s="14" t="s">
        <v>114</v>
      </c>
      <c r="O1127" s="14"/>
      <c r="P1127" s="15" t="s">
        <v>796</v>
      </c>
      <c r="Q1127" s="16">
        <v>17699</v>
      </c>
      <c r="R1127" s="17">
        <v>40</v>
      </c>
      <c r="S1127" s="18">
        <v>12212.31</v>
      </c>
      <c r="T1127" s="19" t="s">
        <v>353</v>
      </c>
      <c r="U1127" s="20" t="s">
        <v>355</v>
      </c>
      <c r="V1127" s="29">
        <v>41.5</v>
      </c>
      <c r="W1127" s="22">
        <v>6</v>
      </c>
      <c r="X1127" s="23"/>
    </row>
    <row r="1128" spans="1:24" s="1" customFormat="1" ht="17" customHeight="1" x14ac:dyDescent="0.3">
      <c r="A1128" s="24" t="s">
        <v>23</v>
      </c>
      <c r="B1128" s="24" t="s">
        <v>1445</v>
      </c>
      <c r="C1128" s="12" t="s">
        <v>1446</v>
      </c>
      <c r="D1128" s="59"/>
      <c r="E1128" s="40" t="str">
        <f t="shared" si="48"/>
        <v>Еще фото</v>
      </c>
      <c r="F1128" s="25" t="s">
        <v>76</v>
      </c>
      <c r="G1128" s="24" t="s">
        <v>358</v>
      </c>
      <c r="H1128" s="24" t="s">
        <v>349</v>
      </c>
      <c r="I1128" s="24" t="s">
        <v>1078</v>
      </c>
      <c r="J1128" s="14" t="s">
        <v>29</v>
      </c>
      <c r="K1128" s="15" t="s">
        <v>30</v>
      </c>
      <c r="L1128" s="61"/>
      <c r="M1128" s="14" t="s">
        <v>702</v>
      </c>
      <c r="N1128" s="14" t="s">
        <v>114</v>
      </c>
      <c r="O1128" s="14"/>
      <c r="P1128" s="15" t="s">
        <v>796</v>
      </c>
      <c r="Q1128" s="16">
        <v>17699</v>
      </c>
      <c r="R1128" s="17">
        <v>40</v>
      </c>
      <c r="S1128" s="18">
        <v>12212.31</v>
      </c>
      <c r="T1128" s="19" t="s">
        <v>353</v>
      </c>
      <c r="U1128" s="20" t="s">
        <v>696</v>
      </c>
      <c r="V1128" s="22">
        <v>43</v>
      </c>
      <c r="W1128" s="22">
        <v>3</v>
      </c>
      <c r="X1128" s="23"/>
    </row>
    <row r="1129" spans="1:24" s="1" customFormat="1" ht="17" customHeight="1" x14ac:dyDescent="0.3">
      <c r="A1129" s="24" t="s">
        <v>23</v>
      </c>
      <c r="B1129" s="24" t="s">
        <v>1445</v>
      </c>
      <c r="C1129" s="12" t="s">
        <v>1446</v>
      </c>
      <c r="D1129" s="59"/>
      <c r="E1129" s="40" t="str">
        <f t="shared" si="48"/>
        <v>Еще фото</v>
      </c>
      <c r="F1129" s="25" t="s">
        <v>76</v>
      </c>
      <c r="G1129" s="24" t="s">
        <v>358</v>
      </c>
      <c r="H1129" s="24" t="s">
        <v>349</v>
      </c>
      <c r="I1129" s="24" t="s">
        <v>1078</v>
      </c>
      <c r="J1129" s="14" t="s">
        <v>29</v>
      </c>
      <c r="K1129" s="15" t="s">
        <v>30</v>
      </c>
      <c r="L1129" s="61"/>
      <c r="M1129" s="14" t="s">
        <v>702</v>
      </c>
      <c r="N1129" s="14" t="s">
        <v>114</v>
      </c>
      <c r="O1129" s="14"/>
      <c r="P1129" s="15" t="s">
        <v>796</v>
      </c>
      <c r="Q1129" s="16">
        <v>17699</v>
      </c>
      <c r="R1129" s="17">
        <v>40</v>
      </c>
      <c r="S1129" s="18">
        <v>12212.31</v>
      </c>
      <c r="T1129" s="19" t="s">
        <v>353</v>
      </c>
      <c r="U1129" s="20" t="s">
        <v>697</v>
      </c>
      <c r="V1129" s="29">
        <v>43.5</v>
      </c>
      <c r="W1129" s="22">
        <v>6</v>
      </c>
      <c r="X1129" s="23"/>
    </row>
    <row r="1130" spans="1:24" s="1" customFormat="1" ht="22.05" customHeight="1" x14ac:dyDescent="0.3">
      <c r="A1130" s="24" t="s">
        <v>23</v>
      </c>
      <c r="B1130" s="24" t="s">
        <v>1445</v>
      </c>
      <c r="C1130" s="12" t="s">
        <v>1446</v>
      </c>
      <c r="D1130" s="60"/>
      <c r="E1130" s="40" t="str">
        <f t="shared" si="48"/>
        <v>Еще фото</v>
      </c>
      <c r="F1130" s="25" t="s">
        <v>76</v>
      </c>
      <c r="G1130" s="24" t="s">
        <v>358</v>
      </c>
      <c r="H1130" s="24" t="s">
        <v>349</v>
      </c>
      <c r="I1130" s="24" t="s">
        <v>1078</v>
      </c>
      <c r="J1130" s="14" t="s">
        <v>29</v>
      </c>
      <c r="K1130" s="15" t="s">
        <v>30</v>
      </c>
      <c r="L1130" s="57"/>
      <c r="M1130" s="14" t="s">
        <v>702</v>
      </c>
      <c r="N1130" s="14" t="s">
        <v>114</v>
      </c>
      <c r="O1130" s="14"/>
      <c r="P1130" s="15" t="s">
        <v>796</v>
      </c>
      <c r="Q1130" s="16">
        <v>17699</v>
      </c>
      <c r="R1130" s="17">
        <v>40</v>
      </c>
      <c r="S1130" s="18">
        <v>12212.31</v>
      </c>
      <c r="T1130" s="19" t="s">
        <v>353</v>
      </c>
      <c r="U1130" s="20" t="s">
        <v>698</v>
      </c>
      <c r="V1130" s="22">
        <v>44</v>
      </c>
      <c r="W1130" s="22">
        <v>4</v>
      </c>
      <c r="X1130" s="23"/>
    </row>
    <row r="1131" spans="1:24" s="1" customFormat="1" ht="26" customHeight="1" x14ac:dyDescent="0.3">
      <c r="A1131" s="11" t="s">
        <v>23</v>
      </c>
      <c r="B1131" s="11" t="s">
        <v>1445</v>
      </c>
      <c r="C1131" s="12" t="s">
        <v>1447</v>
      </c>
      <c r="D1131" s="58"/>
      <c r="E1131" s="40" t="str">
        <f>HYPERLINK("https://www.google.ru/search?q=CW2288-111&amp;newwindow=1&amp;tbm=isch","Еще фото")</f>
        <v>Еще фото</v>
      </c>
      <c r="F1131" s="13" t="s">
        <v>26</v>
      </c>
      <c r="G1131" s="11" t="s">
        <v>358</v>
      </c>
      <c r="H1131" s="11" t="s">
        <v>349</v>
      </c>
      <c r="I1131" s="14" t="s">
        <v>1078</v>
      </c>
      <c r="J1131" s="14" t="s">
        <v>29</v>
      </c>
      <c r="K1131" s="15" t="s">
        <v>30</v>
      </c>
      <c r="L1131" s="56" t="s">
        <v>1448</v>
      </c>
      <c r="M1131" s="14" t="s">
        <v>702</v>
      </c>
      <c r="N1131" s="14" t="s">
        <v>67</v>
      </c>
      <c r="O1131" s="14"/>
      <c r="P1131" s="15" t="s">
        <v>796</v>
      </c>
      <c r="Q1131" s="16">
        <v>23999</v>
      </c>
      <c r="R1131" s="17">
        <v>40</v>
      </c>
      <c r="S1131" s="18">
        <v>16559.309999999998</v>
      </c>
      <c r="T1131" s="19" t="s">
        <v>353</v>
      </c>
      <c r="U1131" s="20" t="s">
        <v>355</v>
      </c>
      <c r="V1131" s="29">
        <v>41.5</v>
      </c>
      <c r="W1131" s="22">
        <v>72</v>
      </c>
      <c r="X1131" s="23"/>
    </row>
    <row r="1132" spans="1:24" s="1" customFormat="1" ht="26" customHeight="1" x14ac:dyDescent="0.3">
      <c r="A1132" s="24" t="s">
        <v>23</v>
      </c>
      <c r="B1132" s="24" t="s">
        <v>1445</v>
      </c>
      <c r="C1132" s="12" t="s">
        <v>1447</v>
      </c>
      <c r="D1132" s="59"/>
      <c r="E1132" s="40" t="str">
        <f>HYPERLINK("https://www.google.ru/search?q=CW2288-111&amp;newwindow=1&amp;tbm=isch","Еще фото")</f>
        <v>Еще фото</v>
      </c>
      <c r="F1132" s="13" t="s">
        <v>26</v>
      </c>
      <c r="G1132" s="24" t="s">
        <v>358</v>
      </c>
      <c r="H1132" s="24" t="s">
        <v>349</v>
      </c>
      <c r="I1132" s="24" t="s">
        <v>1078</v>
      </c>
      <c r="J1132" s="14" t="s">
        <v>29</v>
      </c>
      <c r="K1132" s="15" t="s">
        <v>30</v>
      </c>
      <c r="L1132" s="61"/>
      <c r="M1132" s="14" t="s">
        <v>702</v>
      </c>
      <c r="N1132" s="14" t="s">
        <v>67</v>
      </c>
      <c r="O1132" s="14"/>
      <c r="P1132" s="15" t="s">
        <v>796</v>
      </c>
      <c r="Q1132" s="16">
        <v>23999</v>
      </c>
      <c r="R1132" s="17">
        <v>40</v>
      </c>
      <c r="S1132" s="18">
        <v>16559.309999999998</v>
      </c>
      <c r="T1132" s="19" t="s">
        <v>353</v>
      </c>
      <c r="U1132" s="20" t="s">
        <v>708</v>
      </c>
      <c r="V1132" s="22">
        <v>42</v>
      </c>
      <c r="W1132" s="22">
        <v>52</v>
      </c>
      <c r="X1132" s="23"/>
    </row>
    <row r="1133" spans="1:24" s="1" customFormat="1" ht="26" customHeight="1" x14ac:dyDescent="0.3">
      <c r="A1133" s="24" t="s">
        <v>23</v>
      </c>
      <c r="B1133" s="24" t="s">
        <v>1445</v>
      </c>
      <c r="C1133" s="12" t="s">
        <v>1447</v>
      </c>
      <c r="D1133" s="59"/>
      <c r="E1133" s="40" t="str">
        <f>HYPERLINK("https://www.google.ru/search?q=CW2288-111&amp;newwindow=1&amp;tbm=isch","Еще фото")</f>
        <v>Еще фото</v>
      </c>
      <c r="F1133" s="13" t="s">
        <v>26</v>
      </c>
      <c r="G1133" s="24" t="s">
        <v>358</v>
      </c>
      <c r="H1133" s="24" t="s">
        <v>349</v>
      </c>
      <c r="I1133" s="24" t="s">
        <v>1078</v>
      </c>
      <c r="J1133" s="14" t="s">
        <v>29</v>
      </c>
      <c r="K1133" s="15" t="s">
        <v>30</v>
      </c>
      <c r="L1133" s="61"/>
      <c r="M1133" s="14" t="s">
        <v>702</v>
      </c>
      <c r="N1133" s="14" t="s">
        <v>67</v>
      </c>
      <c r="O1133" s="14"/>
      <c r="P1133" s="15" t="s">
        <v>796</v>
      </c>
      <c r="Q1133" s="16">
        <v>23999</v>
      </c>
      <c r="R1133" s="17">
        <v>40</v>
      </c>
      <c r="S1133" s="18">
        <v>16559.309999999998</v>
      </c>
      <c r="T1133" s="19" t="s">
        <v>353</v>
      </c>
      <c r="U1133" s="20" t="s">
        <v>696</v>
      </c>
      <c r="V1133" s="22">
        <v>43</v>
      </c>
      <c r="W1133" s="22">
        <v>143</v>
      </c>
      <c r="X1133" s="23"/>
    </row>
    <row r="1134" spans="1:24" s="1" customFormat="1" ht="26" customHeight="1" x14ac:dyDescent="0.3">
      <c r="A1134" s="24" t="s">
        <v>23</v>
      </c>
      <c r="B1134" s="24" t="s">
        <v>1445</v>
      </c>
      <c r="C1134" s="12" t="s">
        <v>1447</v>
      </c>
      <c r="D1134" s="60"/>
      <c r="E1134" s="40" t="str">
        <f>HYPERLINK("https://www.google.ru/search?q=CW2288-111&amp;newwindow=1&amp;tbm=isch","Еще фото")</f>
        <v>Еще фото</v>
      </c>
      <c r="F1134" s="13" t="s">
        <v>26</v>
      </c>
      <c r="G1134" s="24" t="s">
        <v>358</v>
      </c>
      <c r="H1134" s="24" t="s">
        <v>349</v>
      </c>
      <c r="I1134" s="24" t="s">
        <v>1078</v>
      </c>
      <c r="J1134" s="14" t="s">
        <v>29</v>
      </c>
      <c r="K1134" s="15" t="s">
        <v>30</v>
      </c>
      <c r="L1134" s="57"/>
      <c r="M1134" s="14" t="s">
        <v>702</v>
      </c>
      <c r="N1134" s="14" t="s">
        <v>67</v>
      </c>
      <c r="O1134" s="14"/>
      <c r="P1134" s="15" t="s">
        <v>796</v>
      </c>
      <c r="Q1134" s="16">
        <v>23999</v>
      </c>
      <c r="R1134" s="17">
        <v>40</v>
      </c>
      <c r="S1134" s="18">
        <v>16559.309999999998</v>
      </c>
      <c r="T1134" s="19" t="s">
        <v>353</v>
      </c>
      <c r="U1134" s="20" t="s">
        <v>697</v>
      </c>
      <c r="V1134" s="29">
        <v>43.5</v>
      </c>
      <c r="W1134" s="22">
        <v>55</v>
      </c>
      <c r="X1134" s="23"/>
    </row>
    <row r="1135" spans="1:24" s="1" customFormat="1" ht="35" customHeight="1" x14ac:dyDescent="0.3">
      <c r="A1135" s="11" t="s">
        <v>23</v>
      </c>
      <c r="B1135" s="11" t="s">
        <v>1449</v>
      </c>
      <c r="C1135" s="12" t="s">
        <v>1450</v>
      </c>
      <c r="D1135" s="58"/>
      <c r="E1135" s="40" t="str">
        <f>HYPERLINK("https://www.google.ru/search?q=CW2289-111&amp;newwindow=1&amp;tbm=isch","Еще фото")</f>
        <v>Еще фото</v>
      </c>
      <c r="F1135" s="25"/>
      <c r="G1135" s="11" t="s">
        <v>358</v>
      </c>
      <c r="H1135" s="11" t="s">
        <v>349</v>
      </c>
      <c r="I1135" s="14" t="s">
        <v>1078</v>
      </c>
      <c r="J1135" s="14" t="s">
        <v>29</v>
      </c>
      <c r="K1135" s="15" t="s">
        <v>30</v>
      </c>
      <c r="L1135" s="56" t="s">
        <v>1451</v>
      </c>
      <c r="M1135" s="14" t="s">
        <v>702</v>
      </c>
      <c r="N1135" s="14" t="s">
        <v>67</v>
      </c>
      <c r="O1135" s="14"/>
      <c r="P1135" s="15" t="s">
        <v>796</v>
      </c>
      <c r="Q1135" s="16">
        <v>22499</v>
      </c>
      <c r="R1135" s="17">
        <v>40</v>
      </c>
      <c r="S1135" s="18">
        <v>15524.309999999998</v>
      </c>
      <c r="T1135" s="19" t="s">
        <v>353</v>
      </c>
      <c r="U1135" s="20" t="s">
        <v>696</v>
      </c>
      <c r="V1135" s="22">
        <v>43</v>
      </c>
      <c r="W1135" s="22">
        <v>2</v>
      </c>
      <c r="X1135" s="23"/>
    </row>
    <row r="1136" spans="1:24" s="1" customFormat="1" ht="35" customHeight="1" x14ac:dyDescent="0.3">
      <c r="A1136" s="24" t="s">
        <v>23</v>
      </c>
      <c r="B1136" s="24" t="s">
        <v>1449</v>
      </c>
      <c r="C1136" s="12" t="s">
        <v>1450</v>
      </c>
      <c r="D1136" s="59"/>
      <c r="E1136" s="40" t="str">
        <f>HYPERLINK("https://www.google.ru/search?q=CW2289-111&amp;newwindow=1&amp;tbm=isch","Еще фото")</f>
        <v>Еще фото</v>
      </c>
      <c r="F1136" s="25"/>
      <c r="G1136" s="24" t="s">
        <v>358</v>
      </c>
      <c r="H1136" s="24" t="s">
        <v>349</v>
      </c>
      <c r="I1136" s="24" t="s">
        <v>1078</v>
      </c>
      <c r="J1136" s="14" t="s">
        <v>29</v>
      </c>
      <c r="K1136" s="15" t="s">
        <v>30</v>
      </c>
      <c r="L1136" s="61"/>
      <c r="M1136" s="14" t="s">
        <v>702</v>
      </c>
      <c r="N1136" s="14" t="s">
        <v>67</v>
      </c>
      <c r="O1136" s="14"/>
      <c r="P1136" s="15" t="s">
        <v>796</v>
      </c>
      <c r="Q1136" s="16">
        <v>22499</v>
      </c>
      <c r="R1136" s="17">
        <v>40</v>
      </c>
      <c r="S1136" s="18">
        <v>15524.309999999998</v>
      </c>
      <c r="T1136" s="19" t="s">
        <v>353</v>
      </c>
      <c r="U1136" s="20" t="s">
        <v>697</v>
      </c>
      <c r="V1136" s="29">
        <v>43.5</v>
      </c>
      <c r="W1136" s="22">
        <v>1</v>
      </c>
      <c r="X1136" s="23"/>
    </row>
    <row r="1137" spans="1:24" s="1" customFormat="1" ht="37.049999999999997" customHeight="1" x14ac:dyDescent="0.3">
      <c r="A1137" s="24" t="s">
        <v>23</v>
      </c>
      <c r="B1137" s="24" t="s">
        <v>1449</v>
      </c>
      <c r="C1137" s="12" t="s">
        <v>1450</v>
      </c>
      <c r="D1137" s="60"/>
      <c r="E1137" s="40" t="str">
        <f>HYPERLINK("https://www.google.ru/search?q=CW2289-111&amp;newwindow=1&amp;tbm=isch","Еще фото")</f>
        <v>Еще фото</v>
      </c>
      <c r="F1137" s="25"/>
      <c r="G1137" s="24" t="s">
        <v>358</v>
      </c>
      <c r="H1137" s="24" t="s">
        <v>349</v>
      </c>
      <c r="I1137" s="24" t="s">
        <v>1078</v>
      </c>
      <c r="J1137" s="14" t="s">
        <v>29</v>
      </c>
      <c r="K1137" s="15" t="s">
        <v>30</v>
      </c>
      <c r="L1137" s="57"/>
      <c r="M1137" s="14" t="s">
        <v>702</v>
      </c>
      <c r="N1137" s="14" t="s">
        <v>67</v>
      </c>
      <c r="O1137" s="14"/>
      <c r="P1137" s="15" t="s">
        <v>796</v>
      </c>
      <c r="Q1137" s="16">
        <v>22499</v>
      </c>
      <c r="R1137" s="17">
        <v>40</v>
      </c>
      <c r="S1137" s="18">
        <v>15524.309999999998</v>
      </c>
      <c r="T1137" s="19" t="s">
        <v>353</v>
      </c>
      <c r="U1137" s="20" t="s">
        <v>717</v>
      </c>
      <c r="V1137" s="22">
        <v>45</v>
      </c>
      <c r="W1137" s="22">
        <v>1</v>
      </c>
      <c r="X1137" s="23"/>
    </row>
    <row r="1138" spans="1:24" s="1" customFormat="1" ht="17" customHeight="1" x14ac:dyDescent="0.3">
      <c r="A1138" s="11" t="s">
        <v>23</v>
      </c>
      <c r="B1138" s="11" t="s">
        <v>1165</v>
      </c>
      <c r="C1138" s="12" t="s">
        <v>1452</v>
      </c>
      <c r="D1138" s="58"/>
      <c r="E1138" s="40" t="str">
        <f t="shared" ref="E1138:E1143" si="49">HYPERLINK("https://www.google.ru/search?q=CW4554-001&amp;newwindow=1&amp;tbm=isch","Еще фото")</f>
        <v>Еще фото</v>
      </c>
      <c r="F1138" s="25" t="s">
        <v>52</v>
      </c>
      <c r="G1138" s="11" t="s">
        <v>358</v>
      </c>
      <c r="H1138" s="11" t="s">
        <v>349</v>
      </c>
      <c r="I1138" s="14" t="s">
        <v>1078</v>
      </c>
      <c r="J1138" s="14" t="s">
        <v>29</v>
      </c>
      <c r="K1138" s="15" t="s">
        <v>45</v>
      </c>
      <c r="L1138" s="56" t="s">
        <v>1167</v>
      </c>
      <c r="M1138" s="14" t="s">
        <v>702</v>
      </c>
      <c r="N1138" s="14" t="s">
        <v>114</v>
      </c>
      <c r="O1138" s="14"/>
      <c r="P1138" s="15" t="s">
        <v>800</v>
      </c>
      <c r="Q1138" s="16">
        <v>13299</v>
      </c>
      <c r="R1138" s="17">
        <v>40</v>
      </c>
      <c r="S1138" s="18">
        <v>9176.31</v>
      </c>
      <c r="T1138" s="19" t="s">
        <v>353</v>
      </c>
      <c r="U1138" s="20" t="s">
        <v>712</v>
      </c>
      <c r="V1138" s="29">
        <v>35.5</v>
      </c>
      <c r="W1138" s="22">
        <v>2</v>
      </c>
      <c r="X1138" s="23"/>
    </row>
    <row r="1139" spans="1:24" s="1" customFormat="1" ht="17" customHeight="1" x14ac:dyDescent="0.3">
      <c r="A1139" s="24" t="s">
        <v>23</v>
      </c>
      <c r="B1139" s="24" t="s">
        <v>1165</v>
      </c>
      <c r="C1139" s="12" t="s">
        <v>1452</v>
      </c>
      <c r="D1139" s="59"/>
      <c r="E1139" s="40" t="str">
        <f t="shared" si="49"/>
        <v>Еще фото</v>
      </c>
      <c r="F1139" s="25" t="s">
        <v>52</v>
      </c>
      <c r="G1139" s="24" t="s">
        <v>358</v>
      </c>
      <c r="H1139" s="24" t="s">
        <v>349</v>
      </c>
      <c r="I1139" s="24" t="s">
        <v>1078</v>
      </c>
      <c r="J1139" s="14" t="s">
        <v>29</v>
      </c>
      <c r="K1139" s="15" t="s">
        <v>45</v>
      </c>
      <c r="L1139" s="61"/>
      <c r="M1139" s="14" t="s">
        <v>702</v>
      </c>
      <c r="N1139" s="14" t="s">
        <v>114</v>
      </c>
      <c r="O1139" s="14"/>
      <c r="P1139" s="15" t="s">
        <v>800</v>
      </c>
      <c r="Q1139" s="16">
        <v>13299</v>
      </c>
      <c r="R1139" s="17">
        <v>40</v>
      </c>
      <c r="S1139" s="18">
        <v>9176.31</v>
      </c>
      <c r="T1139" s="19" t="s">
        <v>353</v>
      </c>
      <c r="U1139" s="20" t="s">
        <v>361</v>
      </c>
      <c r="V1139" s="29">
        <v>36.5</v>
      </c>
      <c r="W1139" s="22">
        <v>7</v>
      </c>
      <c r="X1139" s="23"/>
    </row>
    <row r="1140" spans="1:24" s="1" customFormat="1" ht="17" customHeight="1" x14ac:dyDescent="0.3">
      <c r="A1140" s="24" t="s">
        <v>23</v>
      </c>
      <c r="B1140" s="24" t="s">
        <v>1165</v>
      </c>
      <c r="C1140" s="12" t="s">
        <v>1452</v>
      </c>
      <c r="D1140" s="59"/>
      <c r="E1140" s="40" t="str">
        <f t="shared" si="49"/>
        <v>Еще фото</v>
      </c>
      <c r="F1140" s="25" t="s">
        <v>52</v>
      </c>
      <c r="G1140" s="24" t="s">
        <v>358</v>
      </c>
      <c r="H1140" s="24" t="s">
        <v>349</v>
      </c>
      <c r="I1140" s="24" t="s">
        <v>1078</v>
      </c>
      <c r="J1140" s="14" t="s">
        <v>29</v>
      </c>
      <c r="K1140" s="15" t="s">
        <v>45</v>
      </c>
      <c r="L1140" s="61"/>
      <c r="M1140" s="14" t="s">
        <v>702</v>
      </c>
      <c r="N1140" s="14" t="s">
        <v>114</v>
      </c>
      <c r="O1140" s="14"/>
      <c r="P1140" s="15" t="s">
        <v>800</v>
      </c>
      <c r="Q1140" s="16">
        <v>13299</v>
      </c>
      <c r="R1140" s="17">
        <v>40</v>
      </c>
      <c r="S1140" s="18">
        <v>9176.31</v>
      </c>
      <c r="T1140" s="19" t="s">
        <v>353</v>
      </c>
      <c r="U1140" s="20" t="s">
        <v>362</v>
      </c>
      <c r="V1140" s="22">
        <v>37</v>
      </c>
      <c r="W1140" s="22">
        <v>6</v>
      </c>
      <c r="X1140" s="23"/>
    </row>
    <row r="1141" spans="1:24" s="1" customFormat="1" ht="17" customHeight="1" x14ac:dyDescent="0.3">
      <c r="A1141" s="24" t="s">
        <v>23</v>
      </c>
      <c r="B1141" s="24" t="s">
        <v>1165</v>
      </c>
      <c r="C1141" s="12" t="s">
        <v>1452</v>
      </c>
      <c r="D1141" s="59"/>
      <c r="E1141" s="40" t="str">
        <f t="shared" si="49"/>
        <v>Еще фото</v>
      </c>
      <c r="F1141" s="25" t="s">
        <v>52</v>
      </c>
      <c r="G1141" s="24" t="s">
        <v>358</v>
      </c>
      <c r="H1141" s="24" t="s">
        <v>349</v>
      </c>
      <c r="I1141" s="24" t="s">
        <v>1078</v>
      </c>
      <c r="J1141" s="14" t="s">
        <v>29</v>
      </c>
      <c r="K1141" s="15" t="s">
        <v>45</v>
      </c>
      <c r="L1141" s="61"/>
      <c r="M1141" s="14" t="s">
        <v>702</v>
      </c>
      <c r="N1141" s="14" t="s">
        <v>114</v>
      </c>
      <c r="O1141" s="14"/>
      <c r="P1141" s="15" t="s">
        <v>800</v>
      </c>
      <c r="Q1141" s="16">
        <v>13299</v>
      </c>
      <c r="R1141" s="17">
        <v>40</v>
      </c>
      <c r="S1141" s="18">
        <v>9176.31</v>
      </c>
      <c r="T1141" s="19" t="s">
        <v>353</v>
      </c>
      <c r="U1141" s="20" t="s">
        <v>695</v>
      </c>
      <c r="V1141" s="29">
        <v>37.5</v>
      </c>
      <c r="W1141" s="22">
        <v>12</v>
      </c>
      <c r="X1141" s="23"/>
    </row>
    <row r="1142" spans="1:24" s="1" customFormat="1" ht="17" customHeight="1" x14ac:dyDescent="0.3">
      <c r="A1142" s="24" t="s">
        <v>23</v>
      </c>
      <c r="B1142" s="24" t="s">
        <v>1165</v>
      </c>
      <c r="C1142" s="12" t="s">
        <v>1452</v>
      </c>
      <c r="D1142" s="59"/>
      <c r="E1142" s="40" t="str">
        <f t="shared" si="49"/>
        <v>Еще фото</v>
      </c>
      <c r="F1142" s="25" t="s">
        <v>52</v>
      </c>
      <c r="G1142" s="24" t="s">
        <v>358</v>
      </c>
      <c r="H1142" s="24" t="s">
        <v>349</v>
      </c>
      <c r="I1142" s="24" t="s">
        <v>1078</v>
      </c>
      <c r="J1142" s="14" t="s">
        <v>29</v>
      </c>
      <c r="K1142" s="15" t="s">
        <v>45</v>
      </c>
      <c r="L1142" s="61"/>
      <c r="M1142" s="14" t="s">
        <v>702</v>
      </c>
      <c r="N1142" s="14" t="s">
        <v>114</v>
      </c>
      <c r="O1142" s="14"/>
      <c r="P1142" s="15" t="s">
        <v>800</v>
      </c>
      <c r="Q1142" s="16">
        <v>13299</v>
      </c>
      <c r="R1142" s="17">
        <v>40</v>
      </c>
      <c r="S1142" s="18">
        <v>9176.31</v>
      </c>
      <c r="T1142" s="19" t="s">
        <v>353</v>
      </c>
      <c r="U1142" s="20" t="s">
        <v>354</v>
      </c>
      <c r="V1142" s="22">
        <v>39</v>
      </c>
      <c r="W1142" s="22">
        <v>2</v>
      </c>
      <c r="X1142" s="23"/>
    </row>
    <row r="1143" spans="1:24" s="1" customFormat="1" ht="22.05" customHeight="1" x14ac:dyDescent="0.3">
      <c r="A1143" s="24" t="s">
        <v>23</v>
      </c>
      <c r="B1143" s="24" t="s">
        <v>1165</v>
      </c>
      <c r="C1143" s="12" t="s">
        <v>1452</v>
      </c>
      <c r="D1143" s="60"/>
      <c r="E1143" s="40" t="str">
        <f t="shared" si="49"/>
        <v>Еще фото</v>
      </c>
      <c r="F1143" s="25" t="s">
        <v>52</v>
      </c>
      <c r="G1143" s="24" t="s">
        <v>358</v>
      </c>
      <c r="H1143" s="24" t="s">
        <v>349</v>
      </c>
      <c r="I1143" s="24" t="s">
        <v>1078</v>
      </c>
      <c r="J1143" s="14" t="s">
        <v>29</v>
      </c>
      <c r="K1143" s="15" t="s">
        <v>45</v>
      </c>
      <c r="L1143" s="57"/>
      <c r="M1143" s="14" t="s">
        <v>702</v>
      </c>
      <c r="N1143" s="14" t="s">
        <v>114</v>
      </c>
      <c r="O1143" s="14"/>
      <c r="P1143" s="15" t="s">
        <v>800</v>
      </c>
      <c r="Q1143" s="16">
        <v>13299</v>
      </c>
      <c r="R1143" s="17">
        <v>40</v>
      </c>
      <c r="S1143" s="18">
        <v>9176.31</v>
      </c>
      <c r="T1143" s="19" t="s">
        <v>353</v>
      </c>
      <c r="U1143" s="20" t="s">
        <v>355</v>
      </c>
      <c r="V1143" s="29">
        <v>39.5</v>
      </c>
      <c r="W1143" s="22">
        <v>1</v>
      </c>
      <c r="X1143" s="23"/>
    </row>
    <row r="1144" spans="1:24" s="1" customFormat="1" ht="35" customHeight="1" x14ac:dyDescent="0.3">
      <c r="A1144" s="11" t="s">
        <v>23</v>
      </c>
      <c r="B1144" s="11" t="s">
        <v>1165</v>
      </c>
      <c r="C1144" s="12" t="s">
        <v>1453</v>
      </c>
      <c r="D1144" s="58"/>
      <c r="E1144" s="40" t="str">
        <f>HYPERLINK("https://www.google.ru/search?q=CW4555-002&amp;newwindow=1&amp;tbm=isch","Еще фото")</f>
        <v>Еще фото</v>
      </c>
      <c r="F1144" s="25" t="s">
        <v>52</v>
      </c>
      <c r="G1144" s="11" t="s">
        <v>358</v>
      </c>
      <c r="H1144" s="11" t="s">
        <v>349</v>
      </c>
      <c r="I1144" s="14" t="s">
        <v>1078</v>
      </c>
      <c r="J1144" s="14" t="s">
        <v>29</v>
      </c>
      <c r="K1144" s="15" t="s">
        <v>30</v>
      </c>
      <c r="L1144" s="56" t="s">
        <v>1167</v>
      </c>
      <c r="M1144" s="14" t="s">
        <v>702</v>
      </c>
      <c r="N1144" s="14" t="s">
        <v>391</v>
      </c>
      <c r="O1144" s="14"/>
      <c r="P1144" s="15" t="s">
        <v>800</v>
      </c>
      <c r="Q1144" s="16">
        <v>13699</v>
      </c>
      <c r="R1144" s="17">
        <v>40</v>
      </c>
      <c r="S1144" s="18">
        <v>9452.31</v>
      </c>
      <c r="T1144" s="19" t="s">
        <v>353</v>
      </c>
      <c r="U1144" s="20" t="s">
        <v>362</v>
      </c>
      <c r="V1144" s="22">
        <v>39</v>
      </c>
      <c r="W1144" s="22">
        <v>1</v>
      </c>
      <c r="X1144" s="23"/>
    </row>
    <row r="1145" spans="1:24" s="1" customFormat="1" ht="35" customHeight="1" x14ac:dyDescent="0.3">
      <c r="A1145" s="24" t="s">
        <v>23</v>
      </c>
      <c r="B1145" s="24" t="s">
        <v>1165</v>
      </c>
      <c r="C1145" s="12" t="s">
        <v>1453</v>
      </c>
      <c r="D1145" s="59"/>
      <c r="E1145" s="40" t="str">
        <f>HYPERLINK("https://www.google.ru/search?q=CW4555-002&amp;newwindow=1&amp;tbm=isch","Еще фото")</f>
        <v>Еще фото</v>
      </c>
      <c r="F1145" s="25" t="s">
        <v>52</v>
      </c>
      <c r="G1145" s="24" t="s">
        <v>358</v>
      </c>
      <c r="H1145" s="24" t="s">
        <v>349</v>
      </c>
      <c r="I1145" s="24" t="s">
        <v>1078</v>
      </c>
      <c r="J1145" s="14" t="s">
        <v>29</v>
      </c>
      <c r="K1145" s="15" t="s">
        <v>30</v>
      </c>
      <c r="L1145" s="61"/>
      <c r="M1145" s="14" t="s">
        <v>702</v>
      </c>
      <c r="N1145" s="14" t="s">
        <v>391</v>
      </c>
      <c r="O1145" s="14"/>
      <c r="P1145" s="15" t="s">
        <v>800</v>
      </c>
      <c r="Q1145" s="16">
        <v>13699</v>
      </c>
      <c r="R1145" s="17">
        <v>40</v>
      </c>
      <c r="S1145" s="18">
        <v>9452.31</v>
      </c>
      <c r="T1145" s="19" t="s">
        <v>353</v>
      </c>
      <c r="U1145" s="20" t="s">
        <v>686</v>
      </c>
      <c r="V1145" s="22">
        <v>40</v>
      </c>
      <c r="W1145" s="22">
        <v>4</v>
      </c>
      <c r="X1145" s="23"/>
    </row>
    <row r="1146" spans="1:24" s="1" customFormat="1" ht="37.049999999999997" customHeight="1" x14ac:dyDescent="0.3">
      <c r="A1146" s="24" t="s">
        <v>23</v>
      </c>
      <c r="B1146" s="24" t="s">
        <v>1165</v>
      </c>
      <c r="C1146" s="12" t="s">
        <v>1453</v>
      </c>
      <c r="D1146" s="60"/>
      <c r="E1146" s="40" t="str">
        <f>HYPERLINK("https://www.google.ru/search?q=CW4555-002&amp;newwindow=1&amp;tbm=isch","Еще фото")</f>
        <v>Еще фото</v>
      </c>
      <c r="F1146" s="25" t="s">
        <v>52</v>
      </c>
      <c r="G1146" s="24" t="s">
        <v>358</v>
      </c>
      <c r="H1146" s="24" t="s">
        <v>349</v>
      </c>
      <c r="I1146" s="24" t="s">
        <v>1078</v>
      </c>
      <c r="J1146" s="14" t="s">
        <v>29</v>
      </c>
      <c r="K1146" s="15" t="s">
        <v>30</v>
      </c>
      <c r="L1146" s="57"/>
      <c r="M1146" s="14" t="s">
        <v>702</v>
      </c>
      <c r="N1146" s="14" t="s">
        <v>391</v>
      </c>
      <c r="O1146" s="14"/>
      <c r="P1146" s="15" t="s">
        <v>800</v>
      </c>
      <c r="Q1146" s="16">
        <v>13699</v>
      </c>
      <c r="R1146" s="17">
        <v>40</v>
      </c>
      <c r="S1146" s="18">
        <v>9452.31</v>
      </c>
      <c r="T1146" s="19" t="s">
        <v>353</v>
      </c>
      <c r="U1146" s="20" t="s">
        <v>354</v>
      </c>
      <c r="V1146" s="22">
        <v>41</v>
      </c>
      <c r="W1146" s="22">
        <v>1</v>
      </c>
      <c r="X1146" s="23"/>
    </row>
    <row r="1147" spans="1:24" s="1" customFormat="1" ht="14" customHeight="1" x14ac:dyDescent="0.3">
      <c r="A1147" s="11" t="s">
        <v>23</v>
      </c>
      <c r="B1147" s="11" t="s">
        <v>1165</v>
      </c>
      <c r="C1147" s="12" t="s">
        <v>1454</v>
      </c>
      <c r="D1147" s="58"/>
      <c r="E1147" s="40" t="str">
        <f t="shared" ref="E1147:E1153" si="50">HYPERLINK("https://www.google.ru/search?q=CW4555-003&amp;newwindow=1&amp;tbm=isch","Еще фото")</f>
        <v>Еще фото</v>
      </c>
      <c r="F1147" s="13" t="s">
        <v>26</v>
      </c>
      <c r="G1147" s="11" t="s">
        <v>358</v>
      </c>
      <c r="H1147" s="11" t="s">
        <v>349</v>
      </c>
      <c r="I1147" s="14" t="s">
        <v>1078</v>
      </c>
      <c r="J1147" s="14" t="s">
        <v>29</v>
      </c>
      <c r="K1147" s="15" t="s">
        <v>30</v>
      </c>
      <c r="L1147" s="56" t="s">
        <v>1167</v>
      </c>
      <c r="M1147" s="14" t="s">
        <v>702</v>
      </c>
      <c r="N1147" s="14" t="s">
        <v>114</v>
      </c>
      <c r="O1147" s="14"/>
      <c r="P1147" s="15" t="s">
        <v>800</v>
      </c>
      <c r="Q1147" s="16">
        <v>13799</v>
      </c>
      <c r="R1147" s="17">
        <v>40</v>
      </c>
      <c r="S1147" s="18">
        <v>9521.31</v>
      </c>
      <c r="T1147" s="19" t="s">
        <v>353</v>
      </c>
      <c r="U1147" s="20" t="s">
        <v>712</v>
      </c>
      <c r="V1147" s="29">
        <v>37.5</v>
      </c>
      <c r="W1147" s="22">
        <v>4</v>
      </c>
      <c r="X1147" s="23"/>
    </row>
    <row r="1148" spans="1:24" s="1" customFormat="1" ht="14" customHeight="1" x14ac:dyDescent="0.3">
      <c r="A1148" s="24" t="s">
        <v>23</v>
      </c>
      <c r="B1148" s="24" t="s">
        <v>1165</v>
      </c>
      <c r="C1148" s="12" t="s">
        <v>1454</v>
      </c>
      <c r="D1148" s="59"/>
      <c r="E1148" s="40" t="str">
        <f t="shared" si="50"/>
        <v>Еще фото</v>
      </c>
      <c r="F1148" s="13" t="s">
        <v>26</v>
      </c>
      <c r="G1148" s="24" t="s">
        <v>358</v>
      </c>
      <c r="H1148" s="24" t="s">
        <v>349</v>
      </c>
      <c r="I1148" s="24" t="s">
        <v>1078</v>
      </c>
      <c r="J1148" s="14" t="s">
        <v>29</v>
      </c>
      <c r="K1148" s="15" t="s">
        <v>30</v>
      </c>
      <c r="L1148" s="61"/>
      <c r="M1148" s="14" t="s">
        <v>702</v>
      </c>
      <c r="N1148" s="14" t="s">
        <v>114</v>
      </c>
      <c r="O1148" s="14"/>
      <c r="P1148" s="15" t="s">
        <v>800</v>
      </c>
      <c r="Q1148" s="16">
        <v>13799</v>
      </c>
      <c r="R1148" s="17">
        <v>40</v>
      </c>
      <c r="S1148" s="18">
        <v>9521.31</v>
      </c>
      <c r="T1148" s="19" t="s">
        <v>353</v>
      </c>
      <c r="U1148" s="20" t="s">
        <v>362</v>
      </c>
      <c r="V1148" s="22">
        <v>39</v>
      </c>
      <c r="W1148" s="22">
        <v>20</v>
      </c>
      <c r="X1148" s="23"/>
    </row>
    <row r="1149" spans="1:24" s="1" customFormat="1" ht="14" customHeight="1" x14ac:dyDescent="0.3">
      <c r="A1149" s="24" t="s">
        <v>23</v>
      </c>
      <c r="B1149" s="24" t="s">
        <v>1165</v>
      </c>
      <c r="C1149" s="12" t="s">
        <v>1454</v>
      </c>
      <c r="D1149" s="59"/>
      <c r="E1149" s="40" t="str">
        <f t="shared" si="50"/>
        <v>Еще фото</v>
      </c>
      <c r="F1149" s="13" t="s">
        <v>26</v>
      </c>
      <c r="G1149" s="24" t="s">
        <v>358</v>
      </c>
      <c r="H1149" s="24" t="s">
        <v>349</v>
      </c>
      <c r="I1149" s="24" t="s">
        <v>1078</v>
      </c>
      <c r="J1149" s="14" t="s">
        <v>29</v>
      </c>
      <c r="K1149" s="15" t="s">
        <v>30</v>
      </c>
      <c r="L1149" s="61"/>
      <c r="M1149" s="14" t="s">
        <v>702</v>
      </c>
      <c r="N1149" s="14" t="s">
        <v>114</v>
      </c>
      <c r="O1149" s="14"/>
      <c r="P1149" s="15" t="s">
        <v>800</v>
      </c>
      <c r="Q1149" s="16">
        <v>13799</v>
      </c>
      <c r="R1149" s="17">
        <v>40</v>
      </c>
      <c r="S1149" s="18">
        <v>9521.31</v>
      </c>
      <c r="T1149" s="19" t="s">
        <v>353</v>
      </c>
      <c r="U1149" s="20" t="s">
        <v>695</v>
      </c>
      <c r="V1149" s="29">
        <v>39.5</v>
      </c>
      <c r="W1149" s="22">
        <v>27</v>
      </c>
      <c r="X1149" s="23"/>
    </row>
    <row r="1150" spans="1:24" s="1" customFormat="1" ht="14" customHeight="1" x14ac:dyDescent="0.3">
      <c r="A1150" s="24" t="s">
        <v>23</v>
      </c>
      <c r="B1150" s="24" t="s">
        <v>1165</v>
      </c>
      <c r="C1150" s="12" t="s">
        <v>1454</v>
      </c>
      <c r="D1150" s="59"/>
      <c r="E1150" s="40" t="str">
        <f t="shared" si="50"/>
        <v>Еще фото</v>
      </c>
      <c r="F1150" s="13" t="s">
        <v>26</v>
      </c>
      <c r="G1150" s="24" t="s">
        <v>358</v>
      </c>
      <c r="H1150" s="24" t="s">
        <v>349</v>
      </c>
      <c r="I1150" s="24" t="s">
        <v>1078</v>
      </c>
      <c r="J1150" s="14" t="s">
        <v>29</v>
      </c>
      <c r="K1150" s="15" t="s">
        <v>30</v>
      </c>
      <c r="L1150" s="61"/>
      <c r="M1150" s="14" t="s">
        <v>702</v>
      </c>
      <c r="N1150" s="14" t="s">
        <v>114</v>
      </c>
      <c r="O1150" s="14"/>
      <c r="P1150" s="15" t="s">
        <v>800</v>
      </c>
      <c r="Q1150" s="16">
        <v>13799</v>
      </c>
      <c r="R1150" s="17">
        <v>40</v>
      </c>
      <c r="S1150" s="18">
        <v>9521.31</v>
      </c>
      <c r="T1150" s="19" t="s">
        <v>353</v>
      </c>
      <c r="U1150" s="20" t="s">
        <v>686</v>
      </c>
      <c r="V1150" s="22">
        <v>40</v>
      </c>
      <c r="W1150" s="22">
        <v>49</v>
      </c>
      <c r="X1150" s="23"/>
    </row>
    <row r="1151" spans="1:24" s="1" customFormat="1" ht="14" customHeight="1" x14ac:dyDescent="0.3">
      <c r="A1151" s="24" t="s">
        <v>23</v>
      </c>
      <c r="B1151" s="24" t="s">
        <v>1165</v>
      </c>
      <c r="C1151" s="12" t="s">
        <v>1454</v>
      </c>
      <c r="D1151" s="59"/>
      <c r="E1151" s="40" t="str">
        <f t="shared" si="50"/>
        <v>Еще фото</v>
      </c>
      <c r="F1151" s="13" t="s">
        <v>26</v>
      </c>
      <c r="G1151" s="24" t="s">
        <v>358</v>
      </c>
      <c r="H1151" s="24" t="s">
        <v>349</v>
      </c>
      <c r="I1151" s="24" t="s">
        <v>1078</v>
      </c>
      <c r="J1151" s="14" t="s">
        <v>29</v>
      </c>
      <c r="K1151" s="15" t="s">
        <v>30</v>
      </c>
      <c r="L1151" s="61"/>
      <c r="M1151" s="14" t="s">
        <v>702</v>
      </c>
      <c r="N1151" s="14" t="s">
        <v>114</v>
      </c>
      <c r="O1151" s="14"/>
      <c r="P1151" s="15" t="s">
        <v>800</v>
      </c>
      <c r="Q1151" s="16">
        <v>13799</v>
      </c>
      <c r="R1151" s="17">
        <v>40</v>
      </c>
      <c r="S1151" s="18">
        <v>9521.31</v>
      </c>
      <c r="T1151" s="19" t="s">
        <v>353</v>
      </c>
      <c r="U1151" s="20" t="s">
        <v>354</v>
      </c>
      <c r="V1151" s="22">
        <v>41</v>
      </c>
      <c r="W1151" s="22">
        <v>6</v>
      </c>
      <c r="X1151" s="23"/>
    </row>
    <row r="1152" spans="1:24" s="1" customFormat="1" ht="14" customHeight="1" x14ac:dyDescent="0.3">
      <c r="A1152" s="24" t="s">
        <v>23</v>
      </c>
      <c r="B1152" s="24" t="s">
        <v>1165</v>
      </c>
      <c r="C1152" s="12" t="s">
        <v>1454</v>
      </c>
      <c r="D1152" s="59"/>
      <c r="E1152" s="40" t="str">
        <f t="shared" si="50"/>
        <v>Еще фото</v>
      </c>
      <c r="F1152" s="13" t="s">
        <v>26</v>
      </c>
      <c r="G1152" s="24" t="s">
        <v>358</v>
      </c>
      <c r="H1152" s="24" t="s">
        <v>349</v>
      </c>
      <c r="I1152" s="24" t="s">
        <v>1078</v>
      </c>
      <c r="J1152" s="14" t="s">
        <v>29</v>
      </c>
      <c r="K1152" s="15" t="s">
        <v>30</v>
      </c>
      <c r="L1152" s="61"/>
      <c r="M1152" s="14" t="s">
        <v>702</v>
      </c>
      <c r="N1152" s="14" t="s">
        <v>114</v>
      </c>
      <c r="O1152" s="14"/>
      <c r="P1152" s="15" t="s">
        <v>800</v>
      </c>
      <c r="Q1152" s="16">
        <v>13799</v>
      </c>
      <c r="R1152" s="17">
        <v>40</v>
      </c>
      <c r="S1152" s="18">
        <v>9521.31</v>
      </c>
      <c r="T1152" s="19" t="s">
        <v>353</v>
      </c>
      <c r="U1152" s="20" t="s">
        <v>355</v>
      </c>
      <c r="V1152" s="29">
        <v>41.5</v>
      </c>
      <c r="W1152" s="22">
        <v>32</v>
      </c>
      <c r="X1152" s="23"/>
    </row>
    <row r="1153" spans="1:24" s="1" customFormat="1" ht="17" customHeight="1" x14ac:dyDescent="0.3">
      <c r="A1153" s="24" t="s">
        <v>23</v>
      </c>
      <c r="B1153" s="24" t="s">
        <v>1165</v>
      </c>
      <c r="C1153" s="12" t="s">
        <v>1454</v>
      </c>
      <c r="D1153" s="60"/>
      <c r="E1153" s="40" t="str">
        <f t="shared" si="50"/>
        <v>Еще фото</v>
      </c>
      <c r="F1153" s="13" t="s">
        <v>26</v>
      </c>
      <c r="G1153" s="24" t="s">
        <v>358</v>
      </c>
      <c r="H1153" s="24" t="s">
        <v>349</v>
      </c>
      <c r="I1153" s="24" t="s">
        <v>1078</v>
      </c>
      <c r="J1153" s="14" t="s">
        <v>29</v>
      </c>
      <c r="K1153" s="15" t="s">
        <v>30</v>
      </c>
      <c r="L1153" s="57"/>
      <c r="M1153" s="14" t="s">
        <v>702</v>
      </c>
      <c r="N1153" s="14" t="s">
        <v>114</v>
      </c>
      <c r="O1153" s="14"/>
      <c r="P1153" s="15" t="s">
        <v>800</v>
      </c>
      <c r="Q1153" s="16">
        <v>13799</v>
      </c>
      <c r="R1153" s="17">
        <v>40</v>
      </c>
      <c r="S1153" s="18">
        <v>9521.31</v>
      </c>
      <c r="T1153" s="19" t="s">
        <v>353</v>
      </c>
      <c r="U1153" s="20" t="s">
        <v>696</v>
      </c>
      <c r="V1153" s="22">
        <v>43</v>
      </c>
      <c r="W1153" s="22">
        <v>1</v>
      </c>
      <c r="X1153" s="23"/>
    </row>
    <row r="1154" spans="1:24" s="1" customFormat="1" ht="108" customHeight="1" x14ac:dyDescent="0.3">
      <c r="A1154" s="11" t="s">
        <v>23</v>
      </c>
      <c r="B1154" s="11" t="s">
        <v>1455</v>
      </c>
      <c r="C1154" s="12" t="s">
        <v>1456</v>
      </c>
      <c r="D1154" s="28"/>
      <c r="E1154" s="40" t="str">
        <f>HYPERLINK("https://www.google.ru/search?q=CW4555-019&amp;newwindow=1&amp;tbm=isch","Еще фото")</f>
        <v>Еще фото</v>
      </c>
      <c r="F1154" s="25"/>
      <c r="G1154" s="11" t="s">
        <v>358</v>
      </c>
      <c r="H1154" s="11" t="s">
        <v>349</v>
      </c>
      <c r="I1154" s="14" t="s">
        <v>1078</v>
      </c>
      <c r="J1154" s="14" t="s">
        <v>29</v>
      </c>
      <c r="K1154" s="15" t="s">
        <v>30</v>
      </c>
      <c r="L1154" s="14" t="s">
        <v>1457</v>
      </c>
      <c r="M1154" s="14" t="s">
        <v>702</v>
      </c>
      <c r="N1154" s="14" t="s">
        <v>256</v>
      </c>
      <c r="O1154" s="14"/>
      <c r="P1154" s="15" t="s">
        <v>800</v>
      </c>
      <c r="Q1154" s="16">
        <v>14399</v>
      </c>
      <c r="R1154" s="17">
        <v>40</v>
      </c>
      <c r="S1154" s="18">
        <v>9935.31</v>
      </c>
      <c r="T1154" s="19" t="s">
        <v>353</v>
      </c>
      <c r="U1154" s="20" t="s">
        <v>354</v>
      </c>
      <c r="V1154" s="22">
        <v>41</v>
      </c>
      <c r="W1154" s="22">
        <v>1</v>
      </c>
      <c r="X1154" s="23"/>
    </row>
    <row r="1155" spans="1:24" s="1" customFormat="1" ht="35" customHeight="1" x14ac:dyDescent="0.3">
      <c r="A1155" s="11" t="s">
        <v>23</v>
      </c>
      <c r="B1155" s="11" t="s">
        <v>1165</v>
      </c>
      <c r="C1155" s="12" t="s">
        <v>1458</v>
      </c>
      <c r="D1155" s="58"/>
      <c r="E1155" s="40" t="str">
        <f>HYPERLINK("https://www.google.ru/search?q=CW4555-102&amp;newwindow=1&amp;tbm=isch","Еще фото")</f>
        <v>Еще фото</v>
      </c>
      <c r="F1155" s="25"/>
      <c r="G1155" s="11" t="s">
        <v>358</v>
      </c>
      <c r="H1155" s="11" t="s">
        <v>349</v>
      </c>
      <c r="I1155" s="14" t="s">
        <v>1078</v>
      </c>
      <c r="J1155" s="14" t="s">
        <v>29</v>
      </c>
      <c r="K1155" s="15" t="s">
        <v>30</v>
      </c>
      <c r="L1155" s="56" t="s">
        <v>1167</v>
      </c>
      <c r="M1155" s="14" t="s">
        <v>702</v>
      </c>
      <c r="N1155" s="14" t="s">
        <v>67</v>
      </c>
      <c r="O1155" s="14"/>
      <c r="P1155" s="15" t="s">
        <v>800</v>
      </c>
      <c r="Q1155" s="16">
        <v>13699</v>
      </c>
      <c r="R1155" s="17">
        <v>40</v>
      </c>
      <c r="S1155" s="18">
        <v>9452.31</v>
      </c>
      <c r="T1155" s="19" t="s">
        <v>353</v>
      </c>
      <c r="U1155" s="20" t="s">
        <v>712</v>
      </c>
      <c r="V1155" s="29">
        <v>37.5</v>
      </c>
      <c r="W1155" s="22">
        <v>2</v>
      </c>
      <c r="X1155" s="23"/>
    </row>
    <row r="1156" spans="1:24" s="1" customFormat="1" ht="35" customHeight="1" x14ac:dyDescent="0.3">
      <c r="A1156" s="24" t="s">
        <v>23</v>
      </c>
      <c r="B1156" s="24" t="s">
        <v>1165</v>
      </c>
      <c r="C1156" s="12" t="s">
        <v>1458</v>
      </c>
      <c r="D1156" s="59"/>
      <c r="E1156" s="40" t="str">
        <f>HYPERLINK("https://www.google.ru/search?q=CW4555-102&amp;newwindow=1&amp;tbm=isch","Еще фото")</f>
        <v>Еще фото</v>
      </c>
      <c r="F1156" s="25"/>
      <c r="G1156" s="24" t="s">
        <v>358</v>
      </c>
      <c r="H1156" s="24" t="s">
        <v>349</v>
      </c>
      <c r="I1156" s="24" t="s">
        <v>1078</v>
      </c>
      <c r="J1156" s="14" t="s">
        <v>29</v>
      </c>
      <c r="K1156" s="15" t="s">
        <v>30</v>
      </c>
      <c r="L1156" s="61"/>
      <c r="M1156" s="14" t="s">
        <v>702</v>
      </c>
      <c r="N1156" s="14" t="s">
        <v>67</v>
      </c>
      <c r="O1156" s="14"/>
      <c r="P1156" s="15" t="s">
        <v>800</v>
      </c>
      <c r="Q1156" s="16">
        <v>13699</v>
      </c>
      <c r="R1156" s="17">
        <v>40</v>
      </c>
      <c r="S1156" s="18">
        <v>9452.31</v>
      </c>
      <c r="T1156" s="19" t="s">
        <v>353</v>
      </c>
      <c r="U1156" s="20" t="s">
        <v>361</v>
      </c>
      <c r="V1156" s="22">
        <v>38</v>
      </c>
      <c r="W1156" s="22">
        <v>2</v>
      </c>
      <c r="X1156" s="23"/>
    </row>
    <row r="1157" spans="1:24" s="1" customFormat="1" ht="37.049999999999997" customHeight="1" x14ac:dyDescent="0.3">
      <c r="A1157" s="24" t="s">
        <v>23</v>
      </c>
      <c r="B1157" s="24" t="s">
        <v>1165</v>
      </c>
      <c r="C1157" s="12" t="s">
        <v>1458</v>
      </c>
      <c r="D1157" s="60"/>
      <c r="E1157" s="40" t="str">
        <f>HYPERLINK("https://www.google.ru/search?q=CW4555-102&amp;newwindow=1&amp;tbm=isch","Еще фото")</f>
        <v>Еще фото</v>
      </c>
      <c r="F1157" s="25"/>
      <c r="G1157" s="24" t="s">
        <v>358</v>
      </c>
      <c r="H1157" s="24" t="s">
        <v>349</v>
      </c>
      <c r="I1157" s="24" t="s">
        <v>1078</v>
      </c>
      <c r="J1157" s="14" t="s">
        <v>29</v>
      </c>
      <c r="K1157" s="15" t="s">
        <v>30</v>
      </c>
      <c r="L1157" s="57"/>
      <c r="M1157" s="14" t="s">
        <v>702</v>
      </c>
      <c r="N1157" s="14" t="s">
        <v>67</v>
      </c>
      <c r="O1157" s="14"/>
      <c r="P1157" s="15" t="s">
        <v>800</v>
      </c>
      <c r="Q1157" s="16">
        <v>13699</v>
      </c>
      <c r="R1157" s="17">
        <v>40</v>
      </c>
      <c r="S1157" s="18">
        <v>9452.31</v>
      </c>
      <c r="T1157" s="19" t="s">
        <v>353</v>
      </c>
      <c r="U1157" s="20" t="s">
        <v>362</v>
      </c>
      <c r="V1157" s="22">
        <v>39</v>
      </c>
      <c r="W1157" s="22">
        <v>4</v>
      </c>
      <c r="X1157" s="23"/>
    </row>
    <row r="1158" spans="1:24" s="1" customFormat="1" ht="17" customHeight="1" x14ac:dyDescent="0.3">
      <c r="A1158" s="11" t="s">
        <v>23</v>
      </c>
      <c r="B1158" s="11" t="s">
        <v>1165</v>
      </c>
      <c r="C1158" s="12" t="s">
        <v>1459</v>
      </c>
      <c r="D1158" s="58"/>
      <c r="E1158" s="40" t="str">
        <f t="shared" ref="E1158:E1163" si="51">HYPERLINK("https://www.google.ru/search?q=CW4555-107&amp;newwindow=1&amp;tbm=isch","Еще фото")</f>
        <v>Еще фото</v>
      </c>
      <c r="F1158" s="25"/>
      <c r="G1158" s="11" t="s">
        <v>358</v>
      </c>
      <c r="H1158" s="11" t="s">
        <v>349</v>
      </c>
      <c r="I1158" s="14" t="s">
        <v>1078</v>
      </c>
      <c r="J1158" s="14" t="s">
        <v>29</v>
      </c>
      <c r="K1158" s="15" t="s">
        <v>30</v>
      </c>
      <c r="L1158" s="56" t="s">
        <v>1167</v>
      </c>
      <c r="M1158" s="14" t="s">
        <v>702</v>
      </c>
      <c r="N1158" s="14" t="s">
        <v>1460</v>
      </c>
      <c r="O1158" s="14"/>
      <c r="P1158" s="15" t="s">
        <v>800</v>
      </c>
      <c r="Q1158" s="16">
        <v>13099</v>
      </c>
      <c r="R1158" s="17">
        <v>40</v>
      </c>
      <c r="S1158" s="18">
        <v>9038.31</v>
      </c>
      <c r="T1158" s="19" t="s">
        <v>353</v>
      </c>
      <c r="U1158" s="20" t="s">
        <v>362</v>
      </c>
      <c r="V1158" s="22">
        <v>39</v>
      </c>
      <c r="W1158" s="22">
        <v>2</v>
      </c>
      <c r="X1158" s="23"/>
    </row>
    <row r="1159" spans="1:24" s="1" customFormat="1" ht="17" customHeight="1" x14ac:dyDescent="0.3">
      <c r="A1159" s="24" t="s">
        <v>23</v>
      </c>
      <c r="B1159" s="24" t="s">
        <v>1165</v>
      </c>
      <c r="C1159" s="12" t="s">
        <v>1459</v>
      </c>
      <c r="D1159" s="59"/>
      <c r="E1159" s="40" t="str">
        <f t="shared" si="51"/>
        <v>Еще фото</v>
      </c>
      <c r="F1159" s="25"/>
      <c r="G1159" s="24" t="s">
        <v>358</v>
      </c>
      <c r="H1159" s="24" t="s">
        <v>349</v>
      </c>
      <c r="I1159" s="24" t="s">
        <v>1078</v>
      </c>
      <c r="J1159" s="14" t="s">
        <v>29</v>
      </c>
      <c r="K1159" s="15" t="s">
        <v>30</v>
      </c>
      <c r="L1159" s="61"/>
      <c r="M1159" s="14" t="s">
        <v>702</v>
      </c>
      <c r="N1159" s="14" t="s">
        <v>1460</v>
      </c>
      <c r="O1159" s="14"/>
      <c r="P1159" s="15" t="s">
        <v>800</v>
      </c>
      <c r="Q1159" s="16">
        <v>13099</v>
      </c>
      <c r="R1159" s="17">
        <v>40</v>
      </c>
      <c r="S1159" s="18">
        <v>9038.31</v>
      </c>
      <c r="T1159" s="19" t="s">
        <v>353</v>
      </c>
      <c r="U1159" s="20" t="s">
        <v>686</v>
      </c>
      <c r="V1159" s="22">
        <v>40</v>
      </c>
      <c r="W1159" s="22">
        <v>4</v>
      </c>
      <c r="X1159" s="23"/>
    </row>
    <row r="1160" spans="1:24" s="1" customFormat="1" ht="17" customHeight="1" x14ac:dyDescent="0.3">
      <c r="A1160" s="24" t="s">
        <v>23</v>
      </c>
      <c r="B1160" s="24" t="s">
        <v>1165</v>
      </c>
      <c r="C1160" s="12" t="s">
        <v>1459</v>
      </c>
      <c r="D1160" s="59"/>
      <c r="E1160" s="40" t="str">
        <f t="shared" si="51"/>
        <v>Еще фото</v>
      </c>
      <c r="F1160" s="25"/>
      <c r="G1160" s="24" t="s">
        <v>358</v>
      </c>
      <c r="H1160" s="24" t="s">
        <v>349</v>
      </c>
      <c r="I1160" s="24" t="s">
        <v>1078</v>
      </c>
      <c r="J1160" s="14" t="s">
        <v>29</v>
      </c>
      <c r="K1160" s="15" t="s">
        <v>30</v>
      </c>
      <c r="L1160" s="61"/>
      <c r="M1160" s="14" t="s">
        <v>702</v>
      </c>
      <c r="N1160" s="14" t="s">
        <v>1460</v>
      </c>
      <c r="O1160" s="14"/>
      <c r="P1160" s="15" t="s">
        <v>800</v>
      </c>
      <c r="Q1160" s="16">
        <v>13099</v>
      </c>
      <c r="R1160" s="17">
        <v>40</v>
      </c>
      <c r="S1160" s="18">
        <v>9038.31</v>
      </c>
      <c r="T1160" s="19" t="s">
        <v>353</v>
      </c>
      <c r="U1160" s="20" t="s">
        <v>354</v>
      </c>
      <c r="V1160" s="22">
        <v>41</v>
      </c>
      <c r="W1160" s="22">
        <v>9</v>
      </c>
      <c r="X1160" s="23"/>
    </row>
    <row r="1161" spans="1:24" s="1" customFormat="1" ht="17" customHeight="1" x14ac:dyDescent="0.3">
      <c r="A1161" s="24" t="s">
        <v>23</v>
      </c>
      <c r="B1161" s="24" t="s">
        <v>1165</v>
      </c>
      <c r="C1161" s="12" t="s">
        <v>1459</v>
      </c>
      <c r="D1161" s="59"/>
      <c r="E1161" s="40" t="str">
        <f t="shared" si="51"/>
        <v>Еще фото</v>
      </c>
      <c r="F1161" s="25"/>
      <c r="G1161" s="24" t="s">
        <v>358</v>
      </c>
      <c r="H1161" s="24" t="s">
        <v>349</v>
      </c>
      <c r="I1161" s="24" t="s">
        <v>1078</v>
      </c>
      <c r="J1161" s="14" t="s">
        <v>29</v>
      </c>
      <c r="K1161" s="15" t="s">
        <v>30</v>
      </c>
      <c r="L1161" s="61"/>
      <c r="M1161" s="14" t="s">
        <v>702</v>
      </c>
      <c r="N1161" s="14" t="s">
        <v>1460</v>
      </c>
      <c r="O1161" s="14"/>
      <c r="P1161" s="15" t="s">
        <v>800</v>
      </c>
      <c r="Q1161" s="16">
        <v>13099</v>
      </c>
      <c r="R1161" s="17">
        <v>40</v>
      </c>
      <c r="S1161" s="18">
        <v>9038.31</v>
      </c>
      <c r="T1161" s="19" t="s">
        <v>353</v>
      </c>
      <c r="U1161" s="20" t="s">
        <v>355</v>
      </c>
      <c r="V1161" s="29">
        <v>41.5</v>
      </c>
      <c r="W1161" s="22">
        <v>16</v>
      </c>
      <c r="X1161" s="23"/>
    </row>
    <row r="1162" spans="1:24" s="1" customFormat="1" ht="17" customHeight="1" x14ac:dyDescent="0.3">
      <c r="A1162" s="24" t="s">
        <v>23</v>
      </c>
      <c r="B1162" s="24" t="s">
        <v>1165</v>
      </c>
      <c r="C1162" s="12" t="s">
        <v>1459</v>
      </c>
      <c r="D1162" s="59"/>
      <c r="E1162" s="40" t="str">
        <f t="shared" si="51"/>
        <v>Еще фото</v>
      </c>
      <c r="F1162" s="25"/>
      <c r="G1162" s="24" t="s">
        <v>358</v>
      </c>
      <c r="H1162" s="24" t="s">
        <v>349</v>
      </c>
      <c r="I1162" s="24" t="s">
        <v>1078</v>
      </c>
      <c r="J1162" s="14" t="s">
        <v>29</v>
      </c>
      <c r="K1162" s="15" t="s">
        <v>30</v>
      </c>
      <c r="L1162" s="61"/>
      <c r="M1162" s="14" t="s">
        <v>702</v>
      </c>
      <c r="N1162" s="14" t="s">
        <v>1460</v>
      </c>
      <c r="O1162" s="14"/>
      <c r="P1162" s="15" t="s">
        <v>800</v>
      </c>
      <c r="Q1162" s="16">
        <v>13099</v>
      </c>
      <c r="R1162" s="17">
        <v>40</v>
      </c>
      <c r="S1162" s="18">
        <v>9038.31</v>
      </c>
      <c r="T1162" s="19" t="s">
        <v>353</v>
      </c>
      <c r="U1162" s="20" t="s">
        <v>697</v>
      </c>
      <c r="V1162" s="29">
        <v>43.5</v>
      </c>
      <c r="W1162" s="22">
        <v>1</v>
      </c>
      <c r="X1162" s="23"/>
    </row>
    <row r="1163" spans="1:24" s="1" customFormat="1" ht="22.05" customHeight="1" x14ac:dyDescent="0.3">
      <c r="A1163" s="24" t="s">
        <v>23</v>
      </c>
      <c r="B1163" s="24" t="s">
        <v>1165</v>
      </c>
      <c r="C1163" s="12" t="s">
        <v>1459</v>
      </c>
      <c r="D1163" s="60"/>
      <c r="E1163" s="40" t="str">
        <f t="shared" si="51"/>
        <v>Еще фото</v>
      </c>
      <c r="F1163" s="25"/>
      <c r="G1163" s="24" t="s">
        <v>358</v>
      </c>
      <c r="H1163" s="24" t="s">
        <v>349</v>
      </c>
      <c r="I1163" s="24" t="s">
        <v>1078</v>
      </c>
      <c r="J1163" s="14" t="s">
        <v>29</v>
      </c>
      <c r="K1163" s="15" t="s">
        <v>30</v>
      </c>
      <c r="L1163" s="57"/>
      <c r="M1163" s="14" t="s">
        <v>702</v>
      </c>
      <c r="N1163" s="14" t="s">
        <v>1460</v>
      </c>
      <c r="O1163" s="14"/>
      <c r="P1163" s="15" t="s">
        <v>800</v>
      </c>
      <c r="Q1163" s="16">
        <v>13099</v>
      </c>
      <c r="R1163" s="17">
        <v>40</v>
      </c>
      <c r="S1163" s="18">
        <v>9038.31</v>
      </c>
      <c r="T1163" s="19" t="s">
        <v>353</v>
      </c>
      <c r="U1163" s="20" t="s">
        <v>698</v>
      </c>
      <c r="V1163" s="22">
        <v>44</v>
      </c>
      <c r="W1163" s="22">
        <v>4</v>
      </c>
      <c r="X1163" s="23"/>
    </row>
    <row r="1164" spans="1:24" s="1" customFormat="1" ht="52.05" customHeight="1" x14ac:dyDescent="0.3">
      <c r="A1164" s="11" t="s">
        <v>23</v>
      </c>
      <c r="B1164" s="11" t="s">
        <v>1455</v>
      </c>
      <c r="C1164" s="12" t="s">
        <v>1461</v>
      </c>
      <c r="D1164" s="54"/>
      <c r="E1164" s="40" t="str">
        <f>HYPERLINK("https://www.google.ru/search?q=CW4555-113&amp;newwindow=1&amp;tbm=isch","Еще фото")</f>
        <v>Еще фото</v>
      </c>
      <c r="F1164" s="25"/>
      <c r="G1164" s="11" t="s">
        <v>358</v>
      </c>
      <c r="H1164" s="11" t="s">
        <v>349</v>
      </c>
      <c r="I1164" s="14" t="s">
        <v>1078</v>
      </c>
      <c r="J1164" s="14" t="s">
        <v>29</v>
      </c>
      <c r="K1164" s="15" t="s">
        <v>30</v>
      </c>
      <c r="L1164" s="56" t="s">
        <v>1167</v>
      </c>
      <c r="M1164" s="14" t="s">
        <v>702</v>
      </c>
      <c r="N1164" s="14" t="s">
        <v>67</v>
      </c>
      <c r="O1164" s="14"/>
      <c r="P1164" s="15" t="s">
        <v>800</v>
      </c>
      <c r="Q1164" s="16">
        <v>15699</v>
      </c>
      <c r="R1164" s="17">
        <v>40</v>
      </c>
      <c r="S1164" s="18">
        <v>10832.31</v>
      </c>
      <c r="T1164" s="19" t="s">
        <v>353</v>
      </c>
      <c r="U1164" s="20" t="s">
        <v>686</v>
      </c>
      <c r="V1164" s="22">
        <v>40</v>
      </c>
      <c r="W1164" s="22">
        <v>1</v>
      </c>
      <c r="X1164" s="23"/>
    </row>
    <row r="1165" spans="1:24" s="1" customFormat="1" ht="61.05" customHeight="1" x14ac:dyDescent="0.3">
      <c r="A1165" s="24" t="s">
        <v>23</v>
      </c>
      <c r="B1165" s="24" t="s">
        <v>1455</v>
      </c>
      <c r="C1165" s="12" t="s">
        <v>1461</v>
      </c>
      <c r="D1165" s="55"/>
      <c r="E1165" s="40" t="str">
        <f>HYPERLINK("https://www.google.ru/search?q=CW4555-113&amp;newwindow=1&amp;tbm=isch","Еще фото")</f>
        <v>Еще фото</v>
      </c>
      <c r="F1165" s="25"/>
      <c r="G1165" s="24" t="s">
        <v>358</v>
      </c>
      <c r="H1165" s="24" t="s">
        <v>349</v>
      </c>
      <c r="I1165" s="24" t="s">
        <v>1078</v>
      </c>
      <c r="J1165" s="14" t="s">
        <v>29</v>
      </c>
      <c r="K1165" s="15" t="s">
        <v>30</v>
      </c>
      <c r="L1165" s="57"/>
      <c r="M1165" s="14" t="s">
        <v>702</v>
      </c>
      <c r="N1165" s="14" t="s">
        <v>67</v>
      </c>
      <c r="O1165" s="14"/>
      <c r="P1165" s="15" t="s">
        <v>800</v>
      </c>
      <c r="Q1165" s="16">
        <v>15699</v>
      </c>
      <c r="R1165" s="17">
        <v>40</v>
      </c>
      <c r="S1165" s="18">
        <v>10832.31</v>
      </c>
      <c r="T1165" s="19" t="s">
        <v>353</v>
      </c>
      <c r="U1165" s="20" t="s">
        <v>354</v>
      </c>
      <c r="V1165" s="22">
        <v>41</v>
      </c>
      <c r="W1165" s="22">
        <v>1</v>
      </c>
      <c r="X1165" s="23"/>
    </row>
    <row r="1166" spans="1:24" s="1" customFormat="1" ht="52.05" customHeight="1" x14ac:dyDescent="0.3">
      <c r="A1166" s="11" t="s">
        <v>23</v>
      </c>
      <c r="B1166" s="11" t="s">
        <v>1165</v>
      </c>
      <c r="C1166" s="12" t="s">
        <v>1462</v>
      </c>
      <c r="D1166" s="54"/>
      <c r="E1166" s="40" t="str">
        <f>HYPERLINK("https://www.google.ru/search?q=CW4555-117&amp;newwindow=1&amp;tbm=isch","Еще фото")</f>
        <v>Еще фото</v>
      </c>
      <c r="F1166" s="25"/>
      <c r="G1166" s="11" t="s">
        <v>358</v>
      </c>
      <c r="H1166" s="11" t="s">
        <v>349</v>
      </c>
      <c r="I1166" s="14" t="s">
        <v>1078</v>
      </c>
      <c r="J1166" s="14" t="s">
        <v>29</v>
      </c>
      <c r="K1166" s="15" t="s">
        <v>30</v>
      </c>
      <c r="L1166" s="56" t="s">
        <v>1457</v>
      </c>
      <c r="M1166" s="14" t="s">
        <v>702</v>
      </c>
      <c r="N1166" s="14" t="s">
        <v>67</v>
      </c>
      <c r="O1166" s="14"/>
      <c r="P1166" s="15" t="s">
        <v>800</v>
      </c>
      <c r="Q1166" s="16">
        <v>14499</v>
      </c>
      <c r="R1166" s="17">
        <v>40</v>
      </c>
      <c r="S1166" s="18">
        <v>10004.31</v>
      </c>
      <c r="T1166" s="19" t="s">
        <v>353</v>
      </c>
      <c r="U1166" s="20" t="s">
        <v>686</v>
      </c>
      <c r="V1166" s="22">
        <v>40</v>
      </c>
      <c r="W1166" s="22">
        <v>1</v>
      </c>
      <c r="X1166" s="23"/>
    </row>
    <row r="1167" spans="1:24" s="1" customFormat="1" ht="61.05" customHeight="1" x14ac:dyDescent="0.3">
      <c r="A1167" s="24" t="s">
        <v>23</v>
      </c>
      <c r="B1167" s="24" t="s">
        <v>1165</v>
      </c>
      <c r="C1167" s="12" t="s">
        <v>1462</v>
      </c>
      <c r="D1167" s="55"/>
      <c r="E1167" s="40" t="str">
        <f>HYPERLINK("https://www.google.ru/search?q=CW4555-117&amp;newwindow=1&amp;tbm=isch","Еще фото")</f>
        <v>Еще фото</v>
      </c>
      <c r="F1167" s="25"/>
      <c r="G1167" s="24" t="s">
        <v>358</v>
      </c>
      <c r="H1167" s="24" t="s">
        <v>349</v>
      </c>
      <c r="I1167" s="24" t="s">
        <v>1078</v>
      </c>
      <c r="J1167" s="14" t="s">
        <v>29</v>
      </c>
      <c r="K1167" s="15" t="s">
        <v>30</v>
      </c>
      <c r="L1167" s="57"/>
      <c r="M1167" s="14" t="s">
        <v>702</v>
      </c>
      <c r="N1167" s="14" t="s">
        <v>67</v>
      </c>
      <c r="O1167" s="14"/>
      <c r="P1167" s="15" t="s">
        <v>800</v>
      </c>
      <c r="Q1167" s="16">
        <v>14499</v>
      </c>
      <c r="R1167" s="17">
        <v>40</v>
      </c>
      <c r="S1167" s="18">
        <v>10004.31</v>
      </c>
      <c r="T1167" s="19" t="s">
        <v>353</v>
      </c>
      <c r="U1167" s="20" t="s">
        <v>355</v>
      </c>
      <c r="V1167" s="29">
        <v>41.5</v>
      </c>
      <c r="W1167" s="22">
        <v>1</v>
      </c>
      <c r="X1167" s="23"/>
    </row>
    <row r="1168" spans="1:24" s="1" customFormat="1" ht="108" customHeight="1" x14ac:dyDescent="0.3">
      <c r="A1168" s="11" t="s">
        <v>23</v>
      </c>
      <c r="B1168" s="11" t="s">
        <v>1463</v>
      </c>
      <c r="C1168" s="12" t="s">
        <v>1464</v>
      </c>
      <c r="D1168" s="28"/>
      <c r="E1168" s="40" t="str">
        <f>HYPERLINK("https://www.google.ru/search?q=CW6536-102&amp;newwindow=1&amp;tbm=isch","Еще фото")</f>
        <v>Еще фото</v>
      </c>
      <c r="F1168" s="25"/>
      <c r="G1168" s="11" t="s">
        <v>1092</v>
      </c>
      <c r="H1168" s="11" t="s">
        <v>349</v>
      </c>
      <c r="I1168" s="14" t="s">
        <v>1078</v>
      </c>
      <c r="J1168" s="14" t="s">
        <v>29</v>
      </c>
      <c r="K1168" s="15" t="s">
        <v>45</v>
      </c>
      <c r="L1168" s="14" t="s">
        <v>1465</v>
      </c>
      <c r="M1168" s="14"/>
      <c r="N1168" s="14" t="s">
        <v>67</v>
      </c>
      <c r="O1168" s="14"/>
      <c r="P1168" s="15" t="s">
        <v>1466</v>
      </c>
      <c r="Q1168" s="16">
        <v>12299</v>
      </c>
      <c r="R1168" s="17">
        <v>40</v>
      </c>
      <c r="S1168" s="18">
        <v>8486.31</v>
      </c>
      <c r="T1168" s="19" t="s">
        <v>353</v>
      </c>
      <c r="U1168" s="20" t="s">
        <v>712</v>
      </c>
      <c r="V1168" s="29">
        <v>35.5</v>
      </c>
      <c r="W1168" s="22">
        <v>1</v>
      </c>
      <c r="X1168" s="23"/>
    </row>
    <row r="1169" spans="1:24" s="1" customFormat="1" ht="17" customHeight="1" x14ac:dyDescent="0.3">
      <c r="A1169" s="11" t="s">
        <v>23</v>
      </c>
      <c r="B1169" s="11" t="s">
        <v>1467</v>
      </c>
      <c r="C1169" s="12" t="s">
        <v>1468</v>
      </c>
      <c r="D1169" s="58"/>
      <c r="E1169" s="40" t="str">
        <f t="shared" ref="E1169:E1174" si="52">HYPERLINK("https://www.google.ru/search?q=CW6973-600&amp;newwindow=1&amp;tbm=isch","Еще фото")</f>
        <v>Еще фото</v>
      </c>
      <c r="F1169" s="25"/>
      <c r="G1169" s="11" t="s">
        <v>358</v>
      </c>
      <c r="H1169" s="11" t="s">
        <v>349</v>
      </c>
      <c r="I1169" s="14" t="s">
        <v>1078</v>
      </c>
      <c r="J1169" s="14" t="s">
        <v>29</v>
      </c>
      <c r="K1169" s="15" t="s">
        <v>30</v>
      </c>
      <c r="L1169" s="56" t="s">
        <v>1469</v>
      </c>
      <c r="M1169" s="14"/>
      <c r="N1169" s="14" t="s">
        <v>197</v>
      </c>
      <c r="O1169" s="14"/>
      <c r="P1169" s="15" t="s">
        <v>721</v>
      </c>
      <c r="Q1169" s="16">
        <v>36399</v>
      </c>
      <c r="R1169" s="17">
        <v>40</v>
      </c>
      <c r="S1169" s="18">
        <v>25115.31</v>
      </c>
      <c r="T1169" s="19" t="s">
        <v>353</v>
      </c>
      <c r="U1169" s="20" t="s">
        <v>354</v>
      </c>
      <c r="V1169" s="22">
        <v>41</v>
      </c>
      <c r="W1169" s="22">
        <v>1</v>
      </c>
      <c r="X1169" s="23"/>
    </row>
    <row r="1170" spans="1:24" s="1" customFormat="1" ht="17" customHeight="1" x14ac:dyDescent="0.3">
      <c r="A1170" s="24" t="s">
        <v>23</v>
      </c>
      <c r="B1170" s="24" t="s">
        <v>1467</v>
      </c>
      <c r="C1170" s="12" t="s">
        <v>1468</v>
      </c>
      <c r="D1170" s="59"/>
      <c r="E1170" s="40" t="str">
        <f t="shared" si="52"/>
        <v>Еще фото</v>
      </c>
      <c r="F1170" s="25"/>
      <c r="G1170" s="24" t="s">
        <v>358</v>
      </c>
      <c r="H1170" s="24" t="s">
        <v>349</v>
      </c>
      <c r="I1170" s="24" t="s">
        <v>1078</v>
      </c>
      <c r="J1170" s="14" t="s">
        <v>29</v>
      </c>
      <c r="K1170" s="15" t="s">
        <v>30</v>
      </c>
      <c r="L1170" s="61"/>
      <c r="M1170" s="14"/>
      <c r="N1170" s="14" t="s">
        <v>197</v>
      </c>
      <c r="O1170" s="14"/>
      <c r="P1170" s="15" t="s">
        <v>721</v>
      </c>
      <c r="Q1170" s="16">
        <v>36399</v>
      </c>
      <c r="R1170" s="17">
        <v>40</v>
      </c>
      <c r="S1170" s="18">
        <v>25115.31</v>
      </c>
      <c r="T1170" s="19" t="s">
        <v>353</v>
      </c>
      <c r="U1170" s="20" t="s">
        <v>355</v>
      </c>
      <c r="V1170" s="29">
        <v>41.5</v>
      </c>
      <c r="W1170" s="22">
        <v>1</v>
      </c>
      <c r="X1170" s="23"/>
    </row>
    <row r="1171" spans="1:24" s="1" customFormat="1" ht="17" customHeight="1" x14ac:dyDescent="0.3">
      <c r="A1171" s="24" t="s">
        <v>23</v>
      </c>
      <c r="B1171" s="24" t="s">
        <v>1467</v>
      </c>
      <c r="C1171" s="12" t="s">
        <v>1468</v>
      </c>
      <c r="D1171" s="59"/>
      <c r="E1171" s="40" t="str">
        <f t="shared" si="52"/>
        <v>Еще фото</v>
      </c>
      <c r="F1171" s="25"/>
      <c r="G1171" s="24" t="s">
        <v>358</v>
      </c>
      <c r="H1171" s="24" t="s">
        <v>349</v>
      </c>
      <c r="I1171" s="24" t="s">
        <v>1078</v>
      </c>
      <c r="J1171" s="14" t="s">
        <v>29</v>
      </c>
      <c r="K1171" s="15" t="s">
        <v>30</v>
      </c>
      <c r="L1171" s="61"/>
      <c r="M1171" s="14"/>
      <c r="N1171" s="14" t="s">
        <v>197</v>
      </c>
      <c r="O1171" s="14"/>
      <c r="P1171" s="15" t="s">
        <v>721</v>
      </c>
      <c r="Q1171" s="16">
        <v>36399</v>
      </c>
      <c r="R1171" s="17">
        <v>40</v>
      </c>
      <c r="S1171" s="18">
        <v>25115.31</v>
      </c>
      <c r="T1171" s="19" t="s">
        <v>353</v>
      </c>
      <c r="U1171" s="20" t="s">
        <v>708</v>
      </c>
      <c r="V1171" s="22">
        <v>42</v>
      </c>
      <c r="W1171" s="22">
        <v>1</v>
      </c>
      <c r="X1171" s="23"/>
    </row>
    <row r="1172" spans="1:24" s="1" customFormat="1" ht="17" customHeight="1" x14ac:dyDescent="0.3">
      <c r="A1172" s="24" t="s">
        <v>23</v>
      </c>
      <c r="B1172" s="24" t="s">
        <v>1467</v>
      </c>
      <c r="C1172" s="12" t="s">
        <v>1468</v>
      </c>
      <c r="D1172" s="59"/>
      <c r="E1172" s="40" t="str">
        <f t="shared" si="52"/>
        <v>Еще фото</v>
      </c>
      <c r="F1172" s="25"/>
      <c r="G1172" s="24" t="s">
        <v>358</v>
      </c>
      <c r="H1172" s="24" t="s">
        <v>349</v>
      </c>
      <c r="I1172" s="24" t="s">
        <v>1078</v>
      </c>
      <c r="J1172" s="14" t="s">
        <v>29</v>
      </c>
      <c r="K1172" s="15" t="s">
        <v>30</v>
      </c>
      <c r="L1172" s="61"/>
      <c r="M1172" s="14"/>
      <c r="N1172" s="14" t="s">
        <v>197</v>
      </c>
      <c r="O1172" s="14"/>
      <c r="P1172" s="15" t="s">
        <v>721</v>
      </c>
      <c r="Q1172" s="16">
        <v>36399</v>
      </c>
      <c r="R1172" s="17">
        <v>40</v>
      </c>
      <c r="S1172" s="18">
        <v>25115.31</v>
      </c>
      <c r="T1172" s="19" t="s">
        <v>353</v>
      </c>
      <c r="U1172" s="20" t="s">
        <v>696</v>
      </c>
      <c r="V1172" s="22">
        <v>43</v>
      </c>
      <c r="W1172" s="22">
        <v>2</v>
      </c>
      <c r="X1172" s="23"/>
    </row>
    <row r="1173" spans="1:24" s="1" customFormat="1" ht="17" customHeight="1" x14ac:dyDescent="0.3">
      <c r="A1173" s="24" t="s">
        <v>23</v>
      </c>
      <c r="B1173" s="24" t="s">
        <v>1467</v>
      </c>
      <c r="C1173" s="12" t="s">
        <v>1468</v>
      </c>
      <c r="D1173" s="59"/>
      <c r="E1173" s="40" t="str">
        <f t="shared" si="52"/>
        <v>Еще фото</v>
      </c>
      <c r="F1173" s="25"/>
      <c r="G1173" s="24" t="s">
        <v>358</v>
      </c>
      <c r="H1173" s="24" t="s">
        <v>349</v>
      </c>
      <c r="I1173" s="24" t="s">
        <v>1078</v>
      </c>
      <c r="J1173" s="14" t="s">
        <v>29</v>
      </c>
      <c r="K1173" s="15" t="s">
        <v>30</v>
      </c>
      <c r="L1173" s="61"/>
      <c r="M1173" s="14"/>
      <c r="N1173" s="14" t="s">
        <v>197</v>
      </c>
      <c r="O1173" s="14"/>
      <c r="P1173" s="15" t="s">
        <v>721</v>
      </c>
      <c r="Q1173" s="16">
        <v>36399</v>
      </c>
      <c r="R1173" s="17">
        <v>40</v>
      </c>
      <c r="S1173" s="18">
        <v>25115.31</v>
      </c>
      <c r="T1173" s="19" t="s">
        <v>353</v>
      </c>
      <c r="U1173" s="20" t="s">
        <v>697</v>
      </c>
      <c r="V1173" s="29">
        <v>43.5</v>
      </c>
      <c r="W1173" s="22">
        <v>1</v>
      </c>
      <c r="X1173" s="23"/>
    </row>
    <row r="1174" spans="1:24" s="1" customFormat="1" ht="22.05" customHeight="1" x14ac:dyDescent="0.3">
      <c r="A1174" s="24" t="s">
        <v>23</v>
      </c>
      <c r="B1174" s="24" t="s">
        <v>1467</v>
      </c>
      <c r="C1174" s="12" t="s">
        <v>1468</v>
      </c>
      <c r="D1174" s="60"/>
      <c r="E1174" s="40" t="str">
        <f t="shared" si="52"/>
        <v>Еще фото</v>
      </c>
      <c r="F1174" s="25"/>
      <c r="G1174" s="24" t="s">
        <v>358</v>
      </c>
      <c r="H1174" s="24" t="s">
        <v>349</v>
      </c>
      <c r="I1174" s="24" t="s">
        <v>1078</v>
      </c>
      <c r="J1174" s="14" t="s">
        <v>29</v>
      </c>
      <c r="K1174" s="15" t="s">
        <v>30</v>
      </c>
      <c r="L1174" s="57"/>
      <c r="M1174" s="14"/>
      <c r="N1174" s="14" t="s">
        <v>197</v>
      </c>
      <c r="O1174" s="14"/>
      <c r="P1174" s="15" t="s">
        <v>721</v>
      </c>
      <c r="Q1174" s="16">
        <v>36399</v>
      </c>
      <c r="R1174" s="17">
        <v>40</v>
      </c>
      <c r="S1174" s="18">
        <v>25115.31</v>
      </c>
      <c r="T1174" s="19" t="s">
        <v>353</v>
      </c>
      <c r="U1174" s="20" t="s">
        <v>698</v>
      </c>
      <c r="V1174" s="22">
        <v>44</v>
      </c>
      <c r="W1174" s="22">
        <v>1</v>
      </c>
      <c r="X1174" s="23"/>
    </row>
    <row r="1175" spans="1:24" s="1" customFormat="1" ht="35" customHeight="1" x14ac:dyDescent="0.3">
      <c r="A1175" s="11" t="s">
        <v>23</v>
      </c>
      <c r="B1175" s="11" t="s">
        <v>1470</v>
      </c>
      <c r="C1175" s="12" t="s">
        <v>1471</v>
      </c>
      <c r="D1175" s="58"/>
      <c r="E1175" s="40" t="str">
        <f>HYPERLINK("https://www.google.ru/search?q=CZ1055-100&amp;newwindow=1&amp;tbm=isch","Еще фото")</f>
        <v>Еще фото</v>
      </c>
      <c r="F1175" s="25"/>
      <c r="G1175" s="11" t="s">
        <v>358</v>
      </c>
      <c r="H1175" s="11" t="s">
        <v>349</v>
      </c>
      <c r="I1175" s="14" t="s">
        <v>1078</v>
      </c>
      <c r="J1175" s="14" t="s">
        <v>29</v>
      </c>
      <c r="K1175" s="15" t="s">
        <v>45</v>
      </c>
      <c r="L1175" s="56" t="s">
        <v>1472</v>
      </c>
      <c r="M1175" s="14"/>
      <c r="N1175" s="14" t="s">
        <v>67</v>
      </c>
      <c r="O1175" s="14"/>
      <c r="P1175" s="15" t="s">
        <v>1473</v>
      </c>
      <c r="Q1175" s="16">
        <v>20599</v>
      </c>
      <c r="R1175" s="17">
        <v>40</v>
      </c>
      <c r="S1175" s="18">
        <v>14213.309999999998</v>
      </c>
      <c r="T1175" s="19" t="s">
        <v>353</v>
      </c>
      <c r="U1175" s="20" t="s">
        <v>679</v>
      </c>
      <c r="V1175" s="22">
        <v>35</v>
      </c>
      <c r="W1175" s="22">
        <v>3</v>
      </c>
      <c r="X1175" s="23"/>
    </row>
    <row r="1176" spans="1:24" s="1" customFormat="1" ht="35" customHeight="1" x14ac:dyDescent="0.3">
      <c r="A1176" s="24" t="s">
        <v>23</v>
      </c>
      <c r="B1176" s="24" t="s">
        <v>1470</v>
      </c>
      <c r="C1176" s="12" t="s">
        <v>1471</v>
      </c>
      <c r="D1176" s="59"/>
      <c r="E1176" s="40" t="str">
        <f>HYPERLINK("https://www.google.ru/search?q=CZ1055-100&amp;newwindow=1&amp;tbm=isch","Еще фото")</f>
        <v>Еще фото</v>
      </c>
      <c r="F1176" s="25"/>
      <c r="G1176" s="24" t="s">
        <v>358</v>
      </c>
      <c r="H1176" s="24" t="s">
        <v>349</v>
      </c>
      <c r="I1176" s="24" t="s">
        <v>1078</v>
      </c>
      <c r="J1176" s="14" t="s">
        <v>29</v>
      </c>
      <c r="K1176" s="15" t="s">
        <v>45</v>
      </c>
      <c r="L1176" s="61"/>
      <c r="M1176" s="14"/>
      <c r="N1176" s="14" t="s">
        <v>67</v>
      </c>
      <c r="O1176" s="14"/>
      <c r="P1176" s="15" t="s">
        <v>1473</v>
      </c>
      <c r="Q1176" s="16">
        <v>20599</v>
      </c>
      <c r="R1176" s="17">
        <v>40</v>
      </c>
      <c r="S1176" s="18">
        <v>14213.309999999998</v>
      </c>
      <c r="T1176" s="19" t="s">
        <v>353</v>
      </c>
      <c r="U1176" s="20" t="s">
        <v>362</v>
      </c>
      <c r="V1176" s="22">
        <v>37</v>
      </c>
      <c r="W1176" s="22">
        <v>1</v>
      </c>
      <c r="X1176" s="23"/>
    </row>
    <row r="1177" spans="1:24" s="1" customFormat="1" ht="37.049999999999997" customHeight="1" x14ac:dyDescent="0.3">
      <c r="A1177" s="24" t="s">
        <v>23</v>
      </c>
      <c r="B1177" s="24" t="s">
        <v>1470</v>
      </c>
      <c r="C1177" s="12" t="s">
        <v>1471</v>
      </c>
      <c r="D1177" s="60"/>
      <c r="E1177" s="40" t="str">
        <f>HYPERLINK("https://www.google.ru/search?q=CZ1055-100&amp;newwindow=1&amp;tbm=isch","Еще фото")</f>
        <v>Еще фото</v>
      </c>
      <c r="F1177" s="25"/>
      <c r="G1177" s="24" t="s">
        <v>358</v>
      </c>
      <c r="H1177" s="24" t="s">
        <v>349</v>
      </c>
      <c r="I1177" s="24" t="s">
        <v>1078</v>
      </c>
      <c r="J1177" s="14" t="s">
        <v>29</v>
      </c>
      <c r="K1177" s="15" t="s">
        <v>45</v>
      </c>
      <c r="L1177" s="57"/>
      <c r="M1177" s="14"/>
      <c r="N1177" s="14" t="s">
        <v>67</v>
      </c>
      <c r="O1177" s="14"/>
      <c r="P1177" s="15" t="s">
        <v>1473</v>
      </c>
      <c r="Q1177" s="16">
        <v>20599</v>
      </c>
      <c r="R1177" s="17">
        <v>40</v>
      </c>
      <c r="S1177" s="18">
        <v>14213.309999999998</v>
      </c>
      <c r="T1177" s="19" t="s">
        <v>353</v>
      </c>
      <c r="U1177" s="20" t="s">
        <v>696</v>
      </c>
      <c r="V1177" s="22">
        <v>41</v>
      </c>
      <c r="W1177" s="22">
        <v>1</v>
      </c>
      <c r="X1177" s="23"/>
    </row>
    <row r="1178" spans="1:24" s="1" customFormat="1" ht="108" customHeight="1" x14ac:dyDescent="0.3">
      <c r="A1178" s="11" t="s">
        <v>23</v>
      </c>
      <c r="B1178" s="11" t="s">
        <v>1474</v>
      </c>
      <c r="C1178" s="12" t="s">
        <v>1475</v>
      </c>
      <c r="D1178" s="28"/>
      <c r="E1178" s="40" t="str">
        <f>HYPERLINK("https://www.google.ru/search?q=DA1105-006&amp;newwindow=1&amp;tbm=isch","Еще фото")</f>
        <v>Еще фото</v>
      </c>
      <c r="F1178" s="25"/>
      <c r="G1178" s="11" t="s">
        <v>358</v>
      </c>
      <c r="H1178" s="11" t="s">
        <v>349</v>
      </c>
      <c r="I1178" s="14" t="s">
        <v>1078</v>
      </c>
      <c r="J1178" s="14" t="s">
        <v>99</v>
      </c>
      <c r="K1178" s="15" t="s">
        <v>30</v>
      </c>
      <c r="L1178" s="14" t="s">
        <v>1476</v>
      </c>
      <c r="M1178" s="14"/>
      <c r="N1178" s="14" t="s">
        <v>114</v>
      </c>
      <c r="O1178" s="14" t="s">
        <v>79</v>
      </c>
      <c r="P1178" s="15" t="s">
        <v>1477</v>
      </c>
      <c r="Q1178" s="16">
        <v>10999</v>
      </c>
      <c r="R1178" s="17">
        <v>40</v>
      </c>
      <c r="S1178" s="18">
        <v>7589.3099999999986</v>
      </c>
      <c r="T1178" s="19" t="s">
        <v>353</v>
      </c>
      <c r="U1178" s="20" t="s">
        <v>853</v>
      </c>
      <c r="V1178" s="29">
        <v>44.5</v>
      </c>
      <c r="W1178" s="22">
        <v>1</v>
      </c>
      <c r="X1178" s="23"/>
    </row>
    <row r="1179" spans="1:24" s="1" customFormat="1" ht="108" customHeight="1" x14ac:dyDescent="0.3">
      <c r="A1179" s="11" t="s">
        <v>23</v>
      </c>
      <c r="B1179" s="11" t="s">
        <v>1478</v>
      </c>
      <c r="C1179" s="12" t="s">
        <v>1479</v>
      </c>
      <c r="D1179" s="28"/>
      <c r="E1179" s="40" t="str">
        <f>HYPERLINK("https://www.google.ru/search?q=DA4086-100&amp;newwindow=1&amp;tbm=isch","Еще фото")</f>
        <v>Еще фото</v>
      </c>
      <c r="F1179" s="25"/>
      <c r="G1179" s="11" t="s">
        <v>358</v>
      </c>
      <c r="H1179" s="11" t="s">
        <v>349</v>
      </c>
      <c r="I1179" s="14" t="s">
        <v>1078</v>
      </c>
      <c r="J1179" s="14" t="s">
        <v>29</v>
      </c>
      <c r="K1179" s="15" t="s">
        <v>997</v>
      </c>
      <c r="L1179" s="14" t="s">
        <v>1480</v>
      </c>
      <c r="M1179" s="14"/>
      <c r="N1179" s="14" t="s">
        <v>67</v>
      </c>
      <c r="O1179" s="14"/>
      <c r="P1179" s="15" t="s">
        <v>1481</v>
      </c>
      <c r="Q1179" s="16">
        <v>12499</v>
      </c>
      <c r="R1179" s="17">
        <v>40</v>
      </c>
      <c r="S1179" s="18">
        <v>8624.31</v>
      </c>
      <c r="T1179" s="19" t="s">
        <v>353</v>
      </c>
      <c r="U1179" s="20" t="s">
        <v>1482</v>
      </c>
      <c r="V1179" s="22">
        <v>37</v>
      </c>
      <c r="W1179" s="22">
        <v>1</v>
      </c>
      <c r="X1179" s="23"/>
    </row>
    <row r="1180" spans="1:24" s="1" customFormat="1" ht="108" customHeight="1" x14ac:dyDescent="0.3">
      <c r="A1180" s="11" t="s">
        <v>23</v>
      </c>
      <c r="B1180" s="11" t="s">
        <v>1483</v>
      </c>
      <c r="C1180" s="12" t="s">
        <v>1484</v>
      </c>
      <c r="D1180" s="28"/>
      <c r="E1180" s="40" t="str">
        <f>HYPERLINK("https://www.google.ru/search?q=DA6364-101&amp;newwindow=1&amp;tbm=isch","Еще фото")</f>
        <v>Еще фото</v>
      </c>
      <c r="F1180" s="25" t="s">
        <v>76</v>
      </c>
      <c r="G1180" s="11" t="s">
        <v>358</v>
      </c>
      <c r="H1180" s="11" t="s">
        <v>349</v>
      </c>
      <c r="I1180" s="14" t="s">
        <v>1078</v>
      </c>
      <c r="J1180" s="14" t="s">
        <v>29</v>
      </c>
      <c r="K1180" s="15" t="s">
        <v>30</v>
      </c>
      <c r="L1180" s="14" t="s">
        <v>1485</v>
      </c>
      <c r="M1180" s="14"/>
      <c r="N1180" s="14" t="s">
        <v>67</v>
      </c>
      <c r="O1180" s="14"/>
      <c r="P1180" s="15" t="s">
        <v>1486</v>
      </c>
      <c r="Q1180" s="16">
        <v>14599</v>
      </c>
      <c r="R1180" s="17">
        <v>40</v>
      </c>
      <c r="S1180" s="18">
        <v>10073.31</v>
      </c>
      <c r="T1180" s="19" t="s">
        <v>353</v>
      </c>
      <c r="U1180" s="20" t="s">
        <v>679</v>
      </c>
      <c r="V1180" s="22">
        <v>37</v>
      </c>
      <c r="W1180" s="22">
        <v>1</v>
      </c>
      <c r="X1180" s="23"/>
    </row>
    <row r="1181" spans="1:24" s="1" customFormat="1" ht="108" customHeight="1" x14ac:dyDescent="0.3">
      <c r="A1181" s="11" t="s">
        <v>23</v>
      </c>
      <c r="B1181" s="11" t="s">
        <v>1487</v>
      </c>
      <c r="C1181" s="12" t="s">
        <v>1488</v>
      </c>
      <c r="D1181" s="28"/>
      <c r="E1181" s="40" t="str">
        <f>HYPERLINK("https://www.google.ru/search?q=DB1549-001&amp;newwindow=1&amp;tbm=isch","Еще фото")</f>
        <v>Еще фото</v>
      </c>
      <c r="F1181" s="25"/>
      <c r="G1181" s="11" t="s">
        <v>358</v>
      </c>
      <c r="H1181" s="11" t="s">
        <v>349</v>
      </c>
      <c r="I1181" s="14" t="s">
        <v>1078</v>
      </c>
      <c r="J1181" s="14" t="s">
        <v>29</v>
      </c>
      <c r="K1181" s="15" t="s">
        <v>30</v>
      </c>
      <c r="L1181" s="14" t="s">
        <v>1489</v>
      </c>
      <c r="M1181" s="14" t="s">
        <v>702</v>
      </c>
      <c r="N1181" s="14" t="s">
        <v>510</v>
      </c>
      <c r="O1181" s="14"/>
      <c r="P1181" s="15" t="s">
        <v>1490</v>
      </c>
      <c r="Q1181" s="16">
        <v>21799</v>
      </c>
      <c r="R1181" s="17">
        <v>40</v>
      </c>
      <c r="S1181" s="18">
        <v>15041.309999999998</v>
      </c>
      <c r="T1181" s="19" t="s">
        <v>353</v>
      </c>
      <c r="U1181" s="20" t="s">
        <v>853</v>
      </c>
      <c r="V1181" s="29">
        <v>44.5</v>
      </c>
      <c r="W1181" s="22">
        <v>1</v>
      </c>
      <c r="X1181" s="23"/>
    </row>
    <row r="1182" spans="1:24" s="1" customFormat="1" ht="108" customHeight="1" x14ac:dyDescent="0.3">
      <c r="A1182" s="11" t="s">
        <v>23</v>
      </c>
      <c r="B1182" s="11" t="s">
        <v>1076</v>
      </c>
      <c r="C1182" s="12" t="s">
        <v>1491</v>
      </c>
      <c r="D1182" s="28"/>
      <c r="E1182" s="40" t="str">
        <f>HYPERLINK("https://www.google.ru/search?q=DB2839-002&amp;newwindow=1&amp;tbm=isch","Еще фото")</f>
        <v>Еще фото</v>
      </c>
      <c r="F1182" s="25"/>
      <c r="G1182" s="11" t="s">
        <v>358</v>
      </c>
      <c r="H1182" s="11" t="s">
        <v>349</v>
      </c>
      <c r="I1182" s="14" t="s">
        <v>1078</v>
      </c>
      <c r="J1182" s="14" t="s">
        <v>29</v>
      </c>
      <c r="K1182" s="15" t="s">
        <v>30</v>
      </c>
      <c r="L1182" s="14" t="s">
        <v>1492</v>
      </c>
      <c r="M1182" s="14" t="s">
        <v>702</v>
      </c>
      <c r="N1182" s="14" t="s">
        <v>391</v>
      </c>
      <c r="O1182" s="14"/>
      <c r="P1182" s="15" t="s">
        <v>1493</v>
      </c>
      <c r="Q1182" s="16">
        <v>18999</v>
      </c>
      <c r="R1182" s="17">
        <v>40</v>
      </c>
      <c r="S1182" s="18">
        <v>13109.309999999998</v>
      </c>
      <c r="T1182" s="19" t="s">
        <v>353</v>
      </c>
      <c r="U1182" s="20" t="s">
        <v>686</v>
      </c>
      <c r="V1182" s="22">
        <v>40</v>
      </c>
      <c r="W1182" s="22">
        <v>2</v>
      </c>
      <c r="X1182" s="23"/>
    </row>
    <row r="1183" spans="1:24" s="1" customFormat="1" ht="26" customHeight="1" x14ac:dyDescent="0.3">
      <c r="A1183" s="11" t="s">
        <v>23</v>
      </c>
      <c r="B1183" s="11" t="s">
        <v>1494</v>
      </c>
      <c r="C1183" s="12" t="s">
        <v>1495</v>
      </c>
      <c r="D1183" s="58"/>
      <c r="E1183" s="40" t="str">
        <f>HYPERLINK("https://www.google.ru/search?q=DC0774-101&amp;newwindow=1&amp;tbm=isch","Еще фото")</f>
        <v>Еще фото</v>
      </c>
      <c r="F1183" s="25"/>
      <c r="G1183" s="11" t="s">
        <v>358</v>
      </c>
      <c r="H1183" s="11" t="s">
        <v>349</v>
      </c>
      <c r="I1183" s="14" t="s">
        <v>1078</v>
      </c>
      <c r="J1183" s="14" t="s">
        <v>29</v>
      </c>
      <c r="K1183" s="15" t="s">
        <v>45</v>
      </c>
      <c r="L1183" s="56" t="s">
        <v>1496</v>
      </c>
      <c r="M1183" s="14"/>
      <c r="N1183" s="14" t="s">
        <v>391</v>
      </c>
      <c r="O1183" s="14"/>
      <c r="P1183" s="15" t="s">
        <v>1139</v>
      </c>
      <c r="Q1183" s="16">
        <v>19699</v>
      </c>
      <c r="R1183" s="17">
        <v>40</v>
      </c>
      <c r="S1183" s="18">
        <v>13592.309999999998</v>
      </c>
      <c r="T1183" s="19" t="s">
        <v>353</v>
      </c>
      <c r="U1183" s="20" t="s">
        <v>712</v>
      </c>
      <c r="V1183" s="29">
        <v>35.5</v>
      </c>
      <c r="W1183" s="22">
        <v>1</v>
      </c>
      <c r="X1183" s="23"/>
    </row>
    <row r="1184" spans="1:24" s="1" customFormat="1" ht="26" customHeight="1" x14ac:dyDescent="0.3">
      <c r="A1184" s="24" t="s">
        <v>23</v>
      </c>
      <c r="B1184" s="24" t="s">
        <v>1494</v>
      </c>
      <c r="C1184" s="12" t="s">
        <v>1495</v>
      </c>
      <c r="D1184" s="59"/>
      <c r="E1184" s="40" t="str">
        <f>HYPERLINK("https://www.google.ru/search?q=DC0774-101&amp;newwindow=1&amp;tbm=isch","Еще фото")</f>
        <v>Еще фото</v>
      </c>
      <c r="F1184" s="25"/>
      <c r="G1184" s="24" t="s">
        <v>358</v>
      </c>
      <c r="H1184" s="24" t="s">
        <v>349</v>
      </c>
      <c r="I1184" s="24" t="s">
        <v>1078</v>
      </c>
      <c r="J1184" s="14" t="s">
        <v>29</v>
      </c>
      <c r="K1184" s="15" t="s">
        <v>45</v>
      </c>
      <c r="L1184" s="61"/>
      <c r="M1184" s="14"/>
      <c r="N1184" s="14" t="s">
        <v>391</v>
      </c>
      <c r="O1184" s="14"/>
      <c r="P1184" s="15" t="s">
        <v>1139</v>
      </c>
      <c r="Q1184" s="16">
        <v>19699</v>
      </c>
      <c r="R1184" s="17">
        <v>40</v>
      </c>
      <c r="S1184" s="18">
        <v>13592.309999999998</v>
      </c>
      <c r="T1184" s="19" t="s">
        <v>353</v>
      </c>
      <c r="U1184" s="20" t="s">
        <v>362</v>
      </c>
      <c r="V1184" s="22">
        <v>37</v>
      </c>
      <c r="W1184" s="22">
        <v>2</v>
      </c>
      <c r="X1184" s="23"/>
    </row>
    <row r="1185" spans="1:24" s="1" customFormat="1" ht="26" customHeight="1" x14ac:dyDescent="0.3">
      <c r="A1185" s="24" t="s">
        <v>23</v>
      </c>
      <c r="B1185" s="24" t="s">
        <v>1494</v>
      </c>
      <c r="C1185" s="12" t="s">
        <v>1495</v>
      </c>
      <c r="D1185" s="59"/>
      <c r="E1185" s="40" t="str">
        <f>HYPERLINK("https://www.google.ru/search?q=DC0774-101&amp;newwindow=1&amp;tbm=isch","Еще фото")</f>
        <v>Еще фото</v>
      </c>
      <c r="F1185" s="25"/>
      <c r="G1185" s="24" t="s">
        <v>358</v>
      </c>
      <c r="H1185" s="24" t="s">
        <v>349</v>
      </c>
      <c r="I1185" s="24" t="s">
        <v>1078</v>
      </c>
      <c r="J1185" s="14" t="s">
        <v>29</v>
      </c>
      <c r="K1185" s="15" t="s">
        <v>45</v>
      </c>
      <c r="L1185" s="61"/>
      <c r="M1185" s="14"/>
      <c r="N1185" s="14" t="s">
        <v>391</v>
      </c>
      <c r="O1185" s="14"/>
      <c r="P1185" s="15" t="s">
        <v>1139</v>
      </c>
      <c r="Q1185" s="16">
        <v>19699</v>
      </c>
      <c r="R1185" s="17">
        <v>40</v>
      </c>
      <c r="S1185" s="18">
        <v>13592.309999999998</v>
      </c>
      <c r="T1185" s="19" t="s">
        <v>353</v>
      </c>
      <c r="U1185" s="20" t="s">
        <v>695</v>
      </c>
      <c r="V1185" s="29">
        <v>37.5</v>
      </c>
      <c r="W1185" s="22">
        <v>3</v>
      </c>
      <c r="X1185" s="23"/>
    </row>
    <row r="1186" spans="1:24" s="1" customFormat="1" ht="26" customHeight="1" x14ac:dyDescent="0.3">
      <c r="A1186" s="24" t="s">
        <v>23</v>
      </c>
      <c r="B1186" s="24" t="s">
        <v>1494</v>
      </c>
      <c r="C1186" s="12" t="s">
        <v>1495</v>
      </c>
      <c r="D1186" s="60"/>
      <c r="E1186" s="40" t="str">
        <f>HYPERLINK("https://www.google.ru/search?q=DC0774-101&amp;newwindow=1&amp;tbm=isch","Еще фото")</f>
        <v>Еще фото</v>
      </c>
      <c r="F1186" s="25"/>
      <c r="G1186" s="24" t="s">
        <v>358</v>
      </c>
      <c r="H1186" s="24" t="s">
        <v>349</v>
      </c>
      <c r="I1186" s="24" t="s">
        <v>1078</v>
      </c>
      <c r="J1186" s="14" t="s">
        <v>29</v>
      </c>
      <c r="K1186" s="15" t="s">
        <v>45</v>
      </c>
      <c r="L1186" s="57"/>
      <c r="M1186" s="14"/>
      <c r="N1186" s="14" t="s">
        <v>391</v>
      </c>
      <c r="O1186" s="14"/>
      <c r="P1186" s="15" t="s">
        <v>1139</v>
      </c>
      <c r="Q1186" s="16">
        <v>19699</v>
      </c>
      <c r="R1186" s="17">
        <v>40</v>
      </c>
      <c r="S1186" s="18">
        <v>13592.309999999998</v>
      </c>
      <c r="T1186" s="19" t="s">
        <v>353</v>
      </c>
      <c r="U1186" s="20" t="s">
        <v>686</v>
      </c>
      <c r="V1186" s="22">
        <v>38</v>
      </c>
      <c r="W1186" s="22">
        <v>3</v>
      </c>
      <c r="X1186" s="23"/>
    </row>
    <row r="1187" spans="1:24" s="1" customFormat="1" ht="17" customHeight="1" x14ac:dyDescent="0.3">
      <c r="A1187" s="11" t="s">
        <v>23</v>
      </c>
      <c r="B1187" s="11" t="s">
        <v>1494</v>
      </c>
      <c r="C1187" s="12" t="s">
        <v>1497</v>
      </c>
      <c r="D1187" s="58"/>
      <c r="E1187" s="40" t="str">
        <f t="shared" ref="E1187:E1192" si="53">HYPERLINK("https://www.google.ru/search?q=DC0774-104&amp;newwindow=1&amp;tbm=isch","Еще фото")</f>
        <v>Еще фото</v>
      </c>
      <c r="F1187" s="25"/>
      <c r="G1187" s="11" t="s">
        <v>358</v>
      </c>
      <c r="H1187" s="11" t="s">
        <v>349</v>
      </c>
      <c r="I1187" s="14" t="s">
        <v>1078</v>
      </c>
      <c r="J1187" s="14" t="s">
        <v>29</v>
      </c>
      <c r="K1187" s="15" t="s">
        <v>45</v>
      </c>
      <c r="L1187" s="56" t="s">
        <v>1496</v>
      </c>
      <c r="M1187" s="14"/>
      <c r="N1187" s="14" t="s">
        <v>1498</v>
      </c>
      <c r="O1187" s="14"/>
      <c r="P1187" s="15" t="s">
        <v>1139</v>
      </c>
      <c r="Q1187" s="16">
        <v>18799</v>
      </c>
      <c r="R1187" s="17">
        <v>40</v>
      </c>
      <c r="S1187" s="18">
        <v>12971.309999999998</v>
      </c>
      <c r="T1187" s="19" t="s">
        <v>353</v>
      </c>
      <c r="U1187" s="20" t="s">
        <v>361</v>
      </c>
      <c r="V1187" s="29">
        <v>36.5</v>
      </c>
      <c r="W1187" s="22">
        <v>2</v>
      </c>
      <c r="X1187" s="23"/>
    </row>
    <row r="1188" spans="1:24" s="1" customFormat="1" ht="17" customHeight="1" x14ac:dyDescent="0.3">
      <c r="A1188" s="24" t="s">
        <v>23</v>
      </c>
      <c r="B1188" s="24" t="s">
        <v>1494</v>
      </c>
      <c r="C1188" s="12" t="s">
        <v>1497</v>
      </c>
      <c r="D1188" s="59"/>
      <c r="E1188" s="40" t="str">
        <f t="shared" si="53"/>
        <v>Еще фото</v>
      </c>
      <c r="F1188" s="25"/>
      <c r="G1188" s="24" t="s">
        <v>358</v>
      </c>
      <c r="H1188" s="24" t="s">
        <v>349</v>
      </c>
      <c r="I1188" s="24" t="s">
        <v>1078</v>
      </c>
      <c r="J1188" s="14" t="s">
        <v>29</v>
      </c>
      <c r="K1188" s="15" t="s">
        <v>45</v>
      </c>
      <c r="L1188" s="61"/>
      <c r="M1188" s="14"/>
      <c r="N1188" s="14" t="s">
        <v>1498</v>
      </c>
      <c r="O1188" s="14"/>
      <c r="P1188" s="15" t="s">
        <v>1139</v>
      </c>
      <c r="Q1188" s="16">
        <v>18799</v>
      </c>
      <c r="R1188" s="17">
        <v>40</v>
      </c>
      <c r="S1188" s="18">
        <v>12971.309999999998</v>
      </c>
      <c r="T1188" s="19" t="s">
        <v>353</v>
      </c>
      <c r="U1188" s="20" t="s">
        <v>362</v>
      </c>
      <c r="V1188" s="22">
        <v>37</v>
      </c>
      <c r="W1188" s="22">
        <v>3</v>
      </c>
      <c r="X1188" s="23"/>
    </row>
    <row r="1189" spans="1:24" s="1" customFormat="1" ht="17" customHeight="1" x14ac:dyDescent="0.3">
      <c r="A1189" s="24" t="s">
        <v>23</v>
      </c>
      <c r="B1189" s="24" t="s">
        <v>1494</v>
      </c>
      <c r="C1189" s="12" t="s">
        <v>1497</v>
      </c>
      <c r="D1189" s="59"/>
      <c r="E1189" s="40" t="str">
        <f t="shared" si="53"/>
        <v>Еще фото</v>
      </c>
      <c r="F1189" s="25"/>
      <c r="G1189" s="24" t="s">
        <v>358</v>
      </c>
      <c r="H1189" s="24" t="s">
        <v>349</v>
      </c>
      <c r="I1189" s="24" t="s">
        <v>1078</v>
      </c>
      <c r="J1189" s="14" t="s">
        <v>29</v>
      </c>
      <c r="K1189" s="15" t="s">
        <v>45</v>
      </c>
      <c r="L1189" s="61"/>
      <c r="M1189" s="14"/>
      <c r="N1189" s="14" t="s">
        <v>1498</v>
      </c>
      <c r="O1189" s="14"/>
      <c r="P1189" s="15" t="s">
        <v>1139</v>
      </c>
      <c r="Q1189" s="16">
        <v>18799</v>
      </c>
      <c r="R1189" s="17">
        <v>40</v>
      </c>
      <c r="S1189" s="18">
        <v>12971.309999999998</v>
      </c>
      <c r="T1189" s="19" t="s">
        <v>353</v>
      </c>
      <c r="U1189" s="20" t="s">
        <v>695</v>
      </c>
      <c r="V1189" s="29">
        <v>37.5</v>
      </c>
      <c r="W1189" s="22">
        <v>3</v>
      </c>
      <c r="X1189" s="23"/>
    </row>
    <row r="1190" spans="1:24" s="1" customFormat="1" ht="17" customHeight="1" x14ac:dyDescent="0.3">
      <c r="A1190" s="24" t="s">
        <v>23</v>
      </c>
      <c r="B1190" s="24" t="s">
        <v>1494</v>
      </c>
      <c r="C1190" s="12" t="s">
        <v>1497</v>
      </c>
      <c r="D1190" s="59"/>
      <c r="E1190" s="40" t="str">
        <f t="shared" si="53"/>
        <v>Еще фото</v>
      </c>
      <c r="F1190" s="25"/>
      <c r="G1190" s="24" t="s">
        <v>358</v>
      </c>
      <c r="H1190" s="24" t="s">
        <v>349</v>
      </c>
      <c r="I1190" s="24" t="s">
        <v>1078</v>
      </c>
      <c r="J1190" s="14" t="s">
        <v>29</v>
      </c>
      <c r="K1190" s="15" t="s">
        <v>45</v>
      </c>
      <c r="L1190" s="61"/>
      <c r="M1190" s="14"/>
      <c r="N1190" s="14" t="s">
        <v>1498</v>
      </c>
      <c r="O1190" s="14"/>
      <c r="P1190" s="15" t="s">
        <v>1139</v>
      </c>
      <c r="Q1190" s="16">
        <v>18799</v>
      </c>
      <c r="R1190" s="17">
        <v>40</v>
      </c>
      <c r="S1190" s="18">
        <v>12971.309999999998</v>
      </c>
      <c r="T1190" s="19" t="s">
        <v>353</v>
      </c>
      <c r="U1190" s="20" t="s">
        <v>686</v>
      </c>
      <c r="V1190" s="22">
        <v>38</v>
      </c>
      <c r="W1190" s="22">
        <v>2</v>
      </c>
      <c r="X1190" s="23"/>
    </row>
    <row r="1191" spans="1:24" s="1" customFormat="1" ht="17" customHeight="1" x14ac:dyDescent="0.3">
      <c r="A1191" s="24" t="s">
        <v>23</v>
      </c>
      <c r="B1191" s="24" t="s">
        <v>1494</v>
      </c>
      <c r="C1191" s="12" t="s">
        <v>1497</v>
      </c>
      <c r="D1191" s="59"/>
      <c r="E1191" s="40" t="str">
        <f t="shared" si="53"/>
        <v>Еще фото</v>
      </c>
      <c r="F1191" s="25"/>
      <c r="G1191" s="24" t="s">
        <v>358</v>
      </c>
      <c r="H1191" s="24" t="s">
        <v>349</v>
      </c>
      <c r="I1191" s="24" t="s">
        <v>1078</v>
      </c>
      <c r="J1191" s="14" t="s">
        <v>29</v>
      </c>
      <c r="K1191" s="15" t="s">
        <v>45</v>
      </c>
      <c r="L1191" s="61"/>
      <c r="M1191" s="14"/>
      <c r="N1191" s="14" t="s">
        <v>1498</v>
      </c>
      <c r="O1191" s="14"/>
      <c r="P1191" s="15" t="s">
        <v>1139</v>
      </c>
      <c r="Q1191" s="16">
        <v>18799</v>
      </c>
      <c r="R1191" s="17">
        <v>40</v>
      </c>
      <c r="S1191" s="18">
        <v>12971.309999999998</v>
      </c>
      <c r="T1191" s="19" t="s">
        <v>353</v>
      </c>
      <c r="U1191" s="20" t="s">
        <v>354</v>
      </c>
      <c r="V1191" s="22">
        <v>39</v>
      </c>
      <c r="W1191" s="22">
        <v>3</v>
      </c>
      <c r="X1191" s="23"/>
    </row>
    <row r="1192" spans="1:24" s="1" customFormat="1" ht="22.05" customHeight="1" x14ac:dyDescent="0.3">
      <c r="A1192" s="24" t="s">
        <v>23</v>
      </c>
      <c r="B1192" s="24" t="s">
        <v>1494</v>
      </c>
      <c r="C1192" s="12" t="s">
        <v>1497</v>
      </c>
      <c r="D1192" s="60"/>
      <c r="E1192" s="40" t="str">
        <f t="shared" si="53"/>
        <v>Еще фото</v>
      </c>
      <c r="F1192" s="25"/>
      <c r="G1192" s="24" t="s">
        <v>358</v>
      </c>
      <c r="H1192" s="24" t="s">
        <v>349</v>
      </c>
      <c r="I1192" s="24" t="s">
        <v>1078</v>
      </c>
      <c r="J1192" s="14" t="s">
        <v>29</v>
      </c>
      <c r="K1192" s="15" t="s">
        <v>45</v>
      </c>
      <c r="L1192" s="57"/>
      <c r="M1192" s="14"/>
      <c r="N1192" s="14" t="s">
        <v>1498</v>
      </c>
      <c r="O1192" s="14"/>
      <c r="P1192" s="15" t="s">
        <v>1139</v>
      </c>
      <c r="Q1192" s="16">
        <v>18799</v>
      </c>
      <c r="R1192" s="17">
        <v>40</v>
      </c>
      <c r="S1192" s="18">
        <v>12971.309999999998</v>
      </c>
      <c r="T1192" s="19" t="s">
        <v>353</v>
      </c>
      <c r="U1192" s="20" t="s">
        <v>355</v>
      </c>
      <c r="V1192" s="29">
        <v>39.5</v>
      </c>
      <c r="W1192" s="22">
        <v>1</v>
      </c>
      <c r="X1192" s="23"/>
    </row>
    <row r="1193" spans="1:24" s="1" customFormat="1" ht="52.05" customHeight="1" x14ac:dyDescent="0.3">
      <c r="A1193" s="11" t="s">
        <v>23</v>
      </c>
      <c r="B1193" s="11" t="s">
        <v>1494</v>
      </c>
      <c r="C1193" s="12" t="s">
        <v>1499</v>
      </c>
      <c r="D1193" s="54"/>
      <c r="E1193" s="40" t="str">
        <f>HYPERLINK("https://www.google.ru/search?q=DC0774-109&amp;newwindow=1&amp;tbm=isch","Еще фото")</f>
        <v>Еще фото</v>
      </c>
      <c r="F1193" s="25"/>
      <c r="G1193" s="11" t="s">
        <v>358</v>
      </c>
      <c r="H1193" s="11" t="s">
        <v>349</v>
      </c>
      <c r="I1193" s="14" t="s">
        <v>1078</v>
      </c>
      <c r="J1193" s="14" t="s">
        <v>29</v>
      </c>
      <c r="K1193" s="15" t="s">
        <v>45</v>
      </c>
      <c r="L1193" s="56" t="s">
        <v>1496</v>
      </c>
      <c r="M1193" s="14"/>
      <c r="N1193" s="14" t="s">
        <v>67</v>
      </c>
      <c r="O1193" s="14"/>
      <c r="P1193" s="15" t="s">
        <v>1139</v>
      </c>
      <c r="Q1193" s="16">
        <v>18799</v>
      </c>
      <c r="R1193" s="17">
        <v>40</v>
      </c>
      <c r="S1193" s="18">
        <v>12971.309999999998</v>
      </c>
      <c r="T1193" s="19" t="s">
        <v>353</v>
      </c>
      <c r="U1193" s="20" t="s">
        <v>362</v>
      </c>
      <c r="V1193" s="22">
        <v>37</v>
      </c>
      <c r="W1193" s="22">
        <v>2</v>
      </c>
      <c r="X1193" s="23"/>
    </row>
    <row r="1194" spans="1:24" s="1" customFormat="1" ht="61.05" customHeight="1" x14ac:dyDescent="0.3">
      <c r="A1194" s="24" t="s">
        <v>23</v>
      </c>
      <c r="B1194" s="24" t="s">
        <v>1494</v>
      </c>
      <c r="C1194" s="12" t="s">
        <v>1499</v>
      </c>
      <c r="D1194" s="55"/>
      <c r="E1194" s="40" t="str">
        <f>HYPERLINK("https://www.google.ru/search?q=DC0774-109&amp;newwindow=1&amp;tbm=isch","Еще фото")</f>
        <v>Еще фото</v>
      </c>
      <c r="F1194" s="25"/>
      <c r="G1194" s="24" t="s">
        <v>358</v>
      </c>
      <c r="H1194" s="24" t="s">
        <v>349</v>
      </c>
      <c r="I1194" s="24" t="s">
        <v>1078</v>
      </c>
      <c r="J1194" s="14" t="s">
        <v>29</v>
      </c>
      <c r="K1194" s="15" t="s">
        <v>45</v>
      </c>
      <c r="L1194" s="57"/>
      <c r="M1194" s="14"/>
      <c r="N1194" s="14" t="s">
        <v>67</v>
      </c>
      <c r="O1194" s="14"/>
      <c r="P1194" s="15" t="s">
        <v>1139</v>
      </c>
      <c r="Q1194" s="16">
        <v>18799</v>
      </c>
      <c r="R1194" s="17">
        <v>40</v>
      </c>
      <c r="S1194" s="18">
        <v>12971.309999999998</v>
      </c>
      <c r="T1194" s="19" t="s">
        <v>353</v>
      </c>
      <c r="U1194" s="20" t="s">
        <v>695</v>
      </c>
      <c r="V1194" s="29">
        <v>37.5</v>
      </c>
      <c r="W1194" s="22">
        <v>2</v>
      </c>
      <c r="X1194" s="23"/>
    </row>
    <row r="1195" spans="1:24" s="1" customFormat="1" ht="13.05" customHeight="1" x14ac:dyDescent="0.3">
      <c r="A1195" s="11" t="s">
        <v>23</v>
      </c>
      <c r="B1195" s="11" t="s">
        <v>1500</v>
      </c>
      <c r="C1195" s="12" t="s">
        <v>1501</v>
      </c>
      <c r="D1195" s="58"/>
      <c r="E1195" s="40" t="str">
        <f t="shared" ref="E1195:E1202" si="54">HYPERLINK("https://www.google.ru/search?q=DC4769-102&amp;newwindow=1&amp;tbm=isch","Еще фото")</f>
        <v>Еще фото</v>
      </c>
      <c r="F1195" s="25"/>
      <c r="G1195" s="11" t="s">
        <v>358</v>
      </c>
      <c r="H1195" s="11" t="s">
        <v>349</v>
      </c>
      <c r="I1195" s="14" t="s">
        <v>1078</v>
      </c>
      <c r="J1195" s="14" t="s">
        <v>29</v>
      </c>
      <c r="K1195" s="15" t="s">
        <v>45</v>
      </c>
      <c r="L1195" s="56" t="s">
        <v>1502</v>
      </c>
      <c r="M1195" s="14"/>
      <c r="N1195" s="14" t="s">
        <v>67</v>
      </c>
      <c r="O1195" s="14"/>
      <c r="P1195" s="15" t="s">
        <v>1503</v>
      </c>
      <c r="Q1195" s="16">
        <v>20199</v>
      </c>
      <c r="R1195" s="17">
        <v>40</v>
      </c>
      <c r="S1195" s="18">
        <v>13937.309999999998</v>
      </c>
      <c r="T1195" s="19" t="s">
        <v>353</v>
      </c>
      <c r="U1195" s="36" t="s">
        <v>679</v>
      </c>
      <c r="V1195" s="22">
        <v>35</v>
      </c>
      <c r="W1195" s="22">
        <v>4</v>
      </c>
      <c r="X1195" s="23"/>
    </row>
    <row r="1196" spans="1:24" s="1" customFormat="1" ht="13.05" customHeight="1" x14ac:dyDescent="0.3">
      <c r="A1196" s="24" t="s">
        <v>23</v>
      </c>
      <c r="B1196" s="24" t="s">
        <v>1500</v>
      </c>
      <c r="C1196" s="12" t="s">
        <v>1501</v>
      </c>
      <c r="D1196" s="59"/>
      <c r="E1196" s="40" t="str">
        <f t="shared" si="54"/>
        <v>Еще фото</v>
      </c>
      <c r="F1196" s="25"/>
      <c r="G1196" s="24" t="s">
        <v>358</v>
      </c>
      <c r="H1196" s="24" t="s">
        <v>349</v>
      </c>
      <c r="I1196" s="24" t="s">
        <v>1078</v>
      </c>
      <c r="J1196" s="14" t="s">
        <v>29</v>
      </c>
      <c r="K1196" s="15" t="s">
        <v>45</v>
      </c>
      <c r="L1196" s="61"/>
      <c r="M1196" s="14"/>
      <c r="N1196" s="14" t="s">
        <v>67</v>
      </c>
      <c r="O1196" s="14"/>
      <c r="P1196" s="15" t="s">
        <v>1503</v>
      </c>
      <c r="Q1196" s="16">
        <v>20199</v>
      </c>
      <c r="R1196" s="17">
        <v>40</v>
      </c>
      <c r="S1196" s="18">
        <v>13937.309999999998</v>
      </c>
      <c r="T1196" s="19" t="s">
        <v>353</v>
      </c>
      <c r="U1196" s="20" t="s">
        <v>712</v>
      </c>
      <c r="V1196" s="29">
        <v>35.5</v>
      </c>
      <c r="W1196" s="22">
        <v>4</v>
      </c>
      <c r="X1196" s="23"/>
    </row>
    <row r="1197" spans="1:24" s="1" customFormat="1" ht="13.05" customHeight="1" x14ac:dyDescent="0.3">
      <c r="A1197" s="24" t="s">
        <v>23</v>
      </c>
      <c r="B1197" s="24" t="s">
        <v>1500</v>
      </c>
      <c r="C1197" s="12" t="s">
        <v>1501</v>
      </c>
      <c r="D1197" s="59"/>
      <c r="E1197" s="40" t="str">
        <f t="shared" si="54"/>
        <v>Еще фото</v>
      </c>
      <c r="F1197" s="25"/>
      <c r="G1197" s="24" t="s">
        <v>358</v>
      </c>
      <c r="H1197" s="24" t="s">
        <v>349</v>
      </c>
      <c r="I1197" s="24" t="s">
        <v>1078</v>
      </c>
      <c r="J1197" s="14" t="s">
        <v>29</v>
      </c>
      <c r="K1197" s="15" t="s">
        <v>45</v>
      </c>
      <c r="L1197" s="61"/>
      <c r="M1197" s="14"/>
      <c r="N1197" s="14" t="s">
        <v>67</v>
      </c>
      <c r="O1197" s="14"/>
      <c r="P1197" s="15" t="s">
        <v>1503</v>
      </c>
      <c r="Q1197" s="16">
        <v>20199</v>
      </c>
      <c r="R1197" s="17">
        <v>40</v>
      </c>
      <c r="S1197" s="18">
        <v>13937.309999999998</v>
      </c>
      <c r="T1197" s="19" t="s">
        <v>353</v>
      </c>
      <c r="U1197" s="20" t="s">
        <v>361</v>
      </c>
      <c r="V1197" s="29">
        <v>36.5</v>
      </c>
      <c r="W1197" s="22">
        <v>1</v>
      </c>
      <c r="X1197" s="23"/>
    </row>
    <row r="1198" spans="1:24" s="1" customFormat="1" ht="13.05" customHeight="1" x14ac:dyDescent="0.3">
      <c r="A1198" s="24" t="s">
        <v>23</v>
      </c>
      <c r="B1198" s="24" t="s">
        <v>1500</v>
      </c>
      <c r="C1198" s="12" t="s">
        <v>1501</v>
      </c>
      <c r="D1198" s="59"/>
      <c r="E1198" s="40" t="str">
        <f t="shared" si="54"/>
        <v>Еще фото</v>
      </c>
      <c r="F1198" s="25"/>
      <c r="G1198" s="24" t="s">
        <v>358</v>
      </c>
      <c r="H1198" s="24" t="s">
        <v>349</v>
      </c>
      <c r="I1198" s="24" t="s">
        <v>1078</v>
      </c>
      <c r="J1198" s="14" t="s">
        <v>29</v>
      </c>
      <c r="K1198" s="15" t="s">
        <v>45</v>
      </c>
      <c r="L1198" s="61"/>
      <c r="M1198" s="14"/>
      <c r="N1198" s="14" t="s">
        <v>67</v>
      </c>
      <c r="O1198" s="14"/>
      <c r="P1198" s="15" t="s">
        <v>1503</v>
      </c>
      <c r="Q1198" s="16">
        <v>20199</v>
      </c>
      <c r="R1198" s="17">
        <v>40</v>
      </c>
      <c r="S1198" s="18">
        <v>13937.309999999998</v>
      </c>
      <c r="T1198" s="19" t="s">
        <v>353</v>
      </c>
      <c r="U1198" s="20" t="s">
        <v>695</v>
      </c>
      <c r="V1198" s="29">
        <v>37.5</v>
      </c>
      <c r="W1198" s="22">
        <v>1</v>
      </c>
      <c r="X1198" s="23"/>
    </row>
    <row r="1199" spans="1:24" s="1" customFormat="1" ht="13.05" customHeight="1" x14ac:dyDescent="0.3">
      <c r="A1199" s="24" t="s">
        <v>23</v>
      </c>
      <c r="B1199" s="24" t="s">
        <v>1500</v>
      </c>
      <c r="C1199" s="12" t="s">
        <v>1501</v>
      </c>
      <c r="D1199" s="59"/>
      <c r="E1199" s="40" t="str">
        <f t="shared" si="54"/>
        <v>Еще фото</v>
      </c>
      <c r="F1199" s="25"/>
      <c r="G1199" s="24" t="s">
        <v>358</v>
      </c>
      <c r="H1199" s="24" t="s">
        <v>349</v>
      </c>
      <c r="I1199" s="24" t="s">
        <v>1078</v>
      </c>
      <c r="J1199" s="14" t="s">
        <v>29</v>
      </c>
      <c r="K1199" s="15" t="s">
        <v>45</v>
      </c>
      <c r="L1199" s="61"/>
      <c r="M1199" s="14"/>
      <c r="N1199" s="14" t="s">
        <v>67</v>
      </c>
      <c r="O1199" s="14"/>
      <c r="P1199" s="15" t="s">
        <v>1503</v>
      </c>
      <c r="Q1199" s="16">
        <v>20199</v>
      </c>
      <c r="R1199" s="17">
        <v>40</v>
      </c>
      <c r="S1199" s="18">
        <v>13937.309999999998</v>
      </c>
      <c r="T1199" s="19" t="s">
        <v>353</v>
      </c>
      <c r="U1199" s="20" t="s">
        <v>354</v>
      </c>
      <c r="V1199" s="22">
        <v>39</v>
      </c>
      <c r="W1199" s="22">
        <v>1</v>
      </c>
      <c r="X1199" s="23"/>
    </row>
    <row r="1200" spans="1:24" s="1" customFormat="1" ht="13.05" customHeight="1" x14ac:dyDescent="0.3">
      <c r="A1200" s="24" t="s">
        <v>23</v>
      </c>
      <c r="B1200" s="24" t="s">
        <v>1500</v>
      </c>
      <c r="C1200" s="12" t="s">
        <v>1501</v>
      </c>
      <c r="D1200" s="59"/>
      <c r="E1200" s="40" t="str">
        <f t="shared" si="54"/>
        <v>Еще фото</v>
      </c>
      <c r="F1200" s="25"/>
      <c r="G1200" s="24" t="s">
        <v>358</v>
      </c>
      <c r="H1200" s="24" t="s">
        <v>349</v>
      </c>
      <c r="I1200" s="24" t="s">
        <v>1078</v>
      </c>
      <c r="J1200" s="14" t="s">
        <v>29</v>
      </c>
      <c r="K1200" s="15" t="s">
        <v>45</v>
      </c>
      <c r="L1200" s="61"/>
      <c r="M1200" s="14"/>
      <c r="N1200" s="14" t="s">
        <v>67</v>
      </c>
      <c r="O1200" s="14"/>
      <c r="P1200" s="15" t="s">
        <v>1503</v>
      </c>
      <c r="Q1200" s="16">
        <v>20199</v>
      </c>
      <c r="R1200" s="17">
        <v>40</v>
      </c>
      <c r="S1200" s="18">
        <v>13937.309999999998</v>
      </c>
      <c r="T1200" s="19" t="s">
        <v>353</v>
      </c>
      <c r="U1200" s="20" t="s">
        <v>355</v>
      </c>
      <c r="V1200" s="29">
        <v>39.5</v>
      </c>
      <c r="W1200" s="22">
        <v>12</v>
      </c>
      <c r="X1200" s="23"/>
    </row>
    <row r="1201" spans="1:24" s="1" customFormat="1" ht="13.05" customHeight="1" x14ac:dyDescent="0.3">
      <c r="A1201" s="24" t="s">
        <v>23</v>
      </c>
      <c r="B1201" s="24" t="s">
        <v>1500</v>
      </c>
      <c r="C1201" s="12" t="s">
        <v>1501</v>
      </c>
      <c r="D1201" s="59"/>
      <c r="E1201" s="40" t="str">
        <f t="shared" si="54"/>
        <v>Еще фото</v>
      </c>
      <c r="F1201" s="25"/>
      <c r="G1201" s="24" t="s">
        <v>358</v>
      </c>
      <c r="H1201" s="24" t="s">
        <v>349</v>
      </c>
      <c r="I1201" s="24" t="s">
        <v>1078</v>
      </c>
      <c r="J1201" s="14" t="s">
        <v>29</v>
      </c>
      <c r="K1201" s="15" t="s">
        <v>45</v>
      </c>
      <c r="L1201" s="61"/>
      <c r="M1201" s="14"/>
      <c r="N1201" s="14" t="s">
        <v>67</v>
      </c>
      <c r="O1201" s="14"/>
      <c r="P1201" s="15" t="s">
        <v>1503</v>
      </c>
      <c r="Q1201" s="16">
        <v>20199</v>
      </c>
      <c r="R1201" s="17">
        <v>40</v>
      </c>
      <c r="S1201" s="18">
        <v>13937.309999999998</v>
      </c>
      <c r="T1201" s="19" t="s">
        <v>353</v>
      </c>
      <c r="U1201" s="20" t="s">
        <v>708</v>
      </c>
      <c r="V1201" s="22">
        <v>40</v>
      </c>
      <c r="W1201" s="22">
        <v>3</v>
      </c>
      <c r="X1201" s="23"/>
    </row>
    <row r="1202" spans="1:24" s="1" customFormat="1" ht="18" customHeight="1" x14ac:dyDescent="0.3">
      <c r="A1202" s="24" t="s">
        <v>23</v>
      </c>
      <c r="B1202" s="24" t="s">
        <v>1500</v>
      </c>
      <c r="C1202" s="12" t="s">
        <v>1501</v>
      </c>
      <c r="D1202" s="60"/>
      <c r="E1202" s="40" t="str">
        <f t="shared" si="54"/>
        <v>Еще фото</v>
      </c>
      <c r="F1202" s="25"/>
      <c r="G1202" s="24" t="s">
        <v>358</v>
      </c>
      <c r="H1202" s="24" t="s">
        <v>349</v>
      </c>
      <c r="I1202" s="24" t="s">
        <v>1078</v>
      </c>
      <c r="J1202" s="14" t="s">
        <v>29</v>
      </c>
      <c r="K1202" s="15" t="s">
        <v>45</v>
      </c>
      <c r="L1202" s="57"/>
      <c r="M1202" s="14"/>
      <c r="N1202" s="14" t="s">
        <v>67</v>
      </c>
      <c r="O1202" s="14"/>
      <c r="P1202" s="15" t="s">
        <v>1503</v>
      </c>
      <c r="Q1202" s="16">
        <v>20199</v>
      </c>
      <c r="R1202" s="17">
        <v>40</v>
      </c>
      <c r="S1202" s="18">
        <v>13937.309999999998</v>
      </c>
      <c r="T1202" s="19" t="s">
        <v>353</v>
      </c>
      <c r="U1202" s="20" t="s">
        <v>696</v>
      </c>
      <c r="V1202" s="22">
        <v>41</v>
      </c>
      <c r="W1202" s="22">
        <v>2</v>
      </c>
      <c r="X1202" s="23"/>
    </row>
    <row r="1203" spans="1:24" s="1" customFormat="1" ht="108" customHeight="1" x14ac:dyDescent="0.3">
      <c r="A1203" s="11" t="s">
        <v>23</v>
      </c>
      <c r="B1203" s="11" t="s">
        <v>1504</v>
      </c>
      <c r="C1203" s="12" t="s">
        <v>1505</v>
      </c>
      <c r="D1203" s="28"/>
      <c r="E1203" s="40" t="str">
        <f>HYPERLINK("https://www.google.ru/search?q=DC9836-002&amp;newwindow=1&amp;tbm=isch","Еще фото")</f>
        <v>Еще фото</v>
      </c>
      <c r="F1203" s="25"/>
      <c r="G1203" s="11" t="s">
        <v>358</v>
      </c>
      <c r="H1203" s="11" t="s">
        <v>349</v>
      </c>
      <c r="I1203" s="14" t="s">
        <v>1078</v>
      </c>
      <c r="J1203" s="14" t="s">
        <v>29</v>
      </c>
      <c r="K1203" s="15" t="s">
        <v>30</v>
      </c>
      <c r="L1203" s="14" t="s">
        <v>1506</v>
      </c>
      <c r="M1203" s="14"/>
      <c r="N1203" s="14" t="s">
        <v>32</v>
      </c>
      <c r="O1203" s="14"/>
      <c r="P1203" s="15" t="s">
        <v>1507</v>
      </c>
      <c r="Q1203" s="16">
        <v>19999</v>
      </c>
      <c r="R1203" s="17">
        <v>40</v>
      </c>
      <c r="S1203" s="18">
        <v>13799.309999999998</v>
      </c>
      <c r="T1203" s="19" t="s">
        <v>353</v>
      </c>
      <c r="U1203" s="20" t="s">
        <v>686</v>
      </c>
      <c r="V1203" s="22">
        <v>40</v>
      </c>
      <c r="W1203" s="22">
        <v>1</v>
      </c>
      <c r="X1203" s="23"/>
    </row>
    <row r="1204" spans="1:24" s="1" customFormat="1" ht="108" customHeight="1" x14ac:dyDescent="0.3">
      <c r="A1204" s="11" t="s">
        <v>23</v>
      </c>
      <c r="B1204" s="11" t="s">
        <v>813</v>
      </c>
      <c r="C1204" s="12" t="s">
        <v>1508</v>
      </c>
      <c r="D1204" s="28"/>
      <c r="E1204" s="40" t="str">
        <f>HYPERLINK("https://www.google.ru/search?q=DD0204-003&amp;newwindow=1&amp;tbm=isch","Еще фото")</f>
        <v>Еще фото</v>
      </c>
      <c r="F1204" s="25"/>
      <c r="G1204" s="11" t="s">
        <v>358</v>
      </c>
      <c r="H1204" s="11" t="s">
        <v>349</v>
      </c>
      <c r="I1204" s="14" t="s">
        <v>1078</v>
      </c>
      <c r="J1204" s="14" t="s">
        <v>99</v>
      </c>
      <c r="K1204" s="15" t="s">
        <v>30</v>
      </c>
      <c r="L1204" s="14" t="s">
        <v>815</v>
      </c>
      <c r="M1204" s="14"/>
      <c r="N1204" s="14" t="s">
        <v>114</v>
      </c>
      <c r="O1204" s="14"/>
      <c r="P1204" s="15" t="s">
        <v>816</v>
      </c>
      <c r="Q1204" s="16">
        <v>18399</v>
      </c>
      <c r="R1204" s="17">
        <v>40</v>
      </c>
      <c r="S1204" s="18">
        <v>12695.31</v>
      </c>
      <c r="T1204" s="19" t="s">
        <v>353</v>
      </c>
      <c r="U1204" s="20" t="s">
        <v>695</v>
      </c>
      <c r="V1204" s="29">
        <v>39.5</v>
      </c>
      <c r="W1204" s="22">
        <v>1</v>
      </c>
      <c r="X1204" s="23"/>
    </row>
    <row r="1205" spans="1:24" s="1" customFormat="1" ht="35" customHeight="1" x14ac:dyDescent="0.3">
      <c r="A1205" s="11" t="s">
        <v>23</v>
      </c>
      <c r="B1205" s="11" t="s">
        <v>1509</v>
      </c>
      <c r="C1205" s="12" t="s">
        <v>1510</v>
      </c>
      <c r="D1205" s="58"/>
      <c r="E1205" s="40" t="str">
        <f>HYPERLINK("https://www.google.ru/search?q=DD1390-100&amp;newwindow=1&amp;tbm=isch","Еще фото")</f>
        <v>Еще фото</v>
      </c>
      <c r="F1205" s="13" t="s">
        <v>26</v>
      </c>
      <c r="G1205" s="11" t="s">
        <v>1092</v>
      </c>
      <c r="H1205" s="11" t="s">
        <v>349</v>
      </c>
      <c r="I1205" s="14" t="s">
        <v>1078</v>
      </c>
      <c r="J1205" s="14" t="s">
        <v>29</v>
      </c>
      <c r="K1205" s="15" t="s">
        <v>30</v>
      </c>
      <c r="L1205" s="56" t="s">
        <v>1511</v>
      </c>
      <c r="M1205" s="14"/>
      <c r="N1205" s="14" t="s">
        <v>1512</v>
      </c>
      <c r="O1205" s="14"/>
      <c r="P1205" s="15" t="s">
        <v>1513</v>
      </c>
      <c r="Q1205" s="16">
        <v>19999</v>
      </c>
      <c r="R1205" s="17">
        <v>40</v>
      </c>
      <c r="S1205" s="18">
        <v>13799.309999999998</v>
      </c>
      <c r="T1205" s="19" t="s">
        <v>353</v>
      </c>
      <c r="U1205" s="20" t="s">
        <v>1514</v>
      </c>
      <c r="V1205" s="22">
        <v>35</v>
      </c>
      <c r="W1205" s="22">
        <v>5</v>
      </c>
      <c r="X1205" s="23"/>
    </row>
    <row r="1206" spans="1:24" s="1" customFormat="1" ht="35" customHeight="1" x14ac:dyDescent="0.3">
      <c r="A1206" s="24" t="s">
        <v>23</v>
      </c>
      <c r="B1206" s="24" t="s">
        <v>1509</v>
      </c>
      <c r="C1206" s="12" t="s">
        <v>1510</v>
      </c>
      <c r="D1206" s="59"/>
      <c r="E1206" s="40" t="str">
        <f>HYPERLINK("https://www.google.ru/search?q=DD1390-100&amp;newwindow=1&amp;tbm=isch","Еще фото")</f>
        <v>Еще фото</v>
      </c>
      <c r="F1206" s="13" t="s">
        <v>26</v>
      </c>
      <c r="G1206" s="24" t="s">
        <v>1092</v>
      </c>
      <c r="H1206" s="24" t="s">
        <v>349</v>
      </c>
      <c r="I1206" s="24" t="s">
        <v>1078</v>
      </c>
      <c r="J1206" s="14" t="s">
        <v>29</v>
      </c>
      <c r="K1206" s="15" t="s">
        <v>30</v>
      </c>
      <c r="L1206" s="61"/>
      <c r="M1206" s="14"/>
      <c r="N1206" s="14" t="s">
        <v>1512</v>
      </c>
      <c r="O1206" s="14"/>
      <c r="P1206" s="15" t="s">
        <v>1513</v>
      </c>
      <c r="Q1206" s="16">
        <v>19999</v>
      </c>
      <c r="R1206" s="17">
        <v>40</v>
      </c>
      <c r="S1206" s="18">
        <v>13799.309999999998</v>
      </c>
      <c r="T1206" s="19" t="s">
        <v>353</v>
      </c>
      <c r="U1206" s="20" t="s">
        <v>849</v>
      </c>
      <c r="V1206" s="29">
        <v>35.5</v>
      </c>
      <c r="W1206" s="22">
        <v>4</v>
      </c>
      <c r="X1206" s="23"/>
    </row>
    <row r="1207" spans="1:24" s="1" customFormat="1" ht="37.049999999999997" customHeight="1" x14ac:dyDescent="0.3">
      <c r="A1207" s="24" t="s">
        <v>23</v>
      </c>
      <c r="B1207" s="24" t="s">
        <v>1509</v>
      </c>
      <c r="C1207" s="12" t="s">
        <v>1510</v>
      </c>
      <c r="D1207" s="60"/>
      <c r="E1207" s="40" t="str">
        <f>HYPERLINK("https://www.google.ru/search?q=DD1390-100&amp;newwindow=1&amp;tbm=isch","Еще фото")</f>
        <v>Еще фото</v>
      </c>
      <c r="F1207" s="13" t="s">
        <v>26</v>
      </c>
      <c r="G1207" s="24" t="s">
        <v>1092</v>
      </c>
      <c r="H1207" s="24" t="s">
        <v>349</v>
      </c>
      <c r="I1207" s="24" t="s">
        <v>1078</v>
      </c>
      <c r="J1207" s="14" t="s">
        <v>29</v>
      </c>
      <c r="K1207" s="15" t="s">
        <v>30</v>
      </c>
      <c r="L1207" s="57"/>
      <c r="M1207" s="14"/>
      <c r="N1207" s="14" t="s">
        <v>1512</v>
      </c>
      <c r="O1207" s="14"/>
      <c r="P1207" s="15" t="s">
        <v>1513</v>
      </c>
      <c r="Q1207" s="16">
        <v>19999</v>
      </c>
      <c r="R1207" s="17">
        <v>40</v>
      </c>
      <c r="S1207" s="18">
        <v>13799.309999999998</v>
      </c>
      <c r="T1207" s="19" t="s">
        <v>353</v>
      </c>
      <c r="U1207" s="20" t="s">
        <v>472</v>
      </c>
      <c r="V1207" s="29">
        <v>36.5</v>
      </c>
      <c r="W1207" s="22">
        <v>6</v>
      </c>
      <c r="X1207" s="23"/>
    </row>
    <row r="1208" spans="1:24" s="1" customFormat="1" ht="14" customHeight="1" x14ac:dyDescent="0.3">
      <c r="A1208" s="11" t="s">
        <v>23</v>
      </c>
      <c r="B1208" s="11" t="s">
        <v>1515</v>
      </c>
      <c r="C1208" s="12" t="s">
        <v>1516</v>
      </c>
      <c r="D1208" s="58"/>
      <c r="E1208" s="40" t="str">
        <f t="shared" ref="E1208:E1214" si="55">HYPERLINK("https://www.google.ru/search?q=DD1391-104&amp;newwindow=1&amp;tbm=isch","Еще фото")</f>
        <v>Еще фото</v>
      </c>
      <c r="F1208" s="13" t="s">
        <v>26</v>
      </c>
      <c r="G1208" s="11" t="s">
        <v>358</v>
      </c>
      <c r="H1208" s="11" t="s">
        <v>349</v>
      </c>
      <c r="I1208" s="14" t="s">
        <v>1078</v>
      </c>
      <c r="J1208" s="14" t="s">
        <v>29</v>
      </c>
      <c r="K1208" s="15" t="s">
        <v>30</v>
      </c>
      <c r="L1208" s="56" t="s">
        <v>1517</v>
      </c>
      <c r="M1208" s="14"/>
      <c r="N1208" s="14" t="s">
        <v>143</v>
      </c>
      <c r="O1208" s="14"/>
      <c r="P1208" s="15" t="s">
        <v>1089</v>
      </c>
      <c r="Q1208" s="16">
        <v>19999</v>
      </c>
      <c r="R1208" s="17">
        <v>40</v>
      </c>
      <c r="S1208" s="18">
        <v>13799.309999999998</v>
      </c>
      <c r="T1208" s="19" t="s">
        <v>353</v>
      </c>
      <c r="U1208" s="20" t="s">
        <v>686</v>
      </c>
      <c r="V1208" s="22">
        <v>40</v>
      </c>
      <c r="W1208" s="22">
        <v>8</v>
      </c>
      <c r="X1208" s="23"/>
    </row>
    <row r="1209" spans="1:24" s="1" customFormat="1" ht="14" customHeight="1" x14ac:dyDescent="0.3">
      <c r="A1209" s="24" t="s">
        <v>23</v>
      </c>
      <c r="B1209" s="24" t="s">
        <v>1515</v>
      </c>
      <c r="C1209" s="12" t="s">
        <v>1516</v>
      </c>
      <c r="D1209" s="59"/>
      <c r="E1209" s="40" t="str">
        <f t="shared" si="55"/>
        <v>Еще фото</v>
      </c>
      <c r="F1209" s="13" t="s">
        <v>26</v>
      </c>
      <c r="G1209" s="24" t="s">
        <v>358</v>
      </c>
      <c r="H1209" s="24" t="s">
        <v>349</v>
      </c>
      <c r="I1209" s="24" t="s">
        <v>1078</v>
      </c>
      <c r="J1209" s="14" t="s">
        <v>29</v>
      </c>
      <c r="K1209" s="15" t="s">
        <v>30</v>
      </c>
      <c r="L1209" s="61"/>
      <c r="M1209" s="14"/>
      <c r="N1209" s="14" t="s">
        <v>143</v>
      </c>
      <c r="O1209" s="14"/>
      <c r="P1209" s="15" t="s">
        <v>1089</v>
      </c>
      <c r="Q1209" s="16">
        <v>19999</v>
      </c>
      <c r="R1209" s="17">
        <v>40</v>
      </c>
      <c r="S1209" s="18">
        <v>13799.309999999998</v>
      </c>
      <c r="T1209" s="19" t="s">
        <v>353</v>
      </c>
      <c r="U1209" s="20" t="s">
        <v>354</v>
      </c>
      <c r="V1209" s="22">
        <v>41</v>
      </c>
      <c r="W1209" s="22">
        <v>2</v>
      </c>
      <c r="X1209" s="23"/>
    </row>
    <row r="1210" spans="1:24" s="1" customFormat="1" ht="14" customHeight="1" x14ac:dyDescent="0.3">
      <c r="A1210" s="24" t="s">
        <v>23</v>
      </c>
      <c r="B1210" s="24" t="s">
        <v>1515</v>
      </c>
      <c r="C1210" s="12" t="s">
        <v>1516</v>
      </c>
      <c r="D1210" s="59"/>
      <c r="E1210" s="40" t="str">
        <f t="shared" si="55"/>
        <v>Еще фото</v>
      </c>
      <c r="F1210" s="13" t="s">
        <v>26</v>
      </c>
      <c r="G1210" s="24" t="s">
        <v>358</v>
      </c>
      <c r="H1210" s="24" t="s">
        <v>349</v>
      </c>
      <c r="I1210" s="24" t="s">
        <v>1078</v>
      </c>
      <c r="J1210" s="14" t="s">
        <v>29</v>
      </c>
      <c r="K1210" s="15" t="s">
        <v>30</v>
      </c>
      <c r="L1210" s="61"/>
      <c r="M1210" s="14"/>
      <c r="N1210" s="14" t="s">
        <v>143</v>
      </c>
      <c r="O1210" s="14"/>
      <c r="P1210" s="15" t="s">
        <v>1089</v>
      </c>
      <c r="Q1210" s="16">
        <v>19999</v>
      </c>
      <c r="R1210" s="17">
        <v>40</v>
      </c>
      <c r="S1210" s="18">
        <v>13799.309999999998</v>
      </c>
      <c r="T1210" s="19" t="s">
        <v>353</v>
      </c>
      <c r="U1210" s="20" t="s">
        <v>355</v>
      </c>
      <c r="V1210" s="29">
        <v>41.5</v>
      </c>
      <c r="W1210" s="22">
        <v>4</v>
      </c>
      <c r="X1210" s="23"/>
    </row>
    <row r="1211" spans="1:24" s="1" customFormat="1" ht="14" customHeight="1" x14ac:dyDescent="0.3">
      <c r="A1211" s="24" t="s">
        <v>23</v>
      </c>
      <c r="B1211" s="24" t="s">
        <v>1515</v>
      </c>
      <c r="C1211" s="12" t="s">
        <v>1516</v>
      </c>
      <c r="D1211" s="59"/>
      <c r="E1211" s="40" t="str">
        <f t="shared" si="55"/>
        <v>Еще фото</v>
      </c>
      <c r="F1211" s="13" t="s">
        <v>26</v>
      </c>
      <c r="G1211" s="24" t="s">
        <v>358</v>
      </c>
      <c r="H1211" s="24" t="s">
        <v>349</v>
      </c>
      <c r="I1211" s="24" t="s">
        <v>1078</v>
      </c>
      <c r="J1211" s="14" t="s">
        <v>29</v>
      </c>
      <c r="K1211" s="15" t="s">
        <v>30</v>
      </c>
      <c r="L1211" s="61"/>
      <c r="M1211" s="14"/>
      <c r="N1211" s="14" t="s">
        <v>143</v>
      </c>
      <c r="O1211" s="14"/>
      <c r="P1211" s="15" t="s">
        <v>1089</v>
      </c>
      <c r="Q1211" s="16">
        <v>19999</v>
      </c>
      <c r="R1211" s="17">
        <v>40</v>
      </c>
      <c r="S1211" s="18">
        <v>13799.309999999998</v>
      </c>
      <c r="T1211" s="19" t="s">
        <v>353</v>
      </c>
      <c r="U1211" s="20" t="s">
        <v>708</v>
      </c>
      <c r="V1211" s="22">
        <v>42</v>
      </c>
      <c r="W1211" s="22">
        <v>7</v>
      </c>
      <c r="X1211" s="23"/>
    </row>
    <row r="1212" spans="1:24" s="1" customFormat="1" ht="14" customHeight="1" x14ac:dyDescent="0.3">
      <c r="A1212" s="24" t="s">
        <v>23</v>
      </c>
      <c r="B1212" s="24" t="s">
        <v>1515</v>
      </c>
      <c r="C1212" s="12" t="s">
        <v>1516</v>
      </c>
      <c r="D1212" s="59"/>
      <c r="E1212" s="40" t="str">
        <f t="shared" si="55"/>
        <v>Еще фото</v>
      </c>
      <c r="F1212" s="13" t="s">
        <v>26</v>
      </c>
      <c r="G1212" s="24" t="s">
        <v>358</v>
      </c>
      <c r="H1212" s="24" t="s">
        <v>349</v>
      </c>
      <c r="I1212" s="24" t="s">
        <v>1078</v>
      </c>
      <c r="J1212" s="14" t="s">
        <v>29</v>
      </c>
      <c r="K1212" s="15" t="s">
        <v>30</v>
      </c>
      <c r="L1212" s="61"/>
      <c r="M1212" s="14"/>
      <c r="N1212" s="14" t="s">
        <v>143</v>
      </c>
      <c r="O1212" s="14"/>
      <c r="P1212" s="15" t="s">
        <v>1089</v>
      </c>
      <c r="Q1212" s="16">
        <v>19999</v>
      </c>
      <c r="R1212" s="17">
        <v>40</v>
      </c>
      <c r="S1212" s="18">
        <v>13799.309999999998</v>
      </c>
      <c r="T1212" s="19" t="s">
        <v>353</v>
      </c>
      <c r="U1212" s="20" t="s">
        <v>696</v>
      </c>
      <c r="V1212" s="22">
        <v>43</v>
      </c>
      <c r="W1212" s="22">
        <v>2</v>
      </c>
      <c r="X1212" s="23"/>
    </row>
    <row r="1213" spans="1:24" s="1" customFormat="1" ht="14" customHeight="1" x14ac:dyDescent="0.3">
      <c r="A1213" s="24" t="s">
        <v>23</v>
      </c>
      <c r="B1213" s="24" t="s">
        <v>1515</v>
      </c>
      <c r="C1213" s="12" t="s">
        <v>1516</v>
      </c>
      <c r="D1213" s="59"/>
      <c r="E1213" s="40" t="str">
        <f t="shared" si="55"/>
        <v>Еще фото</v>
      </c>
      <c r="F1213" s="13" t="s">
        <v>26</v>
      </c>
      <c r="G1213" s="24" t="s">
        <v>358</v>
      </c>
      <c r="H1213" s="24" t="s">
        <v>349</v>
      </c>
      <c r="I1213" s="24" t="s">
        <v>1078</v>
      </c>
      <c r="J1213" s="14" t="s">
        <v>29</v>
      </c>
      <c r="K1213" s="15" t="s">
        <v>30</v>
      </c>
      <c r="L1213" s="61"/>
      <c r="M1213" s="14"/>
      <c r="N1213" s="14" t="s">
        <v>143</v>
      </c>
      <c r="O1213" s="14"/>
      <c r="P1213" s="15" t="s">
        <v>1089</v>
      </c>
      <c r="Q1213" s="16">
        <v>19999</v>
      </c>
      <c r="R1213" s="17">
        <v>40</v>
      </c>
      <c r="S1213" s="18">
        <v>13799.309999999998</v>
      </c>
      <c r="T1213" s="19" t="s">
        <v>353</v>
      </c>
      <c r="U1213" s="20" t="s">
        <v>697</v>
      </c>
      <c r="V1213" s="29">
        <v>43.5</v>
      </c>
      <c r="W1213" s="22">
        <v>8</v>
      </c>
      <c r="X1213" s="23"/>
    </row>
    <row r="1214" spans="1:24" s="1" customFormat="1" ht="17" customHeight="1" x14ac:dyDescent="0.3">
      <c r="A1214" s="24" t="s">
        <v>23</v>
      </c>
      <c r="B1214" s="24" t="s">
        <v>1515</v>
      </c>
      <c r="C1214" s="12" t="s">
        <v>1516</v>
      </c>
      <c r="D1214" s="60"/>
      <c r="E1214" s="40" t="str">
        <f t="shared" si="55"/>
        <v>Еще фото</v>
      </c>
      <c r="F1214" s="13" t="s">
        <v>26</v>
      </c>
      <c r="G1214" s="24" t="s">
        <v>358</v>
      </c>
      <c r="H1214" s="24" t="s">
        <v>349</v>
      </c>
      <c r="I1214" s="24" t="s">
        <v>1078</v>
      </c>
      <c r="J1214" s="14" t="s">
        <v>29</v>
      </c>
      <c r="K1214" s="15" t="s">
        <v>30</v>
      </c>
      <c r="L1214" s="57"/>
      <c r="M1214" s="14"/>
      <c r="N1214" s="14" t="s">
        <v>143</v>
      </c>
      <c r="O1214" s="14"/>
      <c r="P1214" s="15" t="s">
        <v>1089</v>
      </c>
      <c r="Q1214" s="16">
        <v>19999</v>
      </c>
      <c r="R1214" s="17">
        <v>40</v>
      </c>
      <c r="S1214" s="18">
        <v>13799.309999999998</v>
      </c>
      <c r="T1214" s="19" t="s">
        <v>353</v>
      </c>
      <c r="U1214" s="20" t="s">
        <v>698</v>
      </c>
      <c r="V1214" s="22">
        <v>44</v>
      </c>
      <c r="W1214" s="22">
        <v>10</v>
      </c>
      <c r="X1214" s="23"/>
    </row>
    <row r="1215" spans="1:24" s="1" customFormat="1" ht="108" customHeight="1" x14ac:dyDescent="0.3">
      <c r="A1215" s="11" t="s">
        <v>23</v>
      </c>
      <c r="B1215" s="11" t="s">
        <v>1518</v>
      </c>
      <c r="C1215" s="12" t="s">
        <v>1519</v>
      </c>
      <c r="D1215" s="28"/>
      <c r="E1215" s="40" t="str">
        <f>HYPERLINK("https://www.google.ru/search?q=DD1503-120&amp;newwindow=1&amp;tbm=isch","Еще фото")</f>
        <v>Еще фото</v>
      </c>
      <c r="F1215" s="25"/>
      <c r="G1215" s="11" t="s">
        <v>358</v>
      </c>
      <c r="H1215" s="11" t="s">
        <v>349</v>
      </c>
      <c r="I1215" s="14" t="s">
        <v>1078</v>
      </c>
      <c r="J1215" s="14" t="s">
        <v>29</v>
      </c>
      <c r="K1215" s="15" t="s">
        <v>45</v>
      </c>
      <c r="L1215" s="14" t="s">
        <v>1520</v>
      </c>
      <c r="M1215" s="14"/>
      <c r="N1215" s="14" t="s">
        <v>1521</v>
      </c>
      <c r="O1215" s="14"/>
      <c r="P1215" s="15" t="s">
        <v>1192</v>
      </c>
      <c r="Q1215" s="16">
        <v>18799</v>
      </c>
      <c r="R1215" s="17">
        <v>40</v>
      </c>
      <c r="S1215" s="18">
        <v>12971.309999999998</v>
      </c>
      <c r="T1215" s="19" t="s">
        <v>353</v>
      </c>
      <c r="U1215" s="20" t="s">
        <v>361</v>
      </c>
      <c r="V1215" s="29">
        <v>36.5</v>
      </c>
      <c r="W1215" s="22">
        <v>1</v>
      </c>
      <c r="X1215" s="23"/>
    </row>
    <row r="1216" spans="1:24" s="1" customFormat="1" ht="52.05" customHeight="1" x14ac:dyDescent="0.3">
      <c r="A1216" s="11" t="s">
        <v>23</v>
      </c>
      <c r="B1216" s="11" t="s">
        <v>1522</v>
      </c>
      <c r="C1216" s="12" t="s">
        <v>1523</v>
      </c>
      <c r="D1216" s="54"/>
      <c r="E1216" s="40" t="str">
        <f>HYPERLINK("https://www.google.ru/search?q=DD1525-100&amp;newwindow=1&amp;tbm=isch","Еще фото")</f>
        <v>Еще фото</v>
      </c>
      <c r="F1216" s="25"/>
      <c r="G1216" s="11" t="s">
        <v>358</v>
      </c>
      <c r="H1216" s="11" t="s">
        <v>349</v>
      </c>
      <c r="I1216" s="14" t="s">
        <v>1078</v>
      </c>
      <c r="J1216" s="14" t="s">
        <v>29</v>
      </c>
      <c r="K1216" s="15" t="s">
        <v>45</v>
      </c>
      <c r="L1216" s="56" t="s">
        <v>1524</v>
      </c>
      <c r="M1216" s="14"/>
      <c r="N1216" s="14" t="s">
        <v>67</v>
      </c>
      <c r="O1216" s="14"/>
      <c r="P1216" s="15" t="s">
        <v>1139</v>
      </c>
      <c r="Q1216" s="16">
        <v>20199</v>
      </c>
      <c r="R1216" s="17">
        <v>40</v>
      </c>
      <c r="S1216" s="18">
        <v>13937.309999999998</v>
      </c>
      <c r="T1216" s="19" t="s">
        <v>353</v>
      </c>
      <c r="U1216" s="20" t="s">
        <v>362</v>
      </c>
      <c r="V1216" s="22">
        <v>37</v>
      </c>
      <c r="W1216" s="22">
        <v>2</v>
      </c>
      <c r="X1216" s="23"/>
    </row>
    <row r="1217" spans="1:24" s="1" customFormat="1" ht="61.05" customHeight="1" x14ac:dyDescent="0.3">
      <c r="A1217" s="24" t="s">
        <v>23</v>
      </c>
      <c r="B1217" s="24" t="s">
        <v>1522</v>
      </c>
      <c r="C1217" s="12" t="s">
        <v>1523</v>
      </c>
      <c r="D1217" s="55"/>
      <c r="E1217" s="40" t="str">
        <f>HYPERLINK("https://www.google.ru/search?q=DD1525-100&amp;newwindow=1&amp;tbm=isch","Еще фото")</f>
        <v>Еще фото</v>
      </c>
      <c r="F1217" s="25"/>
      <c r="G1217" s="24" t="s">
        <v>358</v>
      </c>
      <c r="H1217" s="24" t="s">
        <v>349</v>
      </c>
      <c r="I1217" s="24" t="s">
        <v>1078</v>
      </c>
      <c r="J1217" s="14" t="s">
        <v>29</v>
      </c>
      <c r="K1217" s="15" t="s">
        <v>45</v>
      </c>
      <c r="L1217" s="57"/>
      <c r="M1217" s="14"/>
      <c r="N1217" s="14" t="s">
        <v>67</v>
      </c>
      <c r="O1217" s="14"/>
      <c r="P1217" s="15" t="s">
        <v>1139</v>
      </c>
      <c r="Q1217" s="16">
        <v>20199</v>
      </c>
      <c r="R1217" s="17">
        <v>40</v>
      </c>
      <c r="S1217" s="18">
        <v>13937.309999999998</v>
      </c>
      <c r="T1217" s="19" t="s">
        <v>353</v>
      </c>
      <c r="U1217" s="20" t="s">
        <v>695</v>
      </c>
      <c r="V1217" s="29">
        <v>37.5</v>
      </c>
      <c r="W1217" s="22">
        <v>2</v>
      </c>
      <c r="X1217" s="23"/>
    </row>
    <row r="1218" spans="1:24" s="1" customFormat="1" ht="108" customHeight="1" x14ac:dyDescent="0.3">
      <c r="A1218" s="11" t="s">
        <v>23</v>
      </c>
      <c r="B1218" s="11" t="s">
        <v>1525</v>
      </c>
      <c r="C1218" s="12" t="s">
        <v>1526</v>
      </c>
      <c r="D1218" s="28"/>
      <c r="E1218" s="40" t="str">
        <f>HYPERLINK("https://www.google.ru/search?q=DD1579-102&amp;newwindow=1&amp;tbm=isch","Еще фото")</f>
        <v>Еще фото</v>
      </c>
      <c r="F1218" s="25"/>
      <c r="G1218" s="11" t="s">
        <v>358</v>
      </c>
      <c r="H1218" s="11" t="s">
        <v>349</v>
      </c>
      <c r="I1218" s="14" t="s">
        <v>1078</v>
      </c>
      <c r="J1218" s="14" t="s">
        <v>724</v>
      </c>
      <c r="K1218" s="15" t="s">
        <v>30</v>
      </c>
      <c r="L1218" s="14" t="s">
        <v>1527</v>
      </c>
      <c r="M1218" s="14"/>
      <c r="N1218" s="14" t="s">
        <v>67</v>
      </c>
      <c r="O1218" s="14"/>
      <c r="P1218" s="15" t="s">
        <v>1528</v>
      </c>
      <c r="Q1218" s="16">
        <v>23999</v>
      </c>
      <c r="R1218" s="17">
        <v>40</v>
      </c>
      <c r="S1218" s="18">
        <v>16559.309999999998</v>
      </c>
      <c r="T1218" s="19" t="s">
        <v>353</v>
      </c>
      <c r="U1218" s="20" t="s">
        <v>697</v>
      </c>
      <c r="V1218" s="29">
        <v>43.5</v>
      </c>
      <c r="W1218" s="22">
        <v>1</v>
      </c>
      <c r="X1218" s="23"/>
    </row>
    <row r="1219" spans="1:24" s="1" customFormat="1" ht="108" customHeight="1" x14ac:dyDescent="0.3">
      <c r="A1219" s="11" t="s">
        <v>23</v>
      </c>
      <c r="B1219" s="11" t="s">
        <v>1529</v>
      </c>
      <c r="C1219" s="12" t="s">
        <v>1530</v>
      </c>
      <c r="D1219" s="28"/>
      <c r="E1219" s="40" t="str">
        <f>HYPERLINK("https://www.google.ru/search?q=DD1873-116&amp;newwindow=1&amp;tbm=isch","Еще фото")</f>
        <v>Еще фото</v>
      </c>
      <c r="F1219" s="25"/>
      <c r="G1219" s="11" t="s">
        <v>358</v>
      </c>
      <c r="H1219" s="11" t="s">
        <v>349</v>
      </c>
      <c r="I1219" s="14" t="s">
        <v>1078</v>
      </c>
      <c r="J1219" s="14" t="s">
        <v>29</v>
      </c>
      <c r="K1219" s="15" t="s">
        <v>45</v>
      </c>
      <c r="L1219" s="14" t="s">
        <v>1531</v>
      </c>
      <c r="M1219" s="14"/>
      <c r="N1219" s="14" t="s">
        <v>197</v>
      </c>
      <c r="O1219" s="14"/>
      <c r="P1219" s="15" t="s">
        <v>1532</v>
      </c>
      <c r="Q1219" s="16">
        <v>21999</v>
      </c>
      <c r="R1219" s="17">
        <v>40</v>
      </c>
      <c r="S1219" s="18">
        <v>15179.309999999998</v>
      </c>
      <c r="T1219" s="19" t="s">
        <v>353</v>
      </c>
      <c r="U1219" s="20" t="s">
        <v>696</v>
      </c>
      <c r="V1219" s="22">
        <v>41</v>
      </c>
      <c r="W1219" s="22">
        <v>1</v>
      </c>
      <c r="X1219" s="23"/>
    </row>
    <row r="1220" spans="1:24" s="1" customFormat="1" ht="17" customHeight="1" x14ac:dyDescent="0.3">
      <c r="A1220" s="11" t="s">
        <v>23</v>
      </c>
      <c r="B1220" s="11" t="s">
        <v>1533</v>
      </c>
      <c r="C1220" s="12" t="s">
        <v>1534</v>
      </c>
      <c r="D1220" s="58"/>
      <c r="E1220" s="40" t="str">
        <f t="shared" ref="E1220:E1225" si="56">HYPERLINK("https://www.google.ru/search?q=DD7118-002&amp;newwindow=1&amp;tbm=isch","Еще фото")</f>
        <v>Еще фото</v>
      </c>
      <c r="F1220" s="25"/>
      <c r="G1220" s="11" t="s">
        <v>358</v>
      </c>
      <c r="H1220" s="11" t="s">
        <v>349</v>
      </c>
      <c r="I1220" s="14" t="s">
        <v>1078</v>
      </c>
      <c r="J1220" s="14" t="s">
        <v>29</v>
      </c>
      <c r="K1220" s="15" t="s">
        <v>30</v>
      </c>
      <c r="L1220" s="56" t="s">
        <v>1535</v>
      </c>
      <c r="M1220" s="14" t="s">
        <v>702</v>
      </c>
      <c r="N1220" s="14" t="s">
        <v>32</v>
      </c>
      <c r="O1220" s="14"/>
      <c r="P1220" s="15" t="s">
        <v>1536</v>
      </c>
      <c r="Q1220" s="16">
        <v>19499</v>
      </c>
      <c r="R1220" s="17">
        <v>40</v>
      </c>
      <c r="S1220" s="18">
        <v>13454.309999999998</v>
      </c>
      <c r="T1220" s="19" t="s">
        <v>353</v>
      </c>
      <c r="U1220" s="20" t="s">
        <v>712</v>
      </c>
      <c r="V1220" s="29">
        <v>37.5</v>
      </c>
      <c r="W1220" s="22">
        <v>1</v>
      </c>
      <c r="X1220" s="23"/>
    </row>
    <row r="1221" spans="1:24" s="1" customFormat="1" ht="17" customHeight="1" x14ac:dyDescent="0.3">
      <c r="A1221" s="24" t="s">
        <v>23</v>
      </c>
      <c r="B1221" s="24" t="s">
        <v>1533</v>
      </c>
      <c r="C1221" s="12" t="s">
        <v>1534</v>
      </c>
      <c r="D1221" s="59"/>
      <c r="E1221" s="40" t="str">
        <f t="shared" si="56"/>
        <v>Еще фото</v>
      </c>
      <c r="F1221" s="25"/>
      <c r="G1221" s="24" t="s">
        <v>358</v>
      </c>
      <c r="H1221" s="24" t="s">
        <v>349</v>
      </c>
      <c r="I1221" s="24" t="s">
        <v>1078</v>
      </c>
      <c r="J1221" s="14" t="s">
        <v>29</v>
      </c>
      <c r="K1221" s="15" t="s">
        <v>30</v>
      </c>
      <c r="L1221" s="61"/>
      <c r="M1221" s="14" t="s">
        <v>702</v>
      </c>
      <c r="N1221" s="14" t="s">
        <v>32</v>
      </c>
      <c r="O1221" s="14"/>
      <c r="P1221" s="15" t="s">
        <v>1536</v>
      </c>
      <c r="Q1221" s="16">
        <v>19499</v>
      </c>
      <c r="R1221" s="17">
        <v>40</v>
      </c>
      <c r="S1221" s="18">
        <v>13454.309999999998</v>
      </c>
      <c r="T1221" s="19" t="s">
        <v>353</v>
      </c>
      <c r="U1221" s="20" t="s">
        <v>361</v>
      </c>
      <c r="V1221" s="22">
        <v>38</v>
      </c>
      <c r="W1221" s="22">
        <v>1</v>
      </c>
      <c r="X1221" s="23"/>
    </row>
    <row r="1222" spans="1:24" s="1" customFormat="1" ht="17" customHeight="1" x14ac:dyDescent="0.3">
      <c r="A1222" s="24" t="s">
        <v>23</v>
      </c>
      <c r="B1222" s="24" t="s">
        <v>1533</v>
      </c>
      <c r="C1222" s="12" t="s">
        <v>1534</v>
      </c>
      <c r="D1222" s="59"/>
      <c r="E1222" s="40" t="str">
        <f t="shared" si="56"/>
        <v>Еще фото</v>
      </c>
      <c r="F1222" s="25"/>
      <c r="G1222" s="24" t="s">
        <v>358</v>
      </c>
      <c r="H1222" s="24" t="s">
        <v>349</v>
      </c>
      <c r="I1222" s="24" t="s">
        <v>1078</v>
      </c>
      <c r="J1222" s="14" t="s">
        <v>29</v>
      </c>
      <c r="K1222" s="15" t="s">
        <v>30</v>
      </c>
      <c r="L1222" s="61"/>
      <c r="M1222" s="14" t="s">
        <v>702</v>
      </c>
      <c r="N1222" s="14" t="s">
        <v>32</v>
      </c>
      <c r="O1222" s="14"/>
      <c r="P1222" s="15" t="s">
        <v>1536</v>
      </c>
      <c r="Q1222" s="16">
        <v>19499</v>
      </c>
      <c r="R1222" s="17">
        <v>40</v>
      </c>
      <c r="S1222" s="18">
        <v>13454.309999999998</v>
      </c>
      <c r="T1222" s="19" t="s">
        <v>353</v>
      </c>
      <c r="U1222" s="20" t="s">
        <v>362</v>
      </c>
      <c r="V1222" s="22">
        <v>39</v>
      </c>
      <c r="W1222" s="22">
        <v>2</v>
      </c>
      <c r="X1222" s="23"/>
    </row>
    <row r="1223" spans="1:24" s="1" customFormat="1" ht="17" customHeight="1" x14ac:dyDescent="0.3">
      <c r="A1223" s="24" t="s">
        <v>23</v>
      </c>
      <c r="B1223" s="24" t="s">
        <v>1533</v>
      </c>
      <c r="C1223" s="12" t="s">
        <v>1534</v>
      </c>
      <c r="D1223" s="59"/>
      <c r="E1223" s="40" t="str">
        <f t="shared" si="56"/>
        <v>Еще фото</v>
      </c>
      <c r="F1223" s="25"/>
      <c r="G1223" s="24" t="s">
        <v>358</v>
      </c>
      <c r="H1223" s="24" t="s">
        <v>349</v>
      </c>
      <c r="I1223" s="24" t="s">
        <v>1078</v>
      </c>
      <c r="J1223" s="14" t="s">
        <v>29</v>
      </c>
      <c r="K1223" s="15" t="s">
        <v>30</v>
      </c>
      <c r="L1223" s="61"/>
      <c r="M1223" s="14" t="s">
        <v>702</v>
      </c>
      <c r="N1223" s="14" t="s">
        <v>32</v>
      </c>
      <c r="O1223" s="14"/>
      <c r="P1223" s="15" t="s">
        <v>1536</v>
      </c>
      <c r="Q1223" s="16">
        <v>19499</v>
      </c>
      <c r="R1223" s="17">
        <v>40</v>
      </c>
      <c r="S1223" s="18">
        <v>13454.309999999998</v>
      </c>
      <c r="T1223" s="19" t="s">
        <v>353</v>
      </c>
      <c r="U1223" s="20" t="s">
        <v>695</v>
      </c>
      <c r="V1223" s="29">
        <v>39.5</v>
      </c>
      <c r="W1223" s="22">
        <v>1</v>
      </c>
      <c r="X1223" s="23"/>
    </row>
    <row r="1224" spans="1:24" s="1" customFormat="1" ht="17" customHeight="1" x14ac:dyDescent="0.3">
      <c r="A1224" s="24" t="s">
        <v>23</v>
      </c>
      <c r="B1224" s="24" t="s">
        <v>1533</v>
      </c>
      <c r="C1224" s="12" t="s">
        <v>1534</v>
      </c>
      <c r="D1224" s="59"/>
      <c r="E1224" s="40" t="str">
        <f t="shared" si="56"/>
        <v>Еще фото</v>
      </c>
      <c r="F1224" s="25"/>
      <c r="G1224" s="24" t="s">
        <v>358</v>
      </c>
      <c r="H1224" s="24" t="s">
        <v>349</v>
      </c>
      <c r="I1224" s="24" t="s">
        <v>1078</v>
      </c>
      <c r="J1224" s="14" t="s">
        <v>29</v>
      </c>
      <c r="K1224" s="15" t="s">
        <v>30</v>
      </c>
      <c r="L1224" s="61"/>
      <c r="M1224" s="14" t="s">
        <v>702</v>
      </c>
      <c r="N1224" s="14" t="s">
        <v>32</v>
      </c>
      <c r="O1224" s="14"/>
      <c r="P1224" s="15" t="s">
        <v>1536</v>
      </c>
      <c r="Q1224" s="16">
        <v>19499</v>
      </c>
      <c r="R1224" s="17">
        <v>40</v>
      </c>
      <c r="S1224" s="18">
        <v>13454.309999999998</v>
      </c>
      <c r="T1224" s="19" t="s">
        <v>353</v>
      </c>
      <c r="U1224" s="20" t="s">
        <v>686</v>
      </c>
      <c r="V1224" s="22">
        <v>40</v>
      </c>
      <c r="W1224" s="22">
        <v>4</v>
      </c>
      <c r="X1224" s="23"/>
    </row>
    <row r="1225" spans="1:24" s="1" customFormat="1" ht="22.05" customHeight="1" x14ac:dyDescent="0.3">
      <c r="A1225" s="24" t="s">
        <v>23</v>
      </c>
      <c r="B1225" s="24" t="s">
        <v>1533</v>
      </c>
      <c r="C1225" s="12" t="s">
        <v>1534</v>
      </c>
      <c r="D1225" s="60"/>
      <c r="E1225" s="40" t="str">
        <f t="shared" si="56"/>
        <v>Еще фото</v>
      </c>
      <c r="F1225" s="25"/>
      <c r="G1225" s="24" t="s">
        <v>358</v>
      </c>
      <c r="H1225" s="24" t="s">
        <v>349</v>
      </c>
      <c r="I1225" s="24" t="s">
        <v>1078</v>
      </c>
      <c r="J1225" s="14" t="s">
        <v>29</v>
      </c>
      <c r="K1225" s="15" t="s">
        <v>30</v>
      </c>
      <c r="L1225" s="57"/>
      <c r="M1225" s="14" t="s">
        <v>702</v>
      </c>
      <c r="N1225" s="14" t="s">
        <v>32</v>
      </c>
      <c r="O1225" s="14"/>
      <c r="P1225" s="15" t="s">
        <v>1536</v>
      </c>
      <c r="Q1225" s="16">
        <v>19499</v>
      </c>
      <c r="R1225" s="17">
        <v>40</v>
      </c>
      <c r="S1225" s="18">
        <v>13454.309999999998</v>
      </c>
      <c r="T1225" s="19" t="s">
        <v>353</v>
      </c>
      <c r="U1225" s="20" t="s">
        <v>355</v>
      </c>
      <c r="V1225" s="29">
        <v>41.5</v>
      </c>
      <c r="W1225" s="22">
        <v>9</v>
      </c>
      <c r="X1225" s="23"/>
    </row>
    <row r="1226" spans="1:24" s="1" customFormat="1" ht="11" customHeight="1" x14ac:dyDescent="0.3">
      <c r="A1226" s="11" t="s">
        <v>23</v>
      </c>
      <c r="B1226" s="11" t="s">
        <v>1133</v>
      </c>
      <c r="C1226" s="12" t="s">
        <v>1537</v>
      </c>
      <c r="D1226" s="58"/>
      <c r="E1226" s="40" t="str">
        <f t="shared" ref="E1226:E1234" si="57">HYPERLINK("https://www.google.ru/search?q=DH2987-002&amp;newwindow=1&amp;tbm=isch","Еще фото")</f>
        <v>Еще фото</v>
      </c>
      <c r="F1226" s="13" t="s">
        <v>26</v>
      </c>
      <c r="G1226" s="11" t="s">
        <v>1092</v>
      </c>
      <c r="H1226" s="11" t="s">
        <v>349</v>
      </c>
      <c r="I1226" s="14" t="s">
        <v>1078</v>
      </c>
      <c r="J1226" s="14" t="s">
        <v>29</v>
      </c>
      <c r="K1226" s="15" t="s">
        <v>30</v>
      </c>
      <c r="L1226" s="56" t="s">
        <v>1148</v>
      </c>
      <c r="M1226" s="14"/>
      <c r="N1226" s="14" t="s">
        <v>114</v>
      </c>
      <c r="O1226" s="14"/>
      <c r="P1226" s="15" t="s">
        <v>1094</v>
      </c>
      <c r="Q1226" s="16">
        <v>11799</v>
      </c>
      <c r="R1226" s="17">
        <v>40</v>
      </c>
      <c r="S1226" s="18">
        <v>8141.3099999999986</v>
      </c>
      <c r="T1226" s="19" t="s">
        <v>353</v>
      </c>
      <c r="U1226" s="20" t="s">
        <v>362</v>
      </c>
      <c r="V1226" s="22">
        <v>39</v>
      </c>
      <c r="W1226" s="22">
        <v>1</v>
      </c>
      <c r="X1226" s="23"/>
    </row>
    <row r="1227" spans="1:24" s="1" customFormat="1" ht="11" customHeight="1" x14ac:dyDescent="0.3">
      <c r="A1227" s="24" t="s">
        <v>23</v>
      </c>
      <c r="B1227" s="24" t="s">
        <v>1133</v>
      </c>
      <c r="C1227" s="12" t="s">
        <v>1537</v>
      </c>
      <c r="D1227" s="59"/>
      <c r="E1227" s="40" t="str">
        <f t="shared" si="57"/>
        <v>Еще фото</v>
      </c>
      <c r="F1227" s="13" t="s">
        <v>26</v>
      </c>
      <c r="G1227" s="24" t="s">
        <v>1092</v>
      </c>
      <c r="H1227" s="24" t="s">
        <v>349</v>
      </c>
      <c r="I1227" s="24" t="s">
        <v>1078</v>
      </c>
      <c r="J1227" s="14" t="s">
        <v>29</v>
      </c>
      <c r="K1227" s="15" t="s">
        <v>30</v>
      </c>
      <c r="L1227" s="61"/>
      <c r="M1227" s="14"/>
      <c r="N1227" s="14" t="s">
        <v>114</v>
      </c>
      <c r="O1227" s="14"/>
      <c r="P1227" s="15" t="s">
        <v>1094</v>
      </c>
      <c r="Q1227" s="16">
        <v>11799</v>
      </c>
      <c r="R1227" s="17">
        <v>40</v>
      </c>
      <c r="S1227" s="18">
        <v>8141.3099999999986</v>
      </c>
      <c r="T1227" s="19" t="s">
        <v>353</v>
      </c>
      <c r="U1227" s="20" t="s">
        <v>695</v>
      </c>
      <c r="V1227" s="29">
        <v>39.5</v>
      </c>
      <c r="W1227" s="22">
        <v>2</v>
      </c>
      <c r="X1227" s="23"/>
    </row>
    <row r="1228" spans="1:24" s="1" customFormat="1" ht="11" customHeight="1" x14ac:dyDescent="0.3">
      <c r="A1228" s="24" t="s">
        <v>23</v>
      </c>
      <c r="B1228" s="24" t="s">
        <v>1133</v>
      </c>
      <c r="C1228" s="12" t="s">
        <v>1537</v>
      </c>
      <c r="D1228" s="59"/>
      <c r="E1228" s="40" t="str">
        <f t="shared" si="57"/>
        <v>Еще фото</v>
      </c>
      <c r="F1228" s="13" t="s">
        <v>26</v>
      </c>
      <c r="G1228" s="24" t="s">
        <v>1092</v>
      </c>
      <c r="H1228" s="24" t="s">
        <v>349</v>
      </c>
      <c r="I1228" s="24" t="s">
        <v>1078</v>
      </c>
      <c r="J1228" s="14" t="s">
        <v>29</v>
      </c>
      <c r="K1228" s="15" t="s">
        <v>30</v>
      </c>
      <c r="L1228" s="61"/>
      <c r="M1228" s="14"/>
      <c r="N1228" s="14" t="s">
        <v>114</v>
      </c>
      <c r="O1228" s="14"/>
      <c r="P1228" s="15" t="s">
        <v>1094</v>
      </c>
      <c r="Q1228" s="16">
        <v>11799</v>
      </c>
      <c r="R1228" s="17">
        <v>40</v>
      </c>
      <c r="S1228" s="18">
        <v>8141.3099999999986</v>
      </c>
      <c r="T1228" s="19" t="s">
        <v>353</v>
      </c>
      <c r="U1228" s="20" t="s">
        <v>686</v>
      </c>
      <c r="V1228" s="22">
        <v>40</v>
      </c>
      <c r="W1228" s="22">
        <v>2</v>
      </c>
      <c r="X1228" s="23"/>
    </row>
    <row r="1229" spans="1:24" s="1" customFormat="1" ht="11" customHeight="1" x14ac:dyDescent="0.3">
      <c r="A1229" s="24" t="s">
        <v>23</v>
      </c>
      <c r="B1229" s="24" t="s">
        <v>1133</v>
      </c>
      <c r="C1229" s="12" t="s">
        <v>1537</v>
      </c>
      <c r="D1229" s="59"/>
      <c r="E1229" s="40" t="str">
        <f t="shared" si="57"/>
        <v>Еще фото</v>
      </c>
      <c r="F1229" s="13" t="s">
        <v>26</v>
      </c>
      <c r="G1229" s="24" t="s">
        <v>1092</v>
      </c>
      <c r="H1229" s="24" t="s">
        <v>349</v>
      </c>
      <c r="I1229" s="24" t="s">
        <v>1078</v>
      </c>
      <c r="J1229" s="14" t="s">
        <v>29</v>
      </c>
      <c r="K1229" s="15" t="s">
        <v>30</v>
      </c>
      <c r="L1229" s="61"/>
      <c r="M1229" s="14"/>
      <c r="N1229" s="14" t="s">
        <v>114</v>
      </c>
      <c r="O1229" s="14"/>
      <c r="P1229" s="15" t="s">
        <v>1094</v>
      </c>
      <c r="Q1229" s="16">
        <v>11799</v>
      </c>
      <c r="R1229" s="17">
        <v>40</v>
      </c>
      <c r="S1229" s="18">
        <v>8141.3099999999986</v>
      </c>
      <c r="T1229" s="19" t="s">
        <v>353</v>
      </c>
      <c r="U1229" s="20" t="s">
        <v>354</v>
      </c>
      <c r="V1229" s="22">
        <v>41</v>
      </c>
      <c r="W1229" s="22">
        <v>3</v>
      </c>
      <c r="X1229" s="23"/>
    </row>
    <row r="1230" spans="1:24" s="1" customFormat="1" ht="11" customHeight="1" x14ac:dyDescent="0.3">
      <c r="A1230" s="24" t="s">
        <v>23</v>
      </c>
      <c r="B1230" s="24" t="s">
        <v>1133</v>
      </c>
      <c r="C1230" s="12" t="s">
        <v>1537</v>
      </c>
      <c r="D1230" s="59"/>
      <c r="E1230" s="40" t="str">
        <f t="shared" si="57"/>
        <v>Еще фото</v>
      </c>
      <c r="F1230" s="13" t="s">
        <v>26</v>
      </c>
      <c r="G1230" s="24" t="s">
        <v>1092</v>
      </c>
      <c r="H1230" s="24" t="s">
        <v>349</v>
      </c>
      <c r="I1230" s="24" t="s">
        <v>1078</v>
      </c>
      <c r="J1230" s="14" t="s">
        <v>29</v>
      </c>
      <c r="K1230" s="15" t="s">
        <v>30</v>
      </c>
      <c r="L1230" s="61"/>
      <c r="M1230" s="14"/>
      <c r="N1230" s="14" t="s">
        <v>114</v>
      </c>
      <c r="O1230" s="14"/>
      <c r="P1230" s="15" t="s">
        <v>1094</v>
      </c>
      <c r="Q1230" s="16">
        <v>11799</v>
      </c>
      <c r="R1230" s="17">
        <v>40</v>
      </c>
      <c r="S1230" s="18">
        <v>8141.3099999999986</v>
      </c>
      <c r="T1230" s="19" t="s">
        <v>353</v>
      </c>
      <c r="U1230" s="20" t="s">
        <v>355</v>
      </c>
      <c r="V1230" s="29">
        <v>41.5</v>
      </c>
      <c r="W1230" s="22">
        <v>12</v>
      </c>
      <c r="X1230" s="23"/>
    </row>
    <row r="1231" spans="1:24" s="1" customFormat="1" ht="11" customHeight="1" x14ac:dyDescent="0.3">
      <c r="A1231" s="24" t="s">
        <v>23</v>
      </c>
      <c r="B1231" s="24" t="s">
        <v>1133</v>
      </c>
      <c r="C1231" s="12" t="s">
        <v>1537</v>
      </c>
      <c r="D1231" s="59"/>
      <c r="E1231" s="40" t="str">
        <f t="shared" si="57"/>
        <v>Еще фото</v>
      </c>
      <c r="F1231" s="13" t="s">
        <v>26</v>
      </c>
      <c r="G1231" s="24" t="s">
        <v>1092</v>
      </c>
      <c r="H1231" s="24" t="s">
        <v>349</v>
      </c>
      <c r="I1231" s="24" t="s">
        <v>1078</v>
      </c>
      <c r="J1231" s="14" t="s">
        <v>29</v>
      </c>
      <c r="K1231" s="15" t="s">
        <v>30</v>
      </c>
      <c r="L1231" s="61"/>
      <c r="M1231" s="14"/>
      <c r="N1231" s="14" t="s">
        <v>114</v>
      </c>
      <c r="O1231" s="14"/>
      <c r="P1231" s="15" t="s">
        <v>1094</v>
      </c>
      <c r="Q1231" s="16">
        <v>11799</v>
      </c>
      <c r="R1231" s="17">
        <v>40</v>
      </c>
      <c r="S1231" s="18">
        <v>8141.3099999999986</v>
      </c>
      <c r="T1231" s="19" t="s">
        <v>353</v>
      </c>
      <c r="U1231" s="20" t="s">
        <v>708</v>
      </c>
      <c r="V1231" s="22">
        <v>42</v>
      </c>
      <c r="W1231" s="22">
        <v>2</v>
      </c>
      <c r="X1231" s="23"/>
    </row>
    <row r="1232" spans="1:24" s="1" customFormat="1" ht="11" customHeight="1" x14ac:dyDescent="0.3">
      <c r="A1232" s="24" t="s">
        <v>23</v>
      </c>
      <c r="B1232" s="24" t="s">
        <v>1133</v>
      </c>
      <c r="C1232" s="12" t="s">
        <v>1537</v>
      </c>
      <c r="D1232" s="59"/>
      <c r="E1232" s="40" t="str">
        <f t="shared" si="57"/>
        <v>Еще фото</v>
      </c>
      <c r="F1232" s="13" t="s">
        <v>26</v>
      </c>
      <c r="G1232" s="24" t="s">
        <v>1092</v>
      </c>
      <c r="H1232" s="24" t="s">
        <v>349</v>
      </c>
      <c r="I1232" s="24" t="s">
        <v>1078</v>
      </c>
      <c r="J1232" s="14" t="s">
        <v>29</v>
      </c>
      <c r="K1232" s="15" t="s">
        <v>30</v>
      </c>
      <c r="L1232" s="61"/>
      <c r="M1232" s="14"/>
      <c r="N1232" s="14" t="s">
        <v>114</v>
      </c>
      <c r="O1232" s="14"/>
      <c r="P1232" s="15" t="s">
        <v>1094</v>
      </c>
      <c r="Q1232" s="16">
        <v>11799</v>
      </c>
      <c r="R1232" s="17">
        <v>40</v>
      </c>
      <c r="S1232" s="18">
        <v>8141.3099999999986</v>
      </c>
      <c r="T1232" s="19" t="s">
        <v>353</v>
      </c>
      <c r="U1232" s="20" t="s">
        <v>696</v>
      </c>
      <c r="V1232" s="22">
        <v>43</v>
      </c>
      <c r="W1232" s="22">
        <v>1</v>
      </c>
      <c r="X1232" s="23"/>
    </row>
    <row r="1233" spans="1:24" s="1" customFormat="1" ht="11" customHeight="1" x14ac:dyDescent="0.3">
      <c r="A1233" s="24" t="s">
        <v>23</v>
      </c>
      <c r="B1233" s="24" t="s">
        <v>1133</v>
      </c>
      <c r="C1233" s="12" t="s">
        <v>1537</v>
      </c>
      <c r="D1233" s="59"/>
      <c r="E1233" s="40" t="str">
        <f t="shared" si="57"/>
        <v>Еще фото</v>
      </c>
      <c r="F1233" s="13" t="s">
        <v>26</v>
      </c>
      <c r="G1233" s="24" t="s">
        <v>1092</v>
      </c>
      <c r="H1233" s="24" t="s">
        <v>349</v>
      </c>
      <c r="I1233" s="24" t="s">
        <v>1078</v>
      </c>
      <c r="J1233" s="14" t="s">
        <v>29</v>
      </c>
      <c r="K1233" s="15" t="s">
        <v>30</v>
      </c>
      <c r="L1233" s="61"/>
      <c r="M1233" s="14"/>
      <c r="N1233" s="14" t="s">
        <v>114</v>
      </c>
      <c r="O1233" s="14"/>
      <c r="P1233" s="15" t="s">
        <v>1094</v>
      </c>
      <c r="Q1233" s="16">
        <v>11799</v>
      </c>
      <c r="R1233" s="17">
        <v>40</v>
      </c>
      <c r="S1233" s="18">
        <v>8141.3099999999986</v>
      </c>
      <c r="T1233" s="19" t="s">
        <v>353</v>
      </c>
      <c r="U1233" s="20" t="s">
        <v>697</v>
      </c>
      <c r="V1233" s="29">
        <v>43.5</v>
      </c>
      <c r="W1233" s="22">
        <v>10</v>
      </c>
      <c r="X1233" s="23"/>
    </row>
    <row r="1234" spans="1:24" s="1" customFormat="1" ht="11" customHeight="1" x14ac:dyDescent="0.3">
      <c r="A1234" s="24" t="s">
        <v>23</v>
      </c>
      <c r="B1234" s="24" t="s">
        <v>1133</v>
      </c>
      <c r="C1234" s="12" t="s">
        <v>1537</v>
      </c>
      <c r="D1234" s="60"/>
      <c r="E1234" s="40" t="str">
        <f t="shared" si="57"/>
        <v>Еще фото</v>
      </c>
      <c r="F1234" s="13" t="s">
        <v>26</v>
      </c>
      <c r="G1234" s="24" t="s">
        <v>1092</v>
      </c>
      <c r="H1234" s="24" t="s">
        <v>349</v>
      </c>
      <c r="I1234" s="24" t="s">
        <v>1078</v>
      </c>
      <c r="J1234" s="14" t="s">
        <v>29</v>
      </c>
      <c r="K1234" s="15" t="s">
        <v>30</v>
      </c>
      <c r="L1234" s="57"/>
      <c r="M1234" s="14"/>
      <c r="N1234" s="14" t="s">
        <v>114</v>
      </c>
      <c r="O1234" s="14"/>
      <c r="P1234" s="15" t="s">
        <v>1094</v>
      </c>
      <c r="Q1234" s="16">
        <v>11799</v>
      </c>
      <c r="R1234" s="17">
        <v>40</v>
      </c>
      <c r="S1234" s="18">
        <v>8141.3099999999986</v>
      </c>
      <c r="T1234" s="19" t="s">
        <v>353</v>
      </c>
      <c r="U1234" s="20" t="s">
        <v>698</v>
      </c>
      <c r="V1234" s="22">
        <v>44</v>
      </c>
      <c r="W1234" s="22">
        <v>1</v>
      </c>
      <c r="X1234" s="23"/>
    </row>
    <row r="1235" spans="1:24" s="1" customFormat="1" ht="13.05" customHeight="1" x14ac:dyDescent="0.3">
      <c r="A1235" s="11" t="s">
        <v>23</v>
      </c>
      <c r="B1235" s="11" t="s">
        <v>1133</v>
      </c>
      <c r="C1235" s="12" t="s">
        <v>1538</v>
      </c>
      <c r="D1235" s="58"/>
      <c r="E1235" s="40" t="str">
        <f t="shared" ref="E1235:E1242" si="58">HYPERLINK("https://www.google.ru/search?q=DH2987-112&amp;newwindow=1&amp;tbm=isch","Еще фото")</f>
        <v>Еще фото</v>
      </c>
      <c r="F1235" s="25"/>
      <c r="G1235" s="11" t="s">
        <v>1092</v>
      </c>
      <c r="H1235" s="11" t="s">
        <v>349</v>
      </c>
      <c r="I1235" s="14" t="s">
        <v>1078</v>
      </c>
      <c r="J1235" s="14" t="s">
        <v>29</v>
      </c>
      <c r="K1235" s="15" t="s">
        <v>30</v>
      </c>
      <c r="L1235" s="56" t="s">
        <v>1148</v>
      </c>
      <c r="M1235" s="14"/>
      <c r="N1235" s="14" t="s">
        <v>67</v>
      </c>
      <c r="O1235" s="14"/>
      <c r="P1235" s="15" t="s">
        <v>1094</v>
      </c>
      <c r="Q1235" s="16">
        <v>11499</v>
      </c>
      <c r="R1235" s="17">
        <v>40</v>
      </c>
      <c r="S1235" s="18">
        <v>7934.3099999999986</v>
      </c>
      <c r="T1235" s="19" t="s">
        <v>353</v>
      </c>
      <c r="U1235" s="36" t="s">
        <v>695</v>
      </c>
      <c r="V1235" s="29">
        <v>39.5</v>
      </c>
      <c r="W1235" s="22">
        <v>1</v>
      </c>
      <c r="X1235" s="23"/>
    </row>
    <row r="1236" spans="1:24" s="1" customFormat="1" ht="13.05" customHeight="1" x14ac:dyDescent="0.3">
      <c r="A1236" s="24" t="s">
        <v>23</v>
      </c>
      <c r="B1236" s="24" t="s">
        <v>1133</v>
      </c>
      <c r="C1236" s="12" t="s">
        <v>1538</v>
      </c>
      <c r="D1236" s="59"/>
      <c r="E1236" s="40" t="str">
        <f t="shared" si="58"/>
        <v>Еще фото</v>
      </c>
      <c r="F1236" s="25"/>
      <c r="G1236" s="24" t="s">
        <v>1092</v>
      </c>
      <c r="H1236" s="24" t="s">
        <v>349</v>
      </c>
      <c r="I1236" s="24" t="s">
        <v>1078</v>
      </c>
      <c r="J1236" s="14" t="s">
        <v>29</v>
      </c>
      <c r="K1236" s="15" t="s">
        <v>30</v>
      </c>
      <c r="L1236" s="61"/>
      <c r="M1236" s="14"/>
      <c r="N1236" s="14" t="s">
        <v>67</v>
      </c>
      <c r="O1236" s="14"/>
      <c r="P1236" s="15" t="s">
        <v>1094</v>
      </c>
      <c r="Q1236" s="16">
        <v>11499</v>
      </c>
      <c r="R1236" s="17">
        <v>40</v>
      </c>
      <c r="S1236" s="18">
        <v>7934.3099999999986</v>
      </c>
      <c r="T1236" s="19" t="s">
        <v>353</v>
      </c>
      <c r="U1236" s="20" t="s">
        <v>354</v>
      </c>
      <c r="V1236" s="22">
        <v>41</v>
      </c>
      <c r="W1236" s="22">
        <v>2</v>
      </c>
      <c r="X1236" s="23"/>
    </row>
    <row r="1237" spans="1:24" s="1" customFormat="1" ht="13.05" customHeight="1" x14ac:dyDescent="0.3">
      <c r="A1237" s="24" t="s">
        <v>23</v>
      </c>
      <c r="B1237" s="24" t="s">
        <v>1133</v>
      </c>
      <c r="C1237" s="12" t="s">
        <v>1538</v>
      </c>
      <c r="D1237" s="59"/>
      <c r="E1237" s="40" t="str">
        <f t="shared" si="58"/>
        <v>Еще фото</v>
      </c>
      <c r="F1237" s="25"/>
      <c r="G1237" s="24" t="s">
        <v>1092</v>
      </c>
      <c r="H1237" s="24" t="s">
        <v>349</v>
      </c>
      <c r="I1237" s="24" t="s">
        <v>1078</v>
      </c>
      <c r="J1237" s="14" t="s">
        <v>29</v>
      </c>
      <c r="K1237" s="15" t="s">
        <v>30</v>
      </c>
      <c r="L1237" s="61"/>
      <c r="M1237" s="14"/>
      <c r="N1237" s="14" t="s">
        <v>67</v>
      </c>
      <c r="O1237" s="14"/>
      <c r="P1237" s="15" t="s">
        <v>1094</v>
      </c>
      <c r="Q1237" s="16">
        <v>11499</v>
      </c>
      <c r="R1237" s="17">
        <v>40</v>
      </c>
      <c r="S1237" s="18">
        <v>7934.3099999999986</v>
      </c>
      <c r="T1237" s="19" t="s">
        <v>353</v>
      </c>
      <c r="U1237" s="20" t="s">
        <v>355</v>
      </c>
      <c r="V1237" s="29">
        <v>41.5</v>
      </c>
      <c r="W1237" s="22">
        <v>2</v>
      </c>
      <c r="X1237" s="23"/>
    </row>
    <row r="1238" spans="1:24" s="1" customFormat="1" ht="13.05" customHeight="1" x14ac:dyDescent="0.3">
      <c r="A1238" s="24" t="s">
        <v>23</v>
      </c>
      <c r="B1238" s="24" t="s">
        <v>1133</v>
      </c>
      <c r="C1238" s="12" t="s">
        <v>1538</v>
      </c>
      <c r="D1238" s="59"/>
      <c r="E1238" s="40" t="str">
        <f t="shared" si="58"/>
        <v>Еще фото</v>
      </c>
      <c r="F1238" s="25"/>
      <c r="G1238" s="24" t="s">
        <v>1092</v>
      </c>
      <c r="H1238" s="24" t="s">
        <v>349</v>
      </c>
      <c r="I1238" s="24" t="s">
        <v>1078</v>
      </c>
      <c r="J1238" s="14" t="s">
        <v>29</v>
      </c>
      <c r="K1238" s="15" t="s">
        <v>30</v>
      </c>
      <c r="L1238" s="61"/>
      <c r="M1238" s="14"/>
      <c r="N1238" s="14" t="s">
        <v>67</v>
      </c>
      <c r="O1238" s="14"/>
      <c r="P1238" s="15" t="s">
        <v>1094</v>
      </c>
      <c r="Q1238" s="16">
        <v>11499</v>
      </c>
      <c r="R1238" s="17">
        <v>40</v>
      </c>
      <c r="S1238" s="18">
        <v>7934.3099999999986</v>
      </c>
      <c r="T1238" s="19" t="s">
        <v>353</v>
      </c>
      <c r="U1238" s="20" t="s">
        <v>708</v>
      </c>
      <c r="V1238" s="22">
        <v>42</v>
      </c>
      <c r="W1238" s="22">
        <v>1</v>
      </c>
      <c r="X1238" s="23"/>
    </row>
    <row r="1239" spans="1:24" s="1" customFormat="1" ht="13.05" customHeight="1" x14ac:dyDescent="0.3">
      <c r="A1239" s="24" t="s">
        <v>23</v>
      </c>
      <c r="B1239" s="24" t="s">
        <v>1133</v>
      </c>
      <c r="C1239" s="12" t="s">
        <v>1538</v>
      </c>
      <c r="D1239" s="59"/>
      <c r="E1239" s="40" t="str">
        <f t="shared" si="58"/>
        <v>Еще фото</v>
      </c>
      <c r="F1239" s="25"/>
      <c r="G1239" s="24" t="s">
        <v>1092</v>
      </c>
      <c r="H1239" s="24" t="s">
        <v>349</v>
      </c>
      <c r="I1239" s="24" t="s">
        <v>1078</v>
      </c>
      <c r="J1239" s="14" t="s">
        <v>29</v>
      </c>
      <c r="K1239" s="15" t="s">
        <v>30</v>
      </c>
      <c r="L1239" s="61"/>
      <c r="M1239" s="14"/>
      <c r="N1239" s="14" t="s">
        <v>67</v>
      </c>
      <c r="O1239" s="14"/>
      <c r="P1239" s="15" t="s">
        <v>1094</v>
      </c>
      <c r="Q1239" s="16">
        <v>11499</v>
      </c>
      <c r="R1239" s="17">
        <v>40</v>
      </c>
      <c r="S1239" s="18">
        <v>7934.3099999999986</v>
      </c>
      <c r="T1239" s="19" t="s">
        <v>353</v>
      </c>
      <c r="U1239" s="20" t="s">
        <v>696</v>
      </c>
      <c r="V1239" s="22">
        <v>43</v>
      </c>
      <c r="W1239" s="22">
        <v>1</v>
      </c>
      <c r="X1239" s="23"/>
    </row>
    <row r="1240" spans="1:24" s="1" customFormat="1" ht="13.05" customHeight="1" x14ac:dyDescent="0.3">
      <c r="A1240" s="24" t="s">
        <v>23</v>
      </c>
      <c r="B1240" s="24" t="s">
        <v>1133</v>
      </c>
      <c r="C1240" s="12" t="s">
        <v>1538</v>
      </c>
      <c r="D1240" s="59"/>
      <c r="E1240" s="40" t="str">
        <f t="shared" si="58"/>
        <v>Еще фото</v>
      </c>
      <c r="F1240" s="25"/>
      <c r="G1240" s="24" t="s">
        <v>1092</v>
      </c>
      <c r="H1240" s="24" t="s">
        <v>349</v>
      </c>
      <c r="I1240" s="24" t="s">
        <v>1078</v>
      </c>
      <c r="J1240" s="14" t="s">
        <v>29</v>
      </c>
      <c r="K1240" s="15" t="s">
        <v>30</v>
      </c>
      <c r="L1240" s="61"/>
      <c r="M1240" s="14"/>
      <c r="N1240" s="14" t="s">
        <v>67</v>
      </c>
      <c r="O1240" s="14"/>
      <c r="P1240" s="15" t="s">
        <v>1094</v>
      </c>
      <c r="Q1240" s="16">
        <v>11499</v>
      </c>
      <c r="R1240" s="17">
        <v>40</v>
      </c>
      <c r="S1240" s="18">
        <v>7934.3099999999986</v>
      </c>
      <c r="T1240" s="19" t="s">
        <v>353</v>
      </c>
      <c r="U1240" s="20" t="s">
        <v>697</v>
      </c>
      <c r="V1240" s="29">
        <v>43.5</v>
      </c>
      <c r="W1240" s="22">
        <v>3</v>
      </c>
      <c r="X1240" s="23"/>
    </row>
    <row r="1241" spans="1:24" s="1" customFormat="1" ht="13.05" customHeight="1" x14ac:dyDescent="0.3">
      <c r="A1241" s="24" t="s">
        <v>23</v>
      </c>
      <c r="B1241" s="24" t="s">
        <v>1133</v>
      </c>
      <c r="C1241" s="12" t="s">
        <v>1538</v>
      </c>
      <c r="D1241" s="59"/>
      <c r="E1241" s="40" t="str">
        <f t="shared" si="58"/>
        <v>Еще фото</v>
      </c>
      <c r="F1241" s="25"/>
      <c r="G1241" s="24" t="s">
        <v>1092</v>
      </c>
      <c r="H1241" s="24" t="s">
        <v>349</v>
      </c>
      <c r="I1241" s="24" t="s">
        <v>1078</v>
      </c>
      <c r="J1241" s="14" t="s">
        <v>29</v>
      </c>
      <c r="K1241" s="15" t="s">
        <v>30</v>
      </c>
      <c r="L1241" s="61"/>
      <c r="M1241" s="14"/>
      <c r="N1241" s="14" t="s">
        <v>67</v>
      </c>
      <c r="O1241" s="14"/>
      <c r="P1241" s="15" t="s">
        <v>1094</v>
      </c>
      <c r="Q1241" s="16">
        <v>11499</v>
      </c>
      <c r="R1241" s="17">
        <v>40</v>
      </c>
      <c r="S1241" s="18">
        <v>7934.3099999999986</v>
      </c>
      <c r="T1241" s="19" t="s">
        <v>353</v>
      </c>
      <c r="U1241" s="20" t="s">
        <v>698</v>
      </c>
      <c r="V1241" s="22">
        <v>44</v>
      </c>
      <c r="W1241" s="22">
        <v>4</v>
      </c>
      <c r="X1241" s="23"/>
    </row>
    <row r="1242" spans="1:24" s="1" customFormat="1" ht="18" customHeight="1" x14ac:dyDescent="0.3">
      <c r="A1242" s="24" t="s">
        <v>23</v>
      </c>
      <c r="B1242" s="24" t="s">
        <v>1133</v>
      </c>
      <c r="C1242" s="12" t="s">
        <v>1538</v>
      </c>
      <c r="D1242" s="60"/>
      <c r="E1242" s="40" t="str">
        <f t="shared" si="58"/>
        <v>Еще фото</v>
      </c>
      <c r="F1242" s="25"/>
      <c r="G1242" s="24" t="s">
        <v>1092</v>
      </c>
      <c r="H1242" s="24" t="s">
        <v>349</v>
      </c>
      <c r="I1242" s="24" t="s">
        <v>1078</v>
      </c>
      <c r="J1242" s="14" t="s">
        <v>29</v>
      </c>
      <c r="K1242" s="15" t="s">
        <v>30</v>
      </c>
      <c r="L1242" s="57"/>
      <c r="M1242" s="14"/>
      <c r="N1242" s="14" t="s">
        <v>67</v>
      </c>
      <c r="O1242" s="14"/>
      <c r="P1242" s="15" t="s">
        <v>1094</v>
      </c>
      <c r="Q1242" s="16">
        <v>11499</v>
      </c>
      <c r="R1242" s="17">
        <v>40</v>
      </c>
      <c r="S1242" s="18">
        <v>7934.3099999999986</v>
      </c>
      <c r="T1242" s="19" t="s">
        <v>353</v>
      </c>
      <c r="U1242" s="20" t="s">
        <v>853</v>
      </c>
      <c r="V1242" s="29">
        <v>44.5</v>
      </c>
      <c r="W1242" s="22">
        <v>1</v>
      </c>
      <c r="X1242" s="23"/>
    </row>
    <row r="1243" spans="1:24" s="1" customFormat="1" ht="14" customHeight="1" x14ac:dyDescent="0.3">
      <c r="A1243" s="11" t="s">
        <v>23</v>
      </c>
      <c r="B1243" s="11" t="s">
        <v>1133</v>
      </c>
      <c r="C1243" s="12" t="s">
        <v>1539</v>
      </c>
      <c r="D1243" s="58"/>
      <c r="E1243" s="40" t="str">
        <f t="shared" ref="E1243:E1249" si="59">HYPERLINK("https://www.google.ru/search?q=DH3158-100&amp;newwindow=1&amp;tbm=isch","Еще фото")</f>
        <v>Еще фото</v>
      </c>
      <c r="F1243" s="25"/>
      <c r="G1243" s="11" t="s">
        <v>1092</v>
      </c>
      <c r="H1243" s="11" t="s">
        <v>349</v>
      </c>
      <c r="I1243" s="14" t="s">
        <v>1078</v>
      </c>
      <c r="J1243" s="14" t="s">
        <v>29</v>
      </c>
      <c r="K1243" s="15" t="s">
        <v>45</v>
      </c>
      <c r="L1243" s="56" t="s">
        <v>1540</v>
      </c>
      <c r="M1243" s="14"/>
      <c r="N1243" s="14" t="s">
        <v>67</v>
      </c>
      <c r="O1243" s="14"/>
      <c r="P1243" s="15" t="s">
        <v>1094</v>
      </c>
      <c r="Q1243" s="16">
        <v>11699</v>
      </c>
      <c r="R1243" s="17">
        <v>40</v>
      </c>
      <c r="S1243" s="18">
        <v>8072.3099999999986</v>
      </c>
      <c r="T1243" s="19" t="s">
        <v>353</v>
      </c>
      <c r="U1243" s="20" t="s">
        <v>712</v>
      </c>
      <c r="V1243" s="29">
        <v>35.5</v>
      </c>
      <c r="W1243" s="22">
        <v>3</v>
      </c>
      <c r="X1243" s="23"/>
    </row>
    <row r="1244" spans="1:24" s="1" customFormat="1" ht="14" customHeight="1" x14ac:dyDescent="0.3">
      <c r="A1244" s="24" t="s">
        <v>23</v>
      </c>
      <c r="B1244" s="24" t="s">
        <v>1133</v>
      </c>
      <c r="C1244" s="12" t="s">
        <v>1539</v>
      </c>
      <c r="D1244" s="59"/>
      <c r="E1244" s="40" t="str">
        <f t="shared" si="59"/>
        <v>Еще фото</v>
      </c>
      <c r="F1244" s="25"/>
      <c r="G1244" s="24" t="s">
        <v>1092</v>
      </c>
      <c r="H1244" s="24" t="s">
        <v>349</v>
      </c>
      <c r="I1244" s="24" t="s">
        <v>1078</v>
      </c>
      <c r="J1244" s="14" t="s">
        <v>29</v>
      </c>
      <c r="K1244" s="15" t="s">
        <v>45</v>
      </c>
      <c r="L1244" s="61"/>
      <c r="M1244" s="14"/>
      <c r="N1244" s="14" t="s">
        <v>67</v>
      </c>
      <c r="O1244" s="14"/>
      <c r="P1244" s="15" t="s">
        <v>1094</v>
      </c>
      <c r="Q1244" s="16">
        <v>11699</v>
      </c>
      <c r="R1244" s="17">
        <v>40</v>
      </c>
      <c r="S1244" s="18">
        <v>8072.3099999999986</v>
      </c>
      <c r="T1244" s="19" t="s">
        <v>353</v>
      </c>
      <c r="U1244" s="20" t="s">
        <v>361</v>
      </c>
      <c r="V1244" s="29">
        <v>36.5</v>
      </c>
      <c r="W1244" s="22">
        <v>7</v>
      </c>
      <c r="X1244" s="23"/>
    </row>
    <row r="1245" spans="1:24" s="1" customFormat="1" ht="14" customHeight="1" x14ac:dyDescent="0.3">
      <c r="A1245" s="24" t="s">
        <v>23</v>
      </c>
      <c r="B1245" s="24" t="s">
        <v>1133</v>
      </c>
      <c r="C1245" s="12" t="s">
        <v>1539</v>
      </c>
      <c r="D1245" s="59"/>
      <c r="E1245" s="40" t="str">
        <f t="shared" si="59"/>
        <v>Еще фото</v>
      </c>
      <c r="F1245" s="25"/>
      <c r="G1245" s="24" t="s">
        <v>1092</v>
      </c>
      <c r="H1245" s="24" t="s">
        <v>349</v>
      </c>
      <c r="I1245" s="24" t="s">
        <v>1078</v>
      </c>
      <c r="J1245" s="14" t="s">
        <v>29</v>
      </c>
      <c r="K1245" s="15" t="s">
        <v>45</v>
      </c>
      <c r="L1245" s="61"/>
      <c r="M1245" s="14"/>
      <c r="N1245" s="14" t="s">
        <v>67</v>
      </c>
      <c r="O1245" s="14"/>
      <c r="P1245" s="15" t="s">
        <v>1094</v>
      </c>
      <c r="Q1245" s="16">
        <v>11699</v>
      </c>
      <c r="R1245" s="17">
        <v>40</v>
      </c>
      <c r="S1245" s="18">
        <v>8072.3099999999986</v>
      </c>
      <c r="T1245" s="19" t="s">
        <v>353</v>
      </c>
      <c r="U1245" s="20" t="s">
        <v>362</v>
      </c>
      <c r="V1245" s="22">
        <v>37</v>
      </c>
      <c r="W1245" s="22">
        <v>8</v>
      </c>
      <c r="X1245" s="23"/>
    </row>
    <row r="1246" spans="1:24" s="1" customFormat="1" ht="14" customHeight="1" x14ac:dyDescent="0.3">
      <c r="A1246" s="24" t="s">
        <v>23</v>
      </c>
      <c r="B1246" s="24" t="s">
        <v>1133</v>
      </c>
      <c r="C1246" s="12" t="s">
        <v>1539</v>
      </c>
      <c r="D1246" s="59"/>
      <c r="E1246" s="40" t="str">
        <f t="shared" si="59"/>
        <v>Еще фото</v>
      </c>
      <c r="F1246" s="25"/>
      <c r="G1246" s="24" t="s">
        <v>1092</v>
      </c>
      <c r="H1246" s="24" t="s">
        <v>349</v>
      </c>
      <c r="I1246" s="24" t="s">
        <v>1078</v>
      </c>
      <c r="J1246" s="14" t="s">
        <v>29</v>
      </c>
      <c r="K1246" s="15" t="s">
        <v>45</v>
      </c>
      <c r="L1246" s="61"/>
      <c r="M1246" s="14"/>
      <c r="N1246" s="14" t="s">
        <v>67</v>
      </c>
      <c r="O1246" s="14"/>
      <c r="P1246" s="15" t="s">
        <v>1094</v>
      </c>
      <c r="Q1246" s="16">
        <v>11699</v>
      </c>
      <c r="R1246" s="17">
        <v>40</v>
      </c>
      <c r="S1246" s="18">
        <v>8072.3099999999986</v>
      </c>
      <c r="T1246" s="19" t="s">
        <v>353</v>
      </c>
      <c r="U1246" s="20" t="s">
        <v>695</v>
      </c>
      <c r="V1246" s="29">
        <v>37.5</v>
      </c>
      <c r="W1246" s="22">
        <v>3</v>
      </c>
      <c r="X1246" s="23"/>
    </row>
    <row r="1247" spans="1:24" s="1" customFormat="1" ht="14" customHeight="1" x14ac:dyDescent="0.3">
      <c r="A1247" s="24" t="s">
        <v>23</v>
      </c>
      <c r="B1247" s="24" t="s">
        <v>1133</v>
      </c>
      <c r="C1247" s="12" t="s">
        <v>1539</v>
      </c>
      <c r="D1247" s="59"/>
      <c r="E1247" s="40" t="str">
        <f t="shared" si="59"/>
        <v>Еще фото</v>
      </c>
      <c r="F1247" s="25"/>
      <c r="G1247" s="24" t="s">
        <v>1092</v>
      </c>
      <c r="H1247" s="24" t="s">
        <v>349</v>
      </c>
      <c r="I1247" s="24" t="s">
        <v>1078</v>
      </c>
      <c r="J1247" s="14" t="s">
        <v>29</v>
      </c>
      <c r="K1247" s="15" t="s">
        <v>45</v>
      </c>
      <c r="L1247" s="61"/>
      <c r="M1247" s="14"/>
      <c r="N1247" s="14" t="s">
        <v>67</v>
      </c>
      <c r="O1247" s="14"/>
      <c r="P1247" s="15" t="s">
        <v>1094</v>
      </c>
      <c r="Q1247" s="16">
        <v>11699</v>
      </c>
      <c r="R1247" s="17">
        <v>40</v>
      </c>
      <c r="S1247" s="18">
        <v>8072.3099999999986</v>
      </c>
      <c r="T1247" s="19" t="s">
        <v>353</v>
      </c>
      <c r="U1247" s="20" t="s">
        <v>686</v>
      </c>
      <c r="V1247" s="22">
        <v>38</v>
      </c>
      <c r="W1247" s="22">
        <v>1</v>
      </c>
      <c r="X1247" s="23"/>
    </row>
    <row r="1248" spans="1:24" s="1" customFormat="1" ht="14" customHeight="1" x14ac:dyDescent="0.3">
      <c r="A1248" s="24" t="s">
        <v>23</v>
      </c>
      <c r="B1248" s="24" t="s">
        <v>1133</v>
      </c>
      <c r="C1248" s="12" t="s">
        <v>1539</v>
      </c>
      <c r="D1248" s="59"/>
      <c r="E1248" s="40" t="str">
        <f t="shared" si="59"/>
        <v>Еще фото</v>
      </c>
      <c r="F1248" s="25"/>
      <c r="G1248" s="24" t="s">
        <v>1092</v>
      </c>
      <c r="H1248" s="24" t="s">
        <v>349</v>
      </c>
      <c r="I1248" s="24" t="s">
        <v>1078</v>
      </c>
      <c r="J1248" s="14" t="s">
        <v>29</v>
      </c>
      <c r="K1248" s="15" t="s">
        <v>45</v>
      </c>
      <c r="L1248" s="61"/>
      <c r="M1248" s="14"/>
      <c r="N1248" s="14" t="s">
        <v>67</v>
      </c>
      <c r="O1248" s="14"/>
      <c r="P1248" s="15" t="s">
        <v>1094</v>
      </c>
      <c r="Q1248" s="16">
        <v>11699</v>
      </c>
      <c r="R1248" s="17">
        <v>40</v>
      </c>
      <c r="S1248" s="18">
        <v>8072.3099999999986</v>
      </c>
      <c r="T1248" s="19" t="s">
        <v>353</v>
      </c>
      <c r="U1248" s="20" t="s">
        <v>355</v>
      </c>
      <c r="V1248" s="29">
        <v>39.5</v>
      </c>
      <c r="W1248" s="22">
        <v>2</v>
      </c>
      <c r="X1248" s="23"/>
    </row>
    <row r="1249" spans="1:24" s="1" customFormat="1" ht="17" customHeight="1" x14ac:dyDescent="0.3">
      <c r="A1249" s="24" t="s">
        <v>23</v>
      </c>
      <c r="B1249" s="24" t="s">
        <v>1133</v>
      </c>
      <c r="C1249" s="12" t="s">
        <v>1539</v>
      </c>
      <c r="D1249" s="60"/>
      <c r="E1249" s="40" t="str">
        <f t="shared" si="59"/>
        <v>Еще фото</v>
      </c>
      <c r="F1249" s="25"/>
      <c r="G1249" s="24" t="s">
        <v>1092</v>
      </c>
      <c r="H1249" s="24" t="s">
        <v>349</v>
      </c>
      <c r="I1249" s="24" t="s">
        <v>1078</v>
      </c>
      <c r="J1249" s="14" t="s">
        <v>29</v>
      </c>
      <c r="K1249" s="15" t="s">
        <v>45</v>
      </c>
      <c r="L1249" s="57"/>
      <c r="M1249" s="14"/>
      <c r="N1249" s="14" t="s">
        <v>67</v>
      </c>
      <c r="O1249" s="14"/>
      <c r="P1249" s="15" t="s">
        <v>1094</v>
      </c>
      <c r="Q1249" s="16">
        <v>11699</v>
      </c>
      <c r="R1249" s="17">
        <v>40</v>
      </c>
      <c r="S1249" s="18">
        <v>8072.3099999999986</v>
      </c>
      <c r="T1249" s="19" t="s">
        <v>353</v>
      </c>
      <c r="U1249" s="20" t="s">
        <v>708</v>
      </c>
      <c r="V1249" s="22">
        <v>40</v>
      </c>
      <c r="W1249" s="22">
        <v>3</v>
      </c>
      <c r="X1249" s="23"/>
    </row>
    <row r="1250" spans="1:24" s="1" customFormat="1" ht="108" customHeight="1" x14ac:dyDescent="0.3">
      <c r="A1250" s="11" t="s">
        <v>23</v>
      </c>
      <c r="B1250" s="11" t="s">
        <v>1133</v>
      </c>
      <c r="C1250" s="12" t="s">
        <v>1541</v>
      </c>
      <c r="D1250" s="28"/>
      <c r="E1250" s="40" t="str">
        <f>HYPERLINK("https://www.google.ru/search?q=DH3158-101&amp;newwindow=1&amp;tbm=isch","Еще фото")</f>
        <v>Еще фото</v>
      </c>
      <c r="F1250" s="25"/>
      <c r="G1250" s="11" t="s">
        <v>1092</v>
      </c>
      <c r="H1250" s="11" t="s">
        <v>349</v>
      </c>
      <c r="I1250" s="14" t="s">
        <v>1078</v>
      </c>
      <c r="J1250" s="14" t="s">
        <v>29</v>
      </c>
      <c r="K1250" s="15" t="s">
        <v>45</v>
      </c>
      <c r="L1250" s="14" t="s">
        <v>1540</v>
      </c>
      <c r="M1250" s="14"/>
      <c r="N1250" s="14" t="s">
        <v>67</v>
      </c>
      <c r="O1250" s="14"/>
      <c r="P1250" s="15" t="s">
        <v>1542</v>
      </c>
      <c r="Q1250" s="16">
        <v>12199</v>
      </c>
      <c r="R1250" s="17">
        <v>40</v>
      </c>
      <c r="S1250" s="18">
        <v>8417.31</v>
      </c>
      <c r="T1250" s="19" t="s">
        <v>353</v>
      </c>
      <c r="U1250" s="20" t="s">
        <v>354</v>
      </c>
      <c r="V1250" s="22">
        <v>39</v>
      </c>
      <c r="W1250" s="22">
        <v>1</v>
      </c>
      <c r="X1250" s="23"/>
    </row>
    <row r="1251" spans="1:24" s="1" customFormat="1" ht="35" customHeight="1" x14ac:dyDescent="0.3">
      <c r="A1251" s="11" t="s">
        <v>23</v>
      </c>
      <c r="B1251" s="11" t="s">
        <v>1111</v>
      </c>
      <c r="C1251" s="12" t="s">
        <v>1543</v>
      </c>
      <c r="D1251" s="58"/>
      <c r="E1251" s="40" t="str">
        <f>HYPERLINK("https://www.google.ru/search?q=DH3159-001&amp;newwindow=1&amp;tbm=isch","Еще фото")</f>
        <v>Еще фото</v>
      </c>
      <c r="F1251" s="25"/>
      <c r="G1251" s="11" t="s">
        <v>1092</v>
      </c>
      <c r="H1251" s="11" t="s">
        <v>349</v>
      </c>
      <c r="I1251" s="14" t="s">
        <v>1078</v>
      </c>
      <c r="J1251" s="14" t="s">
        <v>29</v>
      </c>
      <c r="K1251" s="15" t="s">
        <v>45</v>
      </c>
      <c r="L1251" s="56" t="s">
        <v>1544</v>
      </c>
      <c r="M1251" s="14"/>
      <c r="N1251" s="14" t="s">
        <v>114</v>
      </c>
      <c r="O1251" s="14"/>
      <c r="P1251" s="15" t="s">
        <v>678</v>
      </c>
      <c r="Q1251" s="16">
        <v>9699</v>
      </c>
      <c r="R1251" s="17">
        <v>40</v>
      </c>
      <c r="S1251" s="18">
        <v>6692.3099999999995</v>
      </c>
      <c r="T1251" s="19" t="s">
        <v>353</v>
      </c>
      <c r="U1251" s="20" t="s">
        <v>361</v>
      </c>
      <c r="V1251" s="29">
        <v>36.5</v>
      </c>
      <c r="W1251" s="22">
        <v>1</v>
      </c>
      <c r="X1251" s="23"/>
    </row>
    <row r="1252" spans="1:24" s="1" customFormat="1" ht="35" customHeight="1" x14ac:dyDescent="0.3">
      <c r="A1252" s="24" t="s">
        <v>23</v>
      </c>
      <c r="B1252" s="24" t="s">
        <v>1111</v>
      </c>
      <c r="C1252" s="12" t="s">
        <v>1543</v>
      </c>
      <c r="D1252" s="59"/>
      <c r="E1252" s="40" t="str">
        <f>HYPERLINK("https://www.google.ru/search?q=DH3159-001&amp;newwindow=1&amp;tbm=isch","Еще фото")</f>
        <v>Еще фото</v>
      </c>
      <c r="F1252" s="25"/>
      <c r="G1252" s="24" t="s">
        <v>1092</v>
      </c>
      <c r="H1252" s="24" t="s">
        <v>349</v>
      </c>
      <c r="I1252" s="24" t="s">
        <v>1078</v>
      </c>
      <c r="J1252" s="14" t="s">
        <v>29</v>
      </c>
      <c r="K1252" s="15" t="s">
        <v>45</v>
      </c>
      <c r="L1252" s="61"/>
      <c r="M1252" s="14"/>
      <c r="N1252" s="14" t="s">
        <v>114</v>
      </c>
      <c r="O1252" s="14"/>
      <c r="P1252" s="15" t="s">
        <v>678</v>
      </c>
      <c r="Q1252" s="16">
        <v>9699</v>
      </c>
      <c r="R1252" s="17">
        <v>40</v>
      </c>
      <c r="S1252" s="18">
        <v>6692.3099999999995</v>
      </c>
      <c r="T1252" s="19" t="s">
        <v>353</v>
      </c>
      <c r="U1252" s="20" t="s">
        <v>362</v>
      </c>
      <c r="V1252" s="22">
        <v>37</v>
      </c>
      <c r="W1252" s="22">
        <v>4</v>
      </c>
      <c r="X1252" s="23"/>
    </row>
    <row r="1253" spans="1:24" s="1" customFormat="1" ht="37.049999999999997" customHeight="1" x14ac:dyDescent="0.3">
      <c r="A1253" s="24" t="s">
        <v>23</v>
      </c>
      <c r="B1253" s="24" t="s">
        <v>1111</v>
      </c>
      <c r="C1253" s="12" t="s">
        <v>1543</v>
      </c>
      <c r="D1253" s="60"/>
      <c r="E1253" s="40" t="str">
        <f>HYPERLINK("https://www.google.ru/search?q=DH3159-001&amp;newwindow=1&amp;tbm=isch","Еще фото")</f>
        <v>Еще фото</v>
      </c>
      <c r="F1253" s="25"/>
      <c r="G1253" s="24" t="s">
        <v>1092</v>
      </c>
      <c r="H1253" s="24" t="s">
        <v>349</v>
      </c>
      <c r="I1253" s="24" t="s">
        <v>1078</v>
      </c>
      <c r="J1253" s="14" t="s">
        <v>29</v>
      </c>
      <c r="K1253" s="15" t="s">
        <v>45</v>
      </c>
      <c r="L1253" s="57"/>
      <c r="M1253" s="14"/>
      <c r="N1253" s="14" t="s">
        <v>114</v>
      </c>
      <c r="O1253" s="14"/>
      <c r="P1253" s="15" t="s">
        <v>678</v>
      </c>
      <c r="Q1253" s="16">
        <v>9699</v>
      </c>
      <c r="R1253" s="17">
        <v>40</v>
      </c>
      <c r="S1253" s="18">
        <v>6692.3099999999995</v>
      </c>
      <c r="T1253" s="19" t="s">
        <v>353</v>
      </c>
      <c r="U1253" s="20" t="s">
        <v>695</v>
      </c>
      <c r="V1253" s="29">
        <v>37.5</v>
      </c>
      <c r="W1253" s="22">
        <v>2</v>
      </c>
      <c r="X1253" s="23"/>
    </row>
    <row r="1254" spans="1:24" s="1" customFormat="1" ht="26" customHeight="1" x14ac:dyDescent="0.3">
      <c r="A1254" s="11" t="s">
        <v>23</v>
      </c>
      <c r="B1254" s="11" t="s">
        <v>1111</v>
      </c>
      <c r="C1254" s="12" t="s">
        <v>1545</v>
      </c>
      <c r="D1254" s="58"/>
      <c r="E1254" s="40" t="str">
        <f>HYPERLINK("https://www.google.ru/search?q=DH3160-001&amp;newwindow=1&amp;tbm=isch","Еще фото")</f>
        <v>Еще фото</v>
      </c>
      <c r="F1254" s="13" t="s">
        <v>26</v>
      </c>
      <c r="G1254" s="11" t="s">
        <v>1092</v>
      </c>
      <c r="H1254" s="11" t="s">
        <v>349</v>
      </c>
      <c r="I1254" s="14" t="s">
        <v>1078</v>
      </c>
      <c r="J1254" s="14" t="s">
        <v>29</v>
      </c>
      <c r="K1254" s="15" t="s">
        <v>30</v>
      </c>
      <c r="L1254" s="56" t="s">
        <v>1227</v>
      </c>
      <c r="M1254" s="14"/>
      <c r="N1254" s="14" t="s">
        <v>114</v>
      </c>
      <c r="O1254" s="14"/>
      <c r="P1254" s="15" t="s">
        <v>1228</v>
      </c>
      <c r="Q1254" s="16">
        <v>9599</v>
      </c>
      <c r="R1254" s="17">
        <v>40</v>
      </c>
      <c r="S1254" s="18">
        <v>6623.3099999999995</v>
      </c>
      <c r="T1254" s="19" t="s">
        <v>353</v>
      </c>
      <c r="U1254" s="20" t="s">
        <v>686</v>
      </c>
      <c r="V1254" s="22">
        <v>40</v>
      </c>
      <c r="W1254" s="22">
        <v>6</v>
      </c>
      <c r="X1254" s="23"/>
    </row>
    <row r="1255" spans="1:24" s="1" customFormat="1" ht="26" customHeight="1" x14ac:dyDescent="0.3">
      <c r="A1255" s="24" t="s">
        <v>23</v>
      </c>
      <c r="B1255" s="24" t="s">
        <v>1111</v>
      </c>
      <c r="C1255" s="12" t="s">
        <v>1545</v>
      </c>
      <c r="D1255" s="59"/>
      <c r="E1255" s="40" t="str">
        <f>HYPERLINK("https://www.google.ru/search?q=DH3160-001&amp;newwindow=1&amp;tbm=isch","Еще фото")</f>
        <v>Еще фото</v>
      </c>
      <c r="F1255" s="13" t="s">
        <v>26</v>
      </c>
      <c r="G1255" s="24" t="s">
        <v>1092</v>
      </c>
      <c r="H1255" s="24" t="s">
        <v>349</v>
      </c>
      <c r="I1255" s="24" t="s">
        <v>1078</v>
      </c>
      <c r="J1255" s="14" t="s">
        <v>29</v>
      </c>
      <c r="K1255" s="15" t="s">
        <v>30</v>
      </c>
      <c r="L1255" s="61"/>
      <c r="M1255" s="14"/>
      <c r="N1255" s="14" t="s">
        <v>114</v>
      </c>
      <c r="O1255" s="14"/>
      <c r="P1255" s="15" t="s">
        <v>1228</v>
      </c>
      <c r="Q1255" s="16">
        <v>9599</v>
      </c>
      <c r="R1255" s="17">
        <v>40</v>
      </c>
      <c r="S1255" s="18">
        <v>6623.3099999999995</v>
      </c>
      <c r="T1255" s="19" t="s">
        <v>353</v>
      </c>
      <c r="U1255" s="20" t="s">
        <v>354</v>
      </c>
      <c r="V1255" s="22">
        <v>41</v>
      </c>
      <c r="W1255" s="22">
        <v>5</v>
      </c>
      <c r="X1255" s="23"/>
    </row>
    <row r="1256" spans="1:24" s="1" customFormat="1" ht="26" customHeight="1" x14ac:dyDescent="0.3">
      <c r="A1256" s="24" t="s">
        <v>23</v>
      </c>
      <c r="B1256" s="24" t="s">
        <v>1111</v>
      </c>
      <c r="C1256" s="12" t="s">
        <v>1545</v>
      </c>
      <c r="D1256" s="59"/>
      <c r="E1256" s="40" t="str">
        <f>HYPERLINK("https://www.google.ru/search?q=DH3160-001&amp;newwindow=1&amp;tbm=isch","Еще фото")</f>
        <v>Еще фото</v>
      </c>
      <c r="F1256" s="13" t="s">
        <v>26</v>
      </c>
      <c r="G1256" s="24" t="s">
        <v>1092</v>
      </c>
      <c r="H1256" s="24" t="s">
        <v>349</v>
      </c>
      <c r="I1256" s="24" t="s">
        <v>1078</v>
      </c>
      <c r="J1256" s="14" t="s">
        <v>29</v>
      </c>
      <c r="K1256" s="15" t="s">
        <v>30</v>
      </c>
      <c r="L1256" s="61"/>
      <c r="M1256" s="14"/>
      <c r="N1256" s="14" t="s">
        <v>114</v>
      </c>
      <c r="O1256" s="14"/>
      <c r="P1256" s="15" t="s">
        <v>1228</v>
      </c>
      <c r="Q1256" s="16">
        <v>9599</v>
      </c>
      <c r="R1256" s="17">
        <v>40</v>
      </c>
      <c r="S1256" s="18">
        <v>6623.3099999999995</v>
      </c>
      <c r="T1256" s="19" t="s">
        <v>353</v>
      </c>
      <c r="U1256" s="20" t="s">
        <v>355</v>
      </c>
      <c r="V1256" s="29">
        <v>41.5</v>
      </c>
      <c r="W1256" s="22">
        <v>14</v>
      </c>
      <c r="X1256" s="23"/>
    </row>
    <row r="1257" spans="1:24" s="1" customFormat="1" ht="26" customHeight="1" x14ac:dyDescent="0.3">
      <c r="A1257" s="24" t="s">
        <v>23</v>
      </c>
      <c r="B1257" s="24" t="s">
        <v>1111</v>
      </c>
      <c r="C1257" s="12" t="s">
        <v>1545</v>
      </c>
      <c r="D1257" s="60"/>
      <c r="E1257" s="40" t="str">
        <f>HYPERLINK("https://www.google.ru/search?q=DH3160-001&amp;newwindow=1&amp;tbm=isch","Еще фото")</f>
        <v>Еще фото</v>
      </c>
      <c r="F1257" s="13" t="s">
        <v>26</v>
      </c>
      <c r="G1257" s="24" t="s">
        <v>1092</v>
      </c>
      <c r="H1257" s="24" t="s">
        <v>349</v>
      </c>
      <c r="I1257" s="24" t="s">
        <v>1078</v>
      </c>
      <c r="J1257" s="14" t="s">
        <v>29</v>
      </c>
      <c r="K1257" s="15" t="s">
        <v>30</v>
      </c>
      <c r="L1257" s="57"/>
      <c r="M1257" s="14"/>
      <c r="N1257" s="14" t="s">
        <v>114</v>
      </c>
      <c r="O1257" s="14"/>
      <c r="P1257" s="15" t="s">
        <v>1228</v>
      </c>
      <c r="Q1257" s="16">
        <v>9599</v>
      </c>
      <c r="R1257" s="17">
        <v>40</v>
      </c>
      <c r="S1257" s="18">
        <v>6623.3099999999995</v>
      </c>
      <c r="T1257" s="19" t="s">
        <v>353</v>
      </c>
      <c r="U1257" s="20" t="s">
        <v>708</v>
      </c>
      <c r="V1257" s="22">
        <v>42</v>
      </c>
      <c r="W1257" s="22">
        <v>6</v>
      </c>
      <c r="X1257" s="23"/>
    </row>
    <row r="1258" spans="1:24" s="1" customFormat="1" ht="21" customHeight="1" x14ac:dyDescent="0.3">
      <c r="A1258" s="11" t="s">
        <v>23</v>
      </c>
      <c r="B1258" s="11" t="s">
        <v>1546</v>
      </c>
      <c r="C1258" s="26" t="s">
        <v>1547</v>
      </c>
      <c r="D1258" s="58"/>
      <c r="E1258" s="40" t="str">
        <f>HYPERLINK("https://www.google.ru/search?q=DH3160-103&amp;newwindow=1&amp;tbm=isch","Еще фото")</f>
        <v>Еще фото</v>
      </c>
      <c r="F1258" s="25"/>
      <c r="G1258" s="11" t="s">
        <v>1092</v>
      </c>
      <c r="H1258" s="11" t="s">
        <v>349</v>
      </c>
      <c r="I1258" s="14" t="s">
        <v>1078</v>
      </c>
      <c r="J1258" s="14" t="s">
        <v>29</v>
      </c>
      <c r="K1258" s="15" t="s">
        <v>30</v>
      </c>
      <c r="L1258" s="56" t="s">
        <v>1548</v>
      </c>
      <c r="M1258" s="14"/>
      <c r="N1258" s="14" t="s">
        <v>67</v>
      </c>
      <c r="O1258" s="14"/>
      <c r="P1258" s="15" t="s">
        <v>1114</v>
      </c>
      <c r="Q1258" s="16">
        <v>9099</v>
      </c>
      <c r="R1258" s="17">
        <v>40</v>
      </c>
      <c r="S1258" s="18">
        <v>6278.3099999999995</v>
      </c>
      <c r="T1258" s="19" t="s">
        <v>353</v>
      </c>
      <c r="U1258" s="20" t="s">
        <v>686</v>
      </c>
      <c r="V1258" s="22">
        <v>40</v>
      </c>
      <c r="W1258" s="22">
        <v>2</v>
      </c>
      <c r="X1258" s="23"/>
    </row>
    <row r="1259" spans="1:24" s="1" customFormat="1" ht="21" customHeight="1" x14ac:dyDescent="0.3">
      <c r="A1259" s="24" t="s">
        <v>23</v>
      </c>
      <c r="B1259" s="24" t="s">
        <v>1546</v>
      </c>
      <c r="C1259" s="27" t="s">
        <v>1547</v>
      </c>
      <c r="D1259" s="59"/>
      <c r="E1259" s="40" t="str">
        <f>HYPERLINK("https://www.google.ru/search?q=DH3160-103&amp;newwindow=1&amp;tbm=isch","Еще фото")</f>
        <v>Еще фото</v>
      </c>
      <c r="F1259" s="25"/>
      <c r="G1259" s="24" t="s">
        <v>1092</v>
      </c>
      <c r="H1259" s="24" t="s">
        <v>349</v>
      </c>
      <c r="I1259" s="24" t="s">
        <v>1078</v>
      </c>
      <c r="J1259" s="14" t="s">
        <v>29</v>
      </c>
      <c r="K1259" s="15" t="s">
        <v>30</v>
      </c>
      <c r="L1259" s="61"/>
      <c r="M1259" s="14"/>
      <c r="N1259" s="14" t="s">
        <v>67</v>
      </c>
      <c r="O1259" s="14"/>
      <c r="P1259" s="15" t="s">
        <v>1114</v>
      </c>
      <c r="Q1259" s="16">
        <v>9099</v>
      </c>
      <c r="R1259" s="17">
        <v>40</v>
      </c>
      <c r="S1259" s="18">
        <v>6278.3099999999995</v>
      </c>
      <c r="T1259" s="19" t="s">
        <v>353</v>
      </c>
      <c r="U1259" s="20" t="s">
        <v>354</v>
      </c>
      <c r="V1259" s="22">
        <v>41</v>
      </c>
      <c r="W1259" s="22">
        <v>4</v>
      </c>
      <c r="X1259" s="23"/>
    </row>
    <row r="1260" spans="1:24" s="1" customFormat="1" ht="21" customHeight="1" x14ac:dyDescent="0.3">
      <c r="A1260" s="24" t="s">
        <v>23</v>
      </c>
      <c r="B1260" s="24" t="s">
        <v>1546</v>
      </c>
      <c r="C1260" s="27" t="s">
        <v>1547</v>
      </c>
      <c r="D1260" s="59"/>
      <c r="E1260" s="40" t="str">
        <f>HYPERLINK("https://www.google.ru/search?q=DH3160-103&amp;newwindow=1&amp;tbm=isch","Еще фото")</f>
        <v>Еще фото</v>
      </c>
      <c r="F1260" s="25"/>
      <c r="G1260" s="24" t="s">
        <v>1092</v>
      </c>
      <c r="H1260" s="24" t="s">
        <v>349</v>
      </c>
      <c r="I1260" s="24" t="s">
        <v>1078</v>
      </c>
      <c r="J1260" s="14" t="s">
        <v>29</v>
      </c>
      <c r="K1260" s="15" t="s">
        <v>30</v>
      </c>
      <c r="L1260" s="61"/>
      <c r="M1260" s="14"/>
      <c r="N1260" s="14" t="s">
        <v>67</v>
      </c>
      <c r="O1260" s="14"/>
      <c r="P1260" s="15" t="s">
        <v>1114</v>
      </c>
      <c r="Q1260" s="16">
        <v>9099</v>
      </c>
      <c r="R1260" s="17">
        <v>40</v>
      </c>
      <c r="S1260" s="18">
        <v>6278.3099999999995</v>
      </c>
      <c r="T1260" s="19" t="s">
        <v>353</v>
      </c>
      <c r="U1260" s="20" t="s">
        <v>355</v>
      </c>
      <c r="V1260" s="29">
        <v>41.5</v>
      </c>
      <c r="W1260" s="22">
        <v>2</v>
      </c>
      <c r="X1260" s="23"/>
    </row>
    <row r="1261" spans="1:24" s="1" customFormat="1" ht="21" customHeight="1" x14ac:dyDescent="0.3">
      <c r="A1261" s="24" t="s">
        <v>23</v>
      </c>
      <c r="B1261" s="24" t="s">
        <v>1546</v>
      </c>
      <c r="C1261" s="27" t="s">
        <v>1547</v>
      </c>
      <c r="D1261" s="59"/>
      <c r="E1261" s="40" t="str">
        <f>HYPERLINK("https://www.google.ru/search?q=DH3160-103&amp;newwindow=1&amp;tbm=isch","Еще фото")</f>
        <v>Еще фото</v>
      </c>
      <c r="F1261" s="25"/>
      <c r="G1261" s="24" t="s">
        <v>1092</v>
      </c>
      <c r="H1261" s="24" t="s">
        <v>349</v>
      </c>
      <c r="I1261" s="24" t="s">
        <v>1078</v>
      </c>
      <c r="J1261" s="14" t="s">
        <v>29</v>
      </c>
      <c r="K1261" s="15" t="s">
        <v>30</v>
      </c>
      <c r="L1261" s="61"/>
      <c r="M1261" s="14"/>
      <c r="N1261" s="14" t="s">
        <v>67</v>
      </c>
      <c r="O1261" s="14"/>
      <c r="P1261" s="15" t="s">
        <v>1114</v>
      </c>
      <c r="Q1261" s="16">
        <v>9099</v>
      </c>
      <c r="R1261" s="17">
        <v>40</v>
      </c>
      <c r="S1261" s="18">
        <v>6278.3099999999995</v>
      </c>
      <c r="T1261" s="19" t="s">
        <v>353</v>
      </c>
      <c r="U1261" s="20" t="s">
        <v>708</v>
      </c>
      <c r="V1261" s="22">
        <v>42</v>
      </c>
      <c r="W1261" s="22">
        <v>4</v>
      </c>
      <c r="X1261" s="23"/>
    </row>
    <row r="1262" spans="1:24" s="1" customFormat="1" ht="32" customHeight="1" x14ac:dyDescent="0.3">
      <c r="A1262" s="24" t="s">
        <v>23</v>
      </c>
      <c r="B1262" s="24" t="s">
        <v>1546</v>
      </c>
      <c r="C1262" s="27" t="s">
        <v>1547</v>
      </c>
      <c r="D1262" s="60"/>
      <c r="E1262" s="40" t="str">
        <f>HYPERLINK("https://www.google.ru/search?q=DH3160-103&amp;newwindow=1&amp;tbm=isch","Еще фото")</f>
        <v>Еще фото</v>
      </c>
      <c r="F1262" s="25"/>
      <c r="G1262" s="24" t="s">
        <v>1092</v>
      </c>
      <c r="H1262" s="24" t="s">
        <v>349</v>
      </c>
      <c r="I1262" s="24" t="s">
        <v>1078</v>
      </c>
      <c r="J1262" s="14" t="s">
        <v>29</v>
      </c>
      <c r="K1262" s="15" t="s">
        <v>30</v>
      </c>
      <c r="L1262" s="57"/>
      <c r="M1262" s="14"/>
      <c r="N1262" s="14" t="s">
        <v>67</v>
      </c>
      <c r="O1262" s="14"/>
      <c r="P1262" s="15" t="s">
        <v>1114</v>
      </c>
      <c r="Q1262" s="16">
        <v>9099</v>
      </c>
      <c r="R1262" s="17">
        <v>40</v>
      </c>
      <c r="S1262" s="18">
        <v>6278.3099999999995</v>
      </c>
      <c r="T1262" s="19" t="s">
        <v>353</v>
      </c>
      <c r="U1262" s="20" t="s">
        <v>696</v>
      </c>
      <c r="V1262" s="22">
        <v>43</v>
      </c>
      <c r="W1262" s="22">
        <v>1</v>
      </c>
      <c r="X1262" s="23"/>
    </row>
    <row r="1263" spans="1:24" s="1" customFormat="1" ht="108" customHeight="1" x14ac:dyDescent="0.3">
      <c r="A1263" s="11" t="s">
        <v>23</v>
      </c>
      <c r="B1263" s="11" t="s">
        <v>1549</v>
      </c>
      <c r="C1263" s="12" t="s">
        <v>1550</v>
      </c>
      <c r="D1263" s="28"/>
      <c r="E1263" s="40" t="str">
        <f>HYPERLINK("https://www.google.ru/search?q=DH7505-101&amp;newwindow=1&amp;tbm=isch","Еще фото")</f>
        <v>Еще фото</v>
      </c>
      <c r="F1263" s="25"/>
      <c r="G1263" s="11" t="s">
        <v>1092</v>
      </c>
      <c r="H1263" s="11" t="s">
        <v>349</v>
      </c>
      <c r="I1263" s="14" t="s">
        <v>1078</v>
      </c>
      <c r="J1263" s="14" t="s">
        <v>29</v>
      </c>
      <c r="K1263" s="15" t="s">
        <v>337</v>
      </c>
      <c r="L1263" s="14" t="s">
        <v>1551</v>
      </c>
      <c r="M1263" s="14"/>
      <c r="N1263" s="14" t="s">
        <v>67</v>
      </c>
      <c r="O1263" s="14"/>
      <c r="P1263" s="15" t="s">
        <v>1552</v>
      </c>
      <c r="Q1263" s="16">
        <v>15999</v>
      </c>
      <c r="R1263" s="17">
        <v>40</v>
      </c>
      <c r="S1263" s="18">
        <v>11039.31</v>
      </c>
      <c r="T1263" s="19" t="s">
        <v>353</v>
      </c>
      <c r="U1263" s="20" t="s">
        <v>355</v>
      </c>
      <c r="V1263" s="29">
        <v>41.5</v>
      </c>
      <c r="W1263" s="22">
        <v>1</v>
      </c>
      <c r="X1263" s="23"/>
    </row>
    <row r="1264" spans="1:24" s="1" customFormat="1" ht="35" customHeight="1" x14ac:dyDescent="0.3">
      <c r="A1264" s="11" t="s">
        <v>23</v>
      </c>
      <c r="B1264" s="11" t="s">
        <v>1553</v>
      </c>
      <c r="C1264" s="12" t="s">
        <v>1554</v>
      </c>
      <c r="D1264" s="58"/>
      <c r="E1264" s="40" t="str">
        <f>HYPERLINK("https://www.google.ru/search?q=DH8015-001&amp;newwindow=1&amp;tbm=isch","Еще фото")</f>
        <v>Еще фото</v>
      </c>
      <c r="F1264" s="25"/>
      <c r="G1264" s="11" t="s">
        <v>358</v>
      </c>
      <c r="H1264" s="11" t="s">
        <v>349</v>
      </c>
      <c r="I1264" s="14" t="s">
        <v>1078</v>
      </c>
      <c r="J1264" s="14" t="s">
        <v>29</v>
      </c>
      <c r="K1264" s="15" t="s">
        <v>45</v>
      </c>
      <c r="L1264" s="56" t="s">
        <v>1555</v>
      </c>
      <c r="M1264" s="14" t="s">
        <v>702</v>
      </c>
      <c r="N1264" s="14" t="s">
        <v>391</v>
      </c>
      <c r="O1264" s="14"/>
      <c r="P1264" s="15" t="s">
        <v>1556</v>
      </c>
      <c r="Q1264" s="16">
        <v>28099</v>
      </c>
      <c r="R1264" s="17">
        <v>40</v>
      </c>
      <c r="S1264" s="18">
        <v>19388.310000000001</v>
      </c>
      <c r="T1264" s="19" t="s">
        <v>353</v>
      </c>
      <c r="U1264" s="20" t="s">
        <v>362</v>
      </c>
      <c r="V1264" s="22">
        <v>37</v>
      </c>
      <c r="W1264" s="22">
        <v>2</v>
      </c>
      <c r="X1264" s="23"/>
    </row>
    <row r="1265" spans="1:24" s="1" customFormat="1" ht="35" customHeight="1" x14ac:dyDescent="0.3">
      <c r="A1265" s="24" t="s">
        <v>23</v>
      </c>
      <c r="B1265" s="24" t="s">
        <v>1553</v>
      </c>
      <c r="C1265" s="12" t="s">
        <v>1554</v>
      </c>
      <c r="D1265" s="59"/>
      <c r="E1265" s="40" t="str">
        <f>HYPERLINK("https://www.google.ru/search?q=DH8015-001&amp;newwindow=1&amp;tbm=isch","Еще фото")</f>
        <v>Еще фото</v>
      </c>
      <c r="F1265" s="25"/>
      <c r="G1265" s="24" t="s">
        <v>358</v>
      </c>
      <c r="H1265" s="24" t="s">
        <v>349</v>
      </c>
      <c r="I1265" s="24" t="s">
        <v>1078</v>
      </c>
      <c r="J1265" s="14" t="s">
        <v>29</v>
      </c>
      <c r="K1265" s="15" t="s">
        <v>45</v>
      </c>
      <c r="L1265" s="61"/>
      <c r="M1265" s="14" t="s">
        <v>702</v>
      </c>
      <c r="N1265" s="14" t="s">
        <v>391</v>
      </c>
      <c r="O1265" s="14"/>
      <c r="P1265" s="15" t="s">
        <v>1556</v>
      </c>
      <c r="Q1265" s="16">
        <v>28099</v>
      </c>
      <c r="R1265" s="17">
        <v>40</v>
      </c>
      <c r="S1265" s="18">
        <v>19388.310000000001</v>
      </c>
      <c r="T1265" s="19" t="s">
        <v>353</v>
      </c>
      <c r="U1265" s="20" t="s">
        <v>695</v>
      </c>
      <c r="V1265" s="29">
        <v>37.5</v>
      </c>
      <c r="W1265" s="22">
        <v>2</v>
      </c>
      <c r="X1265" s="23"/>
    </row>
    <row r="1266" spans="1:24" s="1" customFormat="1" ht="37.049999999999997" customHeight="1" x14ac:dyDescent="0.3">
      <c r="A1266" s="24" t="s">
        <v>23</v>
      </c>
      <c r="B1266" s="24" t="s">
        <v>1553</v>
      </c>
      <c r="C1266" s="12" t="s">
        <v>1554</v>
      </c>
      <c r="D1266" s="60"/>
      <c r="E1266" s="40" t="str">
        <f>HYPERLINK("https://www.google.ru/search?q=DH8015-001&amp;newwindow=1&amp;tbm=isch","Еще фото")</f>
        <v>Еще фото</v>
      </c>
      <c r="F1266" s="25"/>
      <c r="G1266" s="24" t="s">
        <v>358</v>
      </c>
      <c r="H1266" s="24" t="s">
        <v>349</v>
      </c>
      <c r="I1266" s="24" t="s">
        <v>1078</v>
      </c>
      <c r="J1266" s="14" t="s">
        <v>29</v>
      </c>
      <c r="K1266" s="15" t="s">
        <v>45</v>
      </c>
      <c r="L1266" s="57"/>
      <c r="M1266" s="14" t="s">
        <v>702</v>
      </c>
      <c r="N1266" s="14" t="s">
        <v>391</v>
      </c>
      <c r="O1266" s="14"/>
      <c r="P1266" s="15" t="s">
        <v>1556</v>
      </c>
      <c r="Q1266" s="16">
        <v>28099</v>
      </c>
      <c r="R1266" s="17">
        <v>40</v>
      </c>
      <c r="S1266" s="18">
        <v>19388.310000000001</v>
      </c>
      <c r="T1266" s="19" t="s">
        <v>353</v>
      </c>
      <c r="U1266" s="20" t="s">
        <v>686</v>
      </c>
      <c r="V1266" s="22">
        <v>38</v>
      </c>
      <c r="W1266" s="22">
        <v>2</v>
      </c>
      <c r="X1266" s="23"/>
    </row>
    <row r="1267" spans="1:24" s="1" customFormat="1" ht="21" customHeight="1" x14ac:dyDescent="0.3">
      <c r="A1267" s="11" t="s">
        <v>23</v>
      </c>
      <c r="B1267" s="11" t="s">
        <v>1557</v>
      </c>
      <c r="C1267" s="26" t="s">
        <v>1558</v>
      </c>
      <c r="D1267" s="58"/>
      <c r="E1267" s="40" t="str">
        <f>HYPERLINK("https://www.google.ru/search?q=DH9636-001&amp;newwindow=1&amp;tbm=isch","Еще фото")</f>
        <v>Еще фото</v>
      </c>
      <c r="F1267" s="25" t="s">
        <v>52</v>
      </c>
      <c r="G1267" s="11" t="s">
        <v>358</v>
      </c>
      <c r="H1267" s="11" t="s">
        <v>349</v>
      </c>
      <c r="I1267" s="14" t="s">
        <v>1078</v>
      </c>
      <c r="J1267" s="14" t="s">
        <v>29</v>
      </c>
      <c r="K1267" s="15" t="s">
        <v>30</v>
      </c>
      <c r="L1267" s="56" t="s">
        <v>1559</v>
      </c>
      <c r="M1267" s="14" t="s">
        <v>702</v>
      </c>
      <c r="N1267" s="14" t="s">
        <v>114</v>
      </c>
      <c r="O1267" s="14"/>
      <c r="P1267" s="15" t="s">
        <v>1560</v>
      </c>
      <c r="Q1267" s="16">
        <v>13199</v>
      </c>
      <c r="R1267" s="17">
        <v>40</v>
      </c>
      <c r="S1267" s="18">
        <v>9107.31</v>
      </c>
      <c r="T1267" s="19" t="s">
        <v>353</v>
      </c>
      <c r="U1267" s="20" t="s">
        <v>362</v>
      </c>
      <c r="V1267" s="22">
        <v>39</v>
      </c>
      <c r="W1267" s="22">
        <v>4</v>
      </c>
      <c r="X1267" s="23"/>
    </row>
    <row r="1268" spans="1:24" s="1" customFormat="1" ht="21" customHeight="1" x14ac:dyDescent="0.3">
      <c r="A1268" s="24" t="s">
        <v>23</v>
      </c>
      <c r="B1268" s="24" t="s">
        <v>1557</v>
      </c>
      <c r="C1268" s="27" t="s">
        <v>1558</v>
      </c>
      <c r="D1268" s="59"/>
      <c r="E1268" s="40" t="str">
        <f>HYPERLINK("https://www.google.ru/search?q=DH9636-001&amp;newwindow=1&amp;tbm=isch","Еще фото")</f>
        <v>Еще фото</v>
      </c>
      <c r="F1268" s="25" t="s">
        <v>52</v>
      </c>
      <c r="G1268" s="24" t="s">
        <v>358</v>
      </c>
      <c r="H1268" s="24" t="s">
        <v>349</v>
      </c>
      <c r="I1268" s="24" t="s">
        <v>1078</v>
      </c>
      <c r="J1268" s="14" t="s">
        <v>29</v>
      </c>
      <c r="K1268" s="15" t="s">
        <v>30</v>
      </c>
      <c r="L1268" s="61"/>
      <c r="M1268" s="14" t="s">
        <v>702</v>
      </c>
      <c r="N1268" s="14" t="s">
        <v>114</v>
      </c>
      <c r="O1268" s="14"/>
      <c r="P1268" s="15" t="s">
        <v>1560</v>
      </c>
      <c r="Q1268" s="16">
        <v>13199</v>
      </c>
      <c r="R1268" s="17">
        <v>40</v>
      </c>
      <c r="S1268" s="18">
        <v>9107.31</v>
      </c>
      <c r="T1268" s="19" t="s">
        <v>353</v>
      </c>
      <c r="U1268" s="20" t="s">
        <v>695</v>
      </c>
      <c r="V1268" s="29">
        <v>39.5</v>
      </c>
      <c r="W1268" s="22">
        <v>3</v>
      </c>
      <c r="X1268" s="23"/>
    </row>
    <row r="1269" spans="1:24" s="1" customFormat="1" ht="21" customHeight="1" x14ac:dyDescent="0.3">
      <c r="A1269" s="24" t="s">
        <v>23</v>
      </c>
      <c r="B1269" s="24" t="s">
        <v>1557</v>
      </c>
      <c r="C1269" s="27" t="s">
        <v>1558</v>
      </c>
      <c r="D1269" s="59"/>
      <c r="E1269" s="40" t="str">
        <f>HYPERLINK("https://www.google.ru/search?q=DH9636-001&amp;newwindow=1&amp;tbm=isch","Еще фото")</f>
        <v>Еще фото</v>
      </c>
      <c r="F1269" s="25" t="s">
        <v>52</v>
      </c>
      <c r="G1269" s="24" t="s">
        <v>358</v>
      </c>
      <c r="H1269" s="24" t="s">
        <v>349</v>
      </c>
      <c r="I1269" s="24" t="s">
        <v>1078</v>
      </c>
      <c r="J1269" s="14" t="s">
        <v>29</v>
      </c>
      <c r="K1269" s="15" t="s">
        <v>30</v>
      </c>
      <c r="L1269" s="61"/>
      <c r="M1269" s="14" t="s">
        <v>702</v>
      </c>
      <c r="N1269" s="14" t="s">
        <v>114</v>
      </c>
      <c r="O1269" s="14"/>
      <c r="P1269" s="15" t="s">
        <v>1560</v>
      </c>
      <c r="Q1269" s="16">
        <v>13199</v>
      </c>
      <c r="R1269" s="17">
        <v>40</v>
      </c>
      <c r="S1269" s="18">
        <v>9107.31</v>
      </c>
      <c r="T1269" s="19" t="s">
        <v>353</v>
      </c>
      <c r="U1269" s="20" t="s">
        <v>686</v>
      </c>
      <c r="V1269" s="22">
        <v>40</v>
      </c>
      <c r="W1269" s="22">
        <v>2</v>
      </c>
      <c r="X1269" s="23"/>
    </row>
    <row r="1270" spans="1:24" s="1" customFormat="1" ht="21" customHeight="1" x14ac:dyDescent="0.3">
      <c r="A1270" s="24" t="s">
        <v>23</v>
      </c>
      <c r="B1270" s="24" t="s">
        <v>1557</v>
      </c>
      <c r="C1270" s="27" t="s">
        <v>1558</v>
      </c>
      <c r="D1270" s="59"/>
      <c r="E1270" s="40" t="str">
        <f>HYPERLINK("https://www.google.ru/search?q=DH9636-001&amp;newwindow=1&amp;tbm=isch","Еще фото")</f>
        <v>Еще фото</v>
      </c>
      <c r="F1270" s="25" t="s">
        <v>52</v>
      </c>
      <c r="G1270" s="24" t="s">
        <v>358</v>
      </c>
      <c r="H1270" s="24" t="s">
        <v>349</v>
      </c>
      <c r="I1270" s="24" t="s">
        <v>1078</v>
      </c>
      <c r="J1270" s="14" t="s">
        <v>29</v>
      </c>
      <c r="K1270" s="15" t="s">
        <v>30</v>
      </c>
      <c r="L1270" s="61"/>
      <c r="M1270" s="14" t="s">
        <v>702</v>
      </c>
      <c r="N1270" s="14" t="s">
        <v>114</v>
      </c>
      <c r="O1270" s="14"/>
      <c r="P1270" s="15" t="s">
        <v>1560</v>
      </c>
      <c r="Q1270" s="16">
        <v>13199</v>
      </c>
      <c r="R1270" s="17">
        <v>40</v>
      </c>
      <c r="S1270" s="18">
        <v>9107.31</v>
      </c>
      <c r="T1270" s="19" t="s">
        <v>353</v>
      </c>
      <c r="U1270" s="20" t="s">
        <v>354</v>
      </c>
      <c r="V1270" s="22">
        <v>41</v>
      </c>
      <c r="W1270" s="22">
        <v>1</v>
      </c>
      <c r="X1270" s="23"/>
    </row>
    <row r="1271" spans="1:24" s="1" customFormat="1" ht="32" customHeight="1" x14ac:dyDescent="0.3">
      <c r="A1271" s="24" t="s">
        <v>23</v>
      </c>
      <c r="B1271" s="24" t="s">
        <v>1557</v>
      </c>
      <c r="C1271" s="27" t="s">
        <v>1558</v>
      </c>
      <c r="D1271" s="60"/>
      <c r="E1271" s="40" t="str">
        <f>HYPERLINK("https://www.google.ru/search?q=DH9636-001&amp;newwindow=1&amp;tbm=isch","Еще фото")</f>
        <v>Еще фото</v>
      </c>
      <c r="F1271" s="25" t="s">
        <v>52</v>
      </c>
      <c r="G1271" s="24" t="s">
        <v>358</v>
      </c>
      <c r="H1271" s="24" t="s">
        <v>349</v>
      </c>
      <c r="I1271" s="24" t="s">
        <v>1078</v>
      </c>
      <c r="J1271" s="14" t="s">
        <v>29</v>
      </c>
      <c r="K1271" s="15" t="s">
        <v>30</v>
      </c>
      <c r="L1271" s="57"/>
      <c r="M1271" s="14" t="s">
        <v>702</v>
      </c>
      <c r="N1271" s="14" t="s">
        <v>114</v>
      </c>
      <c r="O1271" s="14"/>
      <c r="P1271" s="15" t="s">
        <v>1560</v>
      </c>
      <c r="Q1271" s="16">
        <v>13199</v>
      </c>
      <c r="R1271" s="17">
        <v>40</v>
      </c>
      <c r="S1271" s="18">
        <v>9107.31</v>
      </c>
      <c r="T1271" s="19" t="s">
        <v>353</v>
      </c>
      <c r="U1271" s="20" t="s">
        <v>355</v>
      </c>
      <c r="V1271" s="29">
        <v>41.5</v>
      </c>
      <c r="W1271" s="22">
        <v>3</v>
      </c>
      <c r="X1271" s="23"/>
    </row>
    <row r="1272" spans="1:24" s="1" customFormat="1" ht="14" customHeight="1" x14ac:dyDescent="0.3">
      <c r="A1272" s="11" t="s">
        <v>23</v>
      </c>
      <c r="B1272" s="11" t="s">
        <v>1081</v>
      </c>
      <c r="C1272" s="12" t="s">
        <v>1561</v>
      </c>
      <c r="D1272" s="58"/>
      <c r="E1272" s="40" t="str">
        <f t="shared" ref="E1272:E1278" si="60">HYPERLINK("https://www.google.ru/search?q=DJ6258-003&amp;newwindow=1&amp;tbm=isch","Еще фото")</f>
        <v>Еще фото</v>
      </c>
      <c r="F1272" s="13" t="s">
        <v>26</v>
      </c>
      <c r="G1272" s="11" t="s">
        <v>358</v>
      </c>
      <c r="H1272" s="11" t="s">
        <v>349</v>
      </c>
      <c r="I1272" s="14" t="s">
        <v>1078</v>
      </c>
      <c r="J1272" s="14" t="s">
        <v>29</v>
      </c>
      <c r="K1272" s="15" t="s">
        <v>30</v>
      </c>
      <c r="L1272" s="56" t="s">
        <v>1562</v>
      </c>
      <c r="M1272" s="14"/>
      <c r="N1272" s="14" t="s">
        <v>114</v>
      </c>
      <c r="O1272" s="14"/>
      <c r="P1272" s="15" t="s">
        <v>1563</v>
      </c>
      <c r="Q1272" s="16">
        <v>14999</v>
      </c>
      <c r="R1272" s="17">
        <v>40</v>
      </c>
      <c r="S1272" s="18">
        <v>10349.31</v>
      </c>
      <c r="T1272" s="19" t="s">
        <v>353</v>
      </c>
      <c r="U1272" s="20" t="s">
        <v>712</v>
      </c>
      <c r="V1272" s="29">
        <v>37.5</v>
      </c>
      <c r="W1272" s="22">
        <v>1</v>
      </c>
      <c r="X1272" s="23"/>
    </row>
    <row r="1273" spans="1:24" s="1" customFormat="1" ht="14" customHeight="1" x14ac:dyDescent="0.3">
      <c r="A1273" s="24" t="s">
        <v>23</v>
      </c>
      <c r="B1273" s="24" t="s">
        <v>1081</v>
      </c>
      <c r="C1273" s="12" t="s">
        <v>1561</v>
      </c>
      <c r="D1273" s="59"/>
      <c r="E1273" s="40" t="str">
        <f t="shared" si="60"/>
        <v>Еще фото</v>
      </c>
      <c r="F1273" s="13" t="s">
        <v>26</v>
      </c>
      <c r="G1273" s="24" t="s">
        <v>358</v>
      </c>
      <c r="H1273" s="24" t="s">
        <v>349</v>
      </c>
      <c r="I1273" s="24" t="s">
        <v>1078</v>
      </c>
      <c r="J1273" s="14" t="s">
        <v>29</v>
      </c>
      <c r="K1273" s="15" t="s">
        <v>30</v>
      </c>
      <c r="L1273" s="61"/>
      <c r="M1273" s="14"/>
      <c r="N1273" s="14" t="s">
        <v>114</v>
      </c>
      <c r="O1273" s="14"/>
      <c r="P1273" s="15" t="s">
        <v>1563</v>
      </c>
      <c r="Q1273" s="16">
        <v>14999</v>
      </c>
      <c r="R1273" s="17">
        <v>40</v>
      </c>
      <c r="S1273" s="18">
        <v>10349.31</v>
      </c>
      <c r="T1273" s="19" t="s">
        <v>353</v>
      </c>
      <c r="U1273" s="20" t="s">
        <v>361</v>
      </c>
      <c r="V1273" s="22">
        <v>38</v>
      </c>
      <c r="W1273" s="22">
        <v>5</v>
      </c>
      <c r="X1273" s="23"/>
    </row>
    <row r="1274" spans="1:24" s="1" customFormat="1" ht="14" customHeight="1" x14ac:dyDescent="0.3">
      <c r="A1274" s="24" t="s">
        <v>23</v>
      </c>
      <c r="B1274" s="24" t="s">
        <v>1081</v>
      </c>
      <c r="C1274" s="12" t="s">
        <v>1561</v>
      </c>
      <c r="D1274" s="59"/>
      <c r="E1274" s="40" t="str">
        <f t="shared" si="60"/>
        <v>Еще фото</v>
      </c>
      <c r="F1274" s="13" t="s">
        <v>26</v>
      </c>
      <c r="G1274" s="24" t="s">
        <v>358</v>
      </c>
      <c r="H1274" s="24" t="s">
        <v>349</v>
      </c>
      <c r="I1274" s="24" t="s">
        <v>1078</v>
      </c>
      <c r="J1274" s="14" t="s">
        <v>29</v>
      </c>
      <c r="K1274" s="15" t="s">
        <v>30</v>
      </c>
      <c r="L1274" s="61"/>
      <c r="M1274" s="14"/>
      <c r="N1274" s="14" t="s">
        <v>114</v>
      </c>
      <c r="O1274" s="14"/>
      <c r="P1274" s="15" t="s">
        <v>1563</v>
      </c>
      <c r="Q1274" s="16">
        <v>14999</v>
      </c>
      <c r="R1274" s="17">
        <v>40</v>
      </c>
      <c r="S1274" s="18">
        <v>10349.31</v>
      </c>
      <c r="T1274" s="19" t="s">
        <v>353</v>
      </c>
      <c r="U1274" s="20" t="s">
        <v>362</v>
      </c>
      <c r="V1274" s="22">
        <v>39</v>
      </c>
      <c r="W1274" s="22">
        <v>8</v>
      </c>
      <c r="X1274" s="23"/>
    </row>
    <row r="1275" spans="1:24" s="1" customFormat="1" ht="14" customHeight="1" x14ac:dyDescent="0.3">
      <c r="A1275" s="24" t="s">
        <v>23</v>
      </c>
      <c r="B1275" s="24" t="s">
        <v>1081</v>
      </c>
      <c r="C1275" s="12" t="s">
        <v>1561</v>
      </c>
      <c r="D1275" s="59"/>
      <c r="E1275" s="40" t="str">
        <f t="shared" si="60"/>
        <v>Еще фото</v>
      </c>
      <c r="F1275" s="13" t="s">
        <v>26</v>
      </c>
      <c r="G1275" s="24" t="s">
        <v>358</v>
      </c>
      <c r="H1275" s="24" t="s">
        <v>349</v>
      </c>
      <c r="I1275" s="24" t="s">
        <v>1078</v>
      </c>
      <c r="J1275" s="14" t="s">
        <v>29</v>
      </c>
      <c r="K1275" s="15" t="s">
        <v>30</v>
      </c>
      <c r="L1275" s="61"/>
      <c r="M1275" s="14"/>
      <c r="N1275" s="14" t="s">
        <v>114</v>
      </c>
      <c r="O1275" s="14"/>
      <c r="P1275" s="15" t="s">
        <v>1563</v>
      </c>
      <c r="Q1275" s="16">
        <v>14999</v>
      </c>
      <c r="R1275" s="17">
        <v>40</v>
      </c>
      <c r="S1275" s="18">
        <v>10349.31</v>
      </c>
      <c r="T1275" s="19" t="s">
        <v>353</v>
      </c>
      <c r="U1275" s="20" t="s">
        <v>695</v>
      </c>
      <c r="V1275" s="29">
        <v>39.5</v>
      </c>
      <c r="W1275" s="22">
        <v>11</v>
      </c>
      <c r="X1275" s="23"/>
    </row>
    <row r="1276" spans="1:24" s="1" customFormat="1" ht="14" customHeight="1" x14ac:dyDescent="0.3">
      <c r="A1276" s="24" t="s">
        <v>23</v>
      </c>
      <c r="B1276" s="24" t="s">
        <v>1081</v>
      </c>
      <c r="C1276" s="12" t="s">
        <v>1561</v>
      </c>
      <c r="D1276" s="59"/>
      <c r="E1276" s="40" t="str">
        <f t="shared" si="60"/>
        <v>Еще фото</v>
      </c>
      <c r="F1276" s="13" t="s">
        <v>26</v>
      </c>
      <c r="G1276" s="24" t="s">
        <v>358</v>
      </c>
      <c r="H1276" s="24" t="s">
        <v>349</v>
      </c>
      <c r="I1276" s="24" t="s">
        <v>1078</v>
      </c>
      <c r="J1276" s="14" t="s">
        <v>29</v>
      </c>
      <c r="K1276" s="15" t="s">
        <v>30</v>
      </c>
      <c r="L1276" s="61"/>
      <c r="M1276" s="14"/>
      <c r="N1276" s="14" t="s">
        <v>114</v>
      </c>
      <c r="O1276" s="14"/>
      <c r="P1276" s="15" t="s">
        <v>1563</v>
      </c>
      <c r="Q1276" s="16">
        <v>14999</v>
      </c>
      <c r="R1276" s="17">
        <v>40</v>
      </c>
      <c r="S1276" s="18">
        <v>10349.31</v>
      </c>
      <c r="T1276" s="19" t="s">
        <v>353</v>
      </c>
      <c r="U1276" s="20" t="s">
        <v>686</v>
      </c>
      <c r="V1276" s="22">
        <v>40</v>
      </c>
      <c r="W1276" s="22">
        <v>47</v>
      </c>
      <c r="X1276" s="23"/>
    </row>
    <row r="1277" spans="1:24" s="1" customFormat="1" ht="14" customHeight="1" x14ac:dyDescent="0.3">
      <c r="A1277" s="24" t="s">
        <v>23</v>
      </c>
      <c r="B1277" s="24" t="s">
        <v>1081</v>
      </c>
      <c r="C1277" s="12" t="s">
        <v>1561</v>
      </c>
      <c r="D1277" s="59"/>
      <c r="E1277" s="40" t="str">
        <f t="shared" si="60"/>
        <v>Еще фото</v>
      </c>
      <c r="F1277" s="13" t="s">
        <v>26</v>
      </c>
      <c r="G1277" s="24" t="s">
        <v>358</v>
      </c>
      <c r="H1277" s="24" t="s">
        <v>349</v>
      </c>
      <c r="I1277" s="24" t="s">
        <v>1078</v>
      </c>
      <c r="J1277" s="14" t="s">
        <v>29</v>
      </c>
      <c r="K1277" s="15" t="s">
        <v>30</v>
      </c>
      <c r="L1277" s="61"/>
      <c r="M1277" s="14"/>
      <c r="N1277" s="14" t="s">
        <v>114</v>
      </c>
      <c r="O1277" s="14"/>
      <c r="P1277" s="15" t="s">
        <v>1563</v>
      </c>
      <c r="Q1277" s="16">
        <v>14999</v>
      </c>
      <c r="R1277" s="17">
        <v>40</v>
      </c>
      <c r="S1277" s="18">
        <v>10349.31</v>
      </c>
      <c r="T1277" s="19" t="s">
        <v>353</v>
      </c>
      <c r="U1277" s="20" t="s">
        <v>354</v>
      </c>
      <c r="V1277" s="22">
        <v>41</v>
      </c>
      <c r="W1277" s="22">
        <v>42</v>
      </c>
      <c r="X1277" s="23"/>
    </row>
    <row r="1278" spans="1:24" s="1" customFormat="1" ht="17" customHeight="1" x14ac:dyDescent="0.3">
      <c r="A1278" s="24" t="s">
        <v>23</v>
      </c>
      <c r="B1278" s="24" t="s">
        <v>1081</v>
      </c>
      <c r="C1278" s="12" t="s">
        <v>1561</v>
      </c>
      <c r="D1278" s="60"/>
      <c r="E1278" s="40" t="str">
        <f t="shared" si="60"/>
        <v>Еще фото</v>
      </c>
      <c r="F1278" s="13" t="s">
        <v>26</v>
      </c>
      <c r="G1278" s="24" t="s">
        <v>358</v>
      </c>
      <c r="H1278" s="24" t="s">
        <v>349</v>
      </c>
      <c r="I1278" s="24" t="s">
        <v>1078</v>
      </c>
      <c r="J1278" s="14" t="s">
        <v>29</v>
      </c>
      <c r="K1278" s="15" t="s">
        <v>30</v>
      </c>
      <c r="L1278" s="57"/>
      <c r="M1278" s="14"/>
      <c r="N1278" s="14" t="s">
        <v>114</v>
      </c>
      <c r="O1278" s="14"/>
      <c r="P1278" s="15" t="s">
        <v>1563</v>
      </c>
      <c r="Q1278" s="16">
        <v>14999</v>
      </c>
      <c r="R1278" s="17">
        <v>40</v>
      </c>
      <c r="S1278" s="18">
        <v>10349.31</v>
      </c>
      <c r="T1278" s="19" t="s">
        <v>353</v>
      </c>
      <c r="U1278" s="20" t="s">
        <v>355</v>
      </c>
      <c r="V1278" s="29">
        <v>41.5</v>
      </c>
      <c r="W1278" s="22">
        <v>22</v>
      </c>
      <c r="X1278" s="23"/>
    </row>
    <row r="1279" spans="1:24" s="1" customFormat="1" ht="35" customHeight="1" x14ac:dyDescent="0.3">
      <c r="A1279" s="11" t="s">
        <v>23</v>
      </c>
      <c r="B1279" s="11" t="s">
        <v>1564</v>
      </c>
      <c r="C1279" s="12" t="s">
        <v>1565</v>
      </c>
      <c r="D1279" s="58"/>
      <c r="E1279" s="40" t="str">
        <f>HYPERLINK("https://www.google.ru/search?q=DJ6566-105&amp;newwindow=1&amp;tbm=isch","Еще фото")</f>
        <v>Еще фото</v>
      </c>
      <c r="F1279" s="25"/>
      <c r="G1279" s="11" t="s">
        <v>358</v>
      </c>
      <c r="H1279" s="11" t="s">
        <v>349</v>
      </c>
      <c r="I1279" s="14" t="s">
        <v>1078</v>
      </c>
      <c r="J1279" s="14" t="s">
        <v>29</v>
      </c>
      <c r="K1279" s="15" t="s">
        <v>30</v>
      </c>
      <c r="L1279" s="56" t="s">
        <v>1566</v>
      </c>
      <c r="M1279" s="14"/>
      <c r="N1279" s="14" t="s">
        <v>911</v>
      </c>
      <c r="O1279" s="14"/>
      <c r="P1279" s="15" t="s">
        <v>1567</v>
      </c>
      <c r="Q1279" s="16">
        <v>23799</v>
      </c>
      <c r="R1279" s="17">
        <v>40</v>
      </c>
      <c r="S1279" s="18">
        <v>16421.309999999998</v>
      </c>
      <c r="T1279" s="19" t="s">
        <v>353</v>
      </c>
      <c r="U1279" s="20" t="s">
        <v>686</v>
      </c>
      <c r="V1279" s="22">
        <v>40</v>
      </c>
      <c r="W1279" s="22">
        <v>1</v>
      </c>
      <c r="X1279" s="23"/>
    </row>
    <row r="1280" spans="1:24" s="1" customFormat="1" ht="35" customHeight="1" x14ac:dyDescent="0.3">
      <c r="A1280" s="24" t="s">
        <v>23</v>
      </c>
      <c r="B1280" s="24" t="s">
        <v>1564</v>
      </c>
      <c r="C1280" s="12" t="s">
        <v>1565</v>
      </c>
      <c r="D1280" s="59"/>
      <c r="E1280" s="40" t="str">
        <f>HYPERLINK("https://www.google.ru/search?q=DJ6566-105&amp;newwindow=1&amp;tbm=isch","Еще фото")</f>
        <v>Еще фото</v>
      </c>
      <c r="F1280" s="25"/>
      <c r="G1280" s="24" t="s">
        <v>358</v>
      </c>
      <c r="H1280" s="24" t="s">
        <v>349</v>
      </c>
      <c r="I1280" s="24" t="s">
        <v>1078</v>
      </c>
      <c r="J1280" s="14" t="s">
        <v>29</v>
      </c>
      <c r="K1280" s="15" t="s">
        <v>30</v>
      </c>
      <c r="L1280" s="61"/>
      <c r="M1280" s="14"/>
      <c r="N1280" s="14" t="s">
        <v>911</v>
      </c>
      <c r="O1280" s="14"/>
      <c r="P1280" s="15" t="s">
        <v>1567</v>
      </c>
      <c r="Q1280" s="16">
        <v>23799</v>
      </c>
      <c r="R1280" s="17">
        <v>40</v>
      </c>
      <c r="S1280" s="18">
        <v>16421.309999999998</v>
      </c>
      <c r="T1280" s="19" t="s">
        <v>353</v>
      </c>
      <c r="U1280" s="20" t="s">
        <v>355</v>
      </c>
      <c r="V1280" s="29">
        <v>41.5</v>
      </c>
      <c r="W1280" s="22">
        <v>2</v>
      </c>
      <c r="X1280" s="23"/>
    </row>
    <row r="1281" spans="1:24" s="1" customFormat="1" ht="37.049999999999997" customHeight="1" x14ac:dyDescent="0.3">
      <c r="A1281" s="24" t="s">
        <v>23</v>
      </c>
      <c r="B1281" s="24" t="s">
        <v>1564</v>
      </c>
      <c r="C1281" s="12" t="s">
        <v>1565</v>
      </c>
      <c r="D1281" s="60"/>
      <c r="E1281" s="40" t="str">
        <f>HYPERLINK("https://www.google.ru/search?q=DJ6566-105&amp;newwindow=1&amp;tbm=isch","Еще фото")</f>
        <v>Еще фото</v>
      </c>
      <c r="F1281" s="25"/>
      <c r="G1281" s="24" t="s">
        <v>358</v>
      </c>
      <c r="H1281" s="24" t="s">
        <v>349</v>
      </c>
      <c r="I1281" s="24" t="s">
        <v>1078</v>
      </c>
      <c r="J1281" s="14" t="s">
        <v>29</v>
      </c>
      <c r="K1281" s="15" t="s">
        <v>30</v>
      </c>
      <c r="L1281" s="57"/>
      <c r="M1281" s="14"/>
      <c r="N1281" s="14" t="s">
        <v>911</v>
      </c>
      <c r="O1281" s="14"/>
      <c r="P1281" s="15" t="s">
        <v>1567</v>
      </c>
      <c r="Q1281" s="16">
        <v>23799</v>
      </c>
      <c r="R1281" s="17">
        <v>40</v>
      </c>
      <c r="S1281" s="18">
        <v>16421.309999999998</v>
      </c>
      <c r="T1281" s="19" t="s">
        <v>353</v>
      </c>
      <c r="U1281" s="20" t="s">
        <v>708</v>
      </c>
      <c r="V1281" s="22">
        <v>42</v>
      </c>
      <c r="W1281" s="22">
        <v>1</v>
      </c>
      <c r="X1281" s="23"/>
    </row>
    <row r="1282" spans="1:24" s="1" customFormat="1" ht="52.05" customHeight="1" x14ac:dyDescent="0.3">
      <c r="A1282" s="11" t="s">
        <v>23</v>
      </c>
      <c r="B1282" s="11" t="s">
        <v>856</v>
      </c>
      <c r="C1282" s="12" t="s">
        <v>1568</v>
      </c>
      <c r="D1282" s="54"/>
      <c r="E1282" s="40" t="str">
        <f>HYPERLINK("https://www.google.ru/search?q=DJ6566-600&amp;newwindow=1&amp;tbm=isch","Еще фото")</f>
        <v>Еще фото</v>
      </c>
      <c r="F1282" s="25"/>
      <c r="G1282" s="11" t="s">
        <v>358</v>
      </c>
      <c r="H1282" s="11" t="s">
        <v>349</v>
      </c>
      <c r="I1282" s="14" t="s">
        <v>1078</v>
      </c>
      <c r="J1282" s="14" t="s">
        <v>99</v>
      </c>
      <c r="K1282" s="15" t="s">
        <v>337</v>
      </c>
      <c r="L1282" s="56" t="s">
        <v>858</v>
      </c>
      <c r="M1282" s="14"/>
      <c r="N1282" s="14" t="s">
        <v>1569</v>
      </c>
      <c r="O1282" s="14"/>
      <c r="P1282" s="15" t="s">
        <v>860</v>
      </c>
      <c r="Q1282" s="16">
        <v>22299</v>
      </c>
      <c r="R1282" s="17">
        <v>40</v>
      </c>
      <c r="S1282" s="18">
        <v>15386.309999999998</v>
      </c>
      <c r="T1282" s="19" t="s">
        <v>353</v>
      </c>
      <c r="U1282" s="20" t="s">
        <v>354</v>
      </c>
      <c r="V1282" s="22">
        <v>41</v>
      </c>
      <c r="W1282" s="22">
        <v>1</v>
      </c>
      <c r="X1282" s="23"/>
    </row>
    <row r="1283" spans="1:24" s="1" customFormat="1" ht="61.05" customHeight="1" x14ac:dyDescent="0.3">
      <c r="A1283" s="24" t="s">
        <v>23</v>
      </c>
      <c r="B1283" s="24" t="s">
        <v>856</v>
      </c>
      <c r="C1283" s="12" t="s">
        <v>1568</v>
      </c>
      <c r="D1283" s="55"/>
      <c r="E1283" s="40" t="str">
        <f>HYPERLINK("https://www.google.ru/search?q=DJ6566-600&amp;newwindow=1&amp;tbm=isch","Еще фото")</f>
        <v>Еще фото</v>
      </c>
      <c r="F1283" s="25"/>
      <c r="G1283" s="24" t="s">
        <v>358</v>
      </c>
      <c r="H1283" s="24" t="s">
        <v>349</v>
      </c>
      <c r="I1283" s="24" t="s">
        <v>1078</v>
      </c>
      <c r="J1283" s="14" t="s">
        <v>99</v>
      </c>
      <c r="K1283" s="15" t="s">
        <v>337</v>
      </c>
      <c r="L1283" s="57"/>
      <c r="M1283" s="14"/>
      <c r="N1283" s="14" t="s">
        <v>1569</v>
      </c>
      <c r="O1283" s="14"/>
      <c r="P1283" s="15" t="s">
        <v>860</v>
      </c>
      <c r="Q1283" s="16">
        <v>22299</v>
      </c>
      <c r="R1283" s="17">
        <v>40</v>
      </c>
      <c r="S1283" s="18">
        <v>15386.309999999998</v>
      </c>
      <c r="T1283" s="19" t="s">
        <v>353</v>
      </c>
      <c r="U1283" s="20" t="s">
        <v>708</v>
      </c>
      <c r="V1283" s="22">
        <v>42</v>
      </c>
      <c r="W1283" s="22">
        <v>1</v>
      </c>
      <c r="X1283" s="23"/>
    </row>
    <row r="1284" spans="1:24" s="1" customFormat="1" ht="108" customHeight="1" x14ac:dyDescent="0.3">
      <c r="A1284" s="11" t="s">
        <v>23</v>
      </c>
      <c r="B1284" s="11" t="s">
        <v>1570</v>
      </c>
      <c r="C1284" s="12" t="s">
        <v>1571</v>
      </c>
      <c r="D1284" s="28"/>
      <c r="E1284" s="40" t="str">
        <f>HYPERLINK("https://www.google.ru/search?q=DJ7883-400&amp;newwindow=1&amp;tbm=isch","Еще фото")</f>
        <v>Еще фото</v>
      </c>
      <c r="F1284" s="25"/>
      <c r="G1284" s="11" t="s">
        <v>1572</v>
      </c>
      <c r="H1284" s="11" t="s">
        <v>349</v>
      </c>
      <c r="I1284" s="14" t="s">
        <v>1078</v>
      </c>
      <c r="J1284" s="14" t="s">
        <v>29</v>
      </c>
      <c r="K1284" s="15" t="s">
        <v>30</v>
      </c>
      <c r="L1284" s="14" t="s">
        <v>863</v>
      </c>
      <c r="M1284" s="14" t="s">
        <v>702</v>
      </c>
      <c r="N1284" s="14" t="s">
        <v>107</v>
      </c>
      <c r="O1284" s="14"/>
      <c r="P1284" s="15" t="s">
        <v>1573</v>
      </c>
      <c r="Q1284" s="16">
        <v>24399</v>
      </c>
      <c r="R1284" s="17">
        <v>40</v>
      </c>
      <c r="S1284" s="18">
        <v>16835.309999999998</v>
      </c>
      <c r="T1284" s="19" t="s">
        <v>353</v>
      </c>
      <c r="U1284" s="20" t="s">
        <v>686</v>
      </c>
      <c r="V1284" s="22">
        <v>40</v>
      </c>
      <c r="W1284" s="22">
        <v>1</v>
      </c>
      <c r="X1284" s="23"/>
    </row>
    <row r="1285" spans="1:24" s="1" customFormat="1" ht="108" customHeight="1" x14ac:dyDescent="0.3">
      <c r="A1285" s="11" t="s">
        <v>23</v>
      </c>
      <c r="B1285" s="11" t="s">
        <v>1574</v>
      </c>
      <c r="C1285" s="12" t="s">
        <v>1575</v>
      </c>
      <c r="D1285" s="28"/>
      <c r="E1285" s="40" t="str">
        <f>HYPERLINK("https://www.google.ru/search?q=DM0029-010&amp;newwindow=1&amp;tbm=isch","Еще фото")</f>
        <v>Еще фото</v>
      </c>
      <c r="F1285" s="25"/>
      <c r="G1285" s="11" t="s">
        <v>358</v>
      </c>
      <c r="H1285" s="11" t="s">
        <v>349</v>
      </c>
      <c r="I1285" s="14" t="s">
        <v>1078</v>
      </c>
      <c r="J1285" s="14" t="s">
        <v>29</v>
      </c>
      <c r="K1285" s="15" t="s">
        <v>30</v>
      </c>
      <c r="L1285" s="14" t="s">
        <v>1576</v>
      </c>
      <c r="M1285" s="14" t="s">
        <v>702</v>
      </c>
      <c r="N1285" s="14" t="s">
        <v>1577</v>
      </c>
      <c r="O1285" s="14"/>
      <c r="P1285" s="15" t="s">
        <v>1578</v>
      </c>
      <c r="Q1285" s="16">
        <v>25399</v>
      </c>
      <c r="R1285" s="17">
        <v>40</v>
      </c>
      <c r="S1285" s="18">
        <v>17525.309999999998</v>
      </c>
      <c r="T1285" s="19" t="s">
        <v>353</v>
      </c>
      <c r="U1285" s="20" t="s">
        <v>355</v>
      </c>
      <c r="V1285" s="29">
        <v>41.5</v>
      </c>
      <c r="W1285" s="22">
        <v>1</v>
      </c>
      <c r="X1285" s="23"/>
    </row>
    <row r="1286" spans="1:24" s="1" customFormat="1" ht="108" customHeight="1" x14ac:dyDescent="0.3">
      <c r="A1286" s="11" t="s">
        <v>23</v>
      </c>
      <c r="B1286" s="11" t="s">
        <v>1574</v>
      </c>
      <c r="C1286" s="12" t="s">
        <v>1579</v>
      </c>
      <c r="D1286" s="28"/>
      <c r="E1286" s="40" t="str">
        <f>HYPERLINK("https://www.google.ru/search?q=DM0029-700&amp;newwindow=1&amp;tbm=isch","Еще фото")</f>
        <v>Еще фото</v>
      </c>
      <c r="F1286" s="25"/>
      <c r="G1286" s="11" t="s">
        <v>358</v>
      </c>
      <c r="H1286" s="11" t="s">
        <v>349</v>
      </c>
      <c r="I1286" s="14" t="s">
        <v>1078</v>
      </c>
      <c r="J1286" s="14" t="s">
        <v>29</v>
      </c>
      <c r="K1286" s="15" t="s">
        <v>30</v>
      </c>
      <c r="L1286" s="14" t="s">
        <v>1576</v>
      </c>
      <c r="M1286" s="14" t="s">
        <v>702</v>
      </c>
      <c r="N1286" s="14" t="s">
        <v>469</v>
      </c>
      <c r="O1286" s="14"/>
      <c r="P1286" s="15" t="s">
        <v>1578</v>
      </c>
      <c r="Q1286" s="16">
        <v>22999</v>
      </c>
      <c r="R1286" s="17">
        <v>40</v>
      </c>
      <c r="S1286" s="18">
        <v>15869.309999999998</v>
      </c>
      <c r="T1286" s="19" t="s">
        <v>353</v>
      </c>
      <c r="U1286" s="20" t="s">
        <v>697</v>
      </c>
      <c r="V1286" s="29">
        <v>43.5</v>
      </c>
      <c r="W1286" s="22">
        <v>1</v>
      </c>
      <c r="X1286" s="23"/>
    </row>
    <row r="1287" spans="1:24" s="1" customFormat="1" ht="108" customHeight="1" x14ac:dyDescent="0.3">
      <c r="A1287" s="11" t="s">
        <v>23</v>
      </c>
      <c r="B1287" s="11" t="s">
        <v>1580</v>
      </c>
      <c r="C1287" s="12" t="s">
        <v>1581</v>
      </c>
      <c r="D1287" s="28"/>
      <c r="E1287" s="40" t="str">
        <f>HYPERLINK("https://www.google.ru/search?q=DM0576-101&amp;newwindow=1&amp;tbm=isch","Еще фото")</f>
        <v>Еще фото</v>
      </c>
      <c r="F1287" s="25" t="s">
        <v>76</v>
      </c>
      <c r="G1287" s="11" t="s">
        <v>358</v>
      </c>
      <c r="H1287" s="11" t="s">
        <v>349</v>
      </c>
      <c r="I1287" s="14" t="s">
        <v>1078</v>
      </c>
      <c r="J1287" s="14" t="s">
        <v>29</v>
      </c>
      <c r="K1287" s="15" t="s">
        <v>30</v>
      </c>
      <c r="L1287" s="14" t="s">
        <v>1582</v>
      </c>
      <c r="M1287" s="14" t="s">
        <v>702</v>
      </c>
      <c r="N1287" s="14" t="s">
        <v>67</v>
      </c>
      <c r="O1287" s="14"/>
      <c r="P1287" s="15" t="s">
        <v>1583</v>
      </c>
      <c r="Q1287" s="16">
        <v>21599</v>
      </c>
      <c r="R1287" s="17">
        <v>40</v>
      </c>
      <c r="S1287" s="18">
        <v>14903.309999999998</v>
      </c>
      <c r="T1287" s="19" t="s">
        <v>353</v>
      </c>
      <c r="U1287" s="20" t="s">
        <v>697</v>
      </c>
      <c r="V1287" s="29">
        <v>43.5</v>
      </c>
      <c r="W1287" s="22">
        <v>3</v>
      </c>
      <c r="X1287" s="23"/>
    </row>
    <row r="1288" spans="1:24" s="1" customFormat="1" ht="108" customHeight="1" x14ac:dyDescent="0.3">
      <c r="A1288" s="11" t="s">
        <v>23</v>
      </c>
      <c r="B1288" s="11" t="s">
        <v>1584</v>
      </c>
      <c r="C1288" s="12" t="s">
        <v>1585</v>
      </c>
      <c r="D1288" s="28"/>
      <c r="E1288" s="40" t="str">
        <f>HYPERLINK("https://www.google.ru/search?q=DM3493-002&amp;newwindow=1&amp;tbm=isch","Еще фото")</f>
        <v>Еще фото</v>
      </c>
      <c r="F1288" s="25"/>
      <c r="G1288" s="11" t="s">
        <v>1092</v>
      </c>
      <c r="H1288" s="11" t="s">
        <v>349</v>
      </c>
      <c r="I1288" s="14" t="s">
        <v>1078</v>
      </c>
      <c r="J1288" s="14" t="s">
        <v>29</v>
      </c>
      <c r="K1288" s="15" t="s">
        <v>337</v>
      </c>
      <c r="L1288" s="14" t="s">
        <v>1586</v>
      </c>
      <c r="M1288" s="14"/>
      <c r="N1288" s="14" t="s">
        <v>114</v>
      </c>
      <c r="O1288" s="14"/>
      <c r="P1288" s="15" t="s">
        <v>1395</v>
      </c>
      <c r="Q1288" s="16">
        <v>10499</v>
      </c>
      <c r="R1288" s="17">
        <v>40</v>
      </c>
      <c r="S1288" s="18">
        <v>7244.3099999999986</v>
      </c>
      <c r="T1288" s="19" t="s">
        <v>353</v>
      </c>
      <c r="U1288" s="20" t="s">
        <v>355</v>
      </c>
      <c r="V1288" s="29">
        <v>41.5</v>
      </c>
      <c r="W1288" s="22">
        <v>1</v>
      </c>
      <c r="X1288" s="23"/>
    </row>
    <row r="1289" spans="1:24" s="1" customFormat="1" ht="108" customHeight="1" x14ac:dyDescent="0.3">
      <c r="A1289" s="11" t="s">
        <v>23</v>
      </c>
      <c r="B1289" s="11" t="s">
        <v>1587</v>
      </c>
      <c r="C1289" s="12" t="s">
        <v>1588</v>
      </c>
      <c r="D1289" s="28"/>
      <c r="E1289" s="40" t="str">
        <f>HYPERLINK("https://www.google.ru/search?q=DM3494-102&amp;newwindow=1&amp;tbm=isch","Еще фото")</f>
        <v>Еще фото</v>
      </c>
      <c r="F1289" s="25"/>
      <c r="G1289" s="11" t="s">
        <v>1092</v>
      </c>
      <c r="H1289" s="11" t="s">
        <v>349</v>
      </c>
      <c r="I1289" s="14" t="s">
        <v>1078</v>
      </c>
      <c r="J1289" s="14" t="s">
        <v>29</v>
      </c>
      <c r="K1289" s="15" t="s">
        <v>337</v>
      </c>
      <c r="L1289" s="14" t="s">
        <v>1589</v>
      </c>
      <c r="M1289" s="14"/>
      <c r="N1289" s="14" t="s">
        <v>67</v>
      </c>
      <c r="O1289" s="14"/>
      <c r="P1289" s="15" t="s">
        <v>1590</v>
      </c>
      <c r="Q1289" s="16">
        <v>9899</v>
      </c>
      <c r="R1289" s="17">
        <v>40</v>
      </c>
      <c r="S1289" s="18">
        <v>6830.3099999999995</v>
      </c>
      <c r="T1289" s="19" t="s">
        <v>353</v>
      </c>
      <c r="U1289" s="20" t="s">
        <v>1514</v>
      </c>
      <c r="V1289" s="22">
        <v>35</v>
      </c>
      <c r="W1289" s="22">
        <v>1</v>
      </c>
      <c r="X1289" s="23"/>
    </row>
    <row r="1290" spans="1:24" s="1" customFormat="1" ht="108" customHeight="1" x14ac:dyDescent="0.3">
      <c r="A1290" s="11" t="s">
        <v>23</v>
      </c>
      <c r="B1290" s="11" t="s">
        <v>1591</v>
      </c>
      <c r="C1290" s="12" t="s">
        <v>1592</v>
      </c>
      <c r="D1290" s="28"/>
      <c r="E1290" s="40" t="str">
        <f>HYPERLINK("https://www.google.ru/search?q=DM4044-112&amp;newwindow=1&amp;tbm=isch","Еще фото")</f>
        <v>Еще фото</v>
      </c>
      <c r="F1290" s="25"/>
      <c r="G1290" s="11" t="s">
        <v>358</v>
      </c>
      <c r="H1290" s="11" t="s">
        <v>349</v>
      </c>
      <c r="I1290" s="14" t="s">
        <v>1078</v>
      </c>
      <c r="J1290" s="14" t="s">
        <v>29</v>
      </c>
      <c r="K1290" s="15" t="s">
        <v>30</v>
      </c>
      <c r="L1290" s="14" t="s">
        <v>1593</v>
      </c>
      <c r="M1290" s="14"/>
      <c r="N1290" s="14" t="s">
        <v>67</v>
      </c>
      <c r="O1290" s="14"/>
      <c r="P1290" s="15" t="s">
        <v>1594</v>
      </c>
      <c r="Q1290" s="16">
        <v>16099</v>
      </c>
      <c r="R1290" s="17">
        <v>40</v>
      </c>
      <c r="S1290" s="18">
        <v>11108.31</v>
      </c>
      <c r="T1290" s="19" t="s">
        <v>353</v>
      </c>
      <c r="U1290" s="20" t="s">
        <v>717</v>
      </c>
      <c r="V1290" s="22">
        <v>45</v>
      </c>
      <c r="W1290" s="22">
        <v>1</v>
      </c>
      <c r="X1290" s="23"/>
    </row>
    <row r="1291" spans="1:24" s="1" customFormat="1" ht="108" customHeight="1" x14ac:dyDescent="0.3">
      <c r="A1291" s="11" t="s">
        <v>23</v>
      </c>
      <c r="B1291" s="11" t="s">
        <v>1591</v>
      </c>
      <c r="C1291" s="12" t="s">
        <v>1595</v>
      </c>
      <c r="D1291" s="28"/>
      <c r="E1291" s="40" t="str">
        <f>HYPERLINK("https://www.google.ru/search?q=DM4044-400&amp;newwindow=1&amp;tbm=isch","Еще фото")</f>
        <v>Еще фото</v>
      </c>
      <c r="F1291" s="25"/>
      <c r="G1291" s="11" t="s">
        <v>358</v>
      </c>
      <c r="H1291" s="11" t="s">
        <v>349</v>
      </c>
      <c r="I1291" s="14" t="s">
        <v>1078</v>
      </c>
      <c r="J1291" s="14" t="s">
        <v>29</v>
      </c>
      <c r="K1291" s="15" t="s">
        <v>30</v>
      </c>
      <c r="L1291" s="14" t="s">
        <v>1596</v>
      </c>
      <c r="M1291" s="14"/>
      <c r="N1291" s="14" t="s">
        <v>107</v>
      </c>
      <c r="O1291" s="14"/>
      <c r="P1291" s="15" t="s">
        <v>1597</v>
      </c>
      <c r="Q1291" s="16">
        <v>17999</v>
      </c>
      <c r="R1291" s="17">
        <v>40</v>
      </c>
      <c r="S1291" s="18">
        <v>12419.31</v>
      </c>
      <c r="T1291" s="19" t="s">
        <v>353</v>
      </c>
      <c r="U1291" s="20" t="s">
        <v>686</v>
      </c>
      <c r="V1291" s="22">
        <v>40</v>
      </c>
      <c r="W1291" s="22">
        <v>1</v>
      </c>
      <c r="X1291" s="23"/>
    </row>
    <row r="1292" spans="1:24" s="1" customFormat="1" ht="108" customHeight="1" x14ac:dyDescent="0.3">
      <c r="A1292" s="11" t="s">
        <v>23</v>
      </c>
      <c r="B1292" s="11" t="s">
        <v>1598</v>
      </c>
      <c r="C1292" s="12" t="s">
        <v>1599</v>
      </c>
      <c r="D1292" s="28"/>
      <c r="E1292" s="40" t="str">
        <f>HYPERLINK("https://www.google.ru/search?q=DM7590-102&amp;newwindow=1&amp;tbm=isch","Еще фото")</f>
        <v>Еще фото</v>
      </c>
      <c r="F1292" s="25"/>
      <c r="G1292" s="11" t="s">
        <v>1092</v>
      </c>
      <c r="H1292" s="11" t="s">
        <v>349</v>
      </c>
      <c r="I1292" s="14" t="s">
        <v>1078</v>
      </c>
      <c r="J1292" s="14" t="s">
        <v>29</v>
      </c>
      <c r="K1292" s="15" t="s">
        <v>45</v>
      </c>
      <c r="L1292" s="14" t="s">
        <v>1600</v>
      </c>
      <c r="M1292" s="14"/>
      <c r="N1292" s="14" t="s">
        <v>67</v>
      </c>
      <c r="O1292" s="14"/>
      <c r="P1292" s="15" t="s">
        <v>1601</v>
      </c>
      <c r="Q1292" s="16">
        <v>14499</v>
      </c>
      <c r="R1292" s="17">
        <v>40</v>
      </c>
      <c r="S1292" s="18">
        <v>10004.31</v>
      </c>
      <c r="T1292" s="19" t="s">
        <v>353</v>
      </c>
      <c r="U1292" s="20" t="s">
        <v>679</v>
      </c>
      <c r="V1292" s="22">
        <v>35</v>
      </c>
      <c r="W1292" s="22">
        <v>1</v>
      </c>
      <c r="X1292" s="23"/>
    </row>
    <row r="1293" spans="1:24" s="1" customFormat="1" ht="108" customHeight="1" x14ac:dyDescent="0.3">
      <c r="A1293" s="11" t="s">
        <v>23</v>
      </c>
      <c r="B1293" s="11" t="s">
        <v>1602</v>
      </c>
      <c r="C1293" s="12" t="s">
        <v>1603</v>
      </c>
      <c r="D1293" s="28"/>
      <c r="E1293" s="40" t="str">
        <f>HYPERLINK("https://www.google.ru/search?q=DM8968-101&amp;newwindow=1&amp;tbm=isch","Еще фото")</f>
        <v>Еще фото</v>
      </c>
      <c r="F1293" s="25"/>
      <c r="G1293" s="11" t="s">
        <v>358</v>
      </c>
      <c r="H1293" s="11" t="s">
        <v>349</v>
      </c>
      <c r="I1293" s="14" t="s">
        <v>1078</v>
      </c>
      <c r="J1293" s="14" t="s">
        <v>29</v>
      </c>
      <c r="K1293" s="15" t="s">
        <v>30</v>
      </c>
      <c r="L1293" s="14" t="s">
        <v>1604</v>
      </c>
      <c r="M1293" s="14"/>
      <c r="N1293" s="14" t="s">
        <v>1213</v>
      </c>
      <c r="O1293" s="14"/>
      <c r="P1293" s="15" t="s">
        <v>1605</v>
      </c>
      <c r="Q1293" s="16">
        <v>37899</v>
      </c>
      <c r="R1293" s="17">
        <v>40</v>
      </c>
      <c r="S1293" s="18">
        <v>26150.31</v>
      </c>
      <c r="T1293" s="19" t="s">
        <v>353</v>
      </c>
      <c r="U1293" s="20" t="s">
        <v>708</v>
      </c>
      <c r="V1293" s="22">
        <v>42</v>
      </c>
      <c r="W1293" s="22">
        <v>1</v>
      </c>
      <c r="X1293" s="23"/>
    </row>
    <row r="1294" spans="1:24" s="1" customFormat="1" ht="108" customHeight="1" x14ac:dyDescent="0.3">
      <c r="A1294" s="11" t="s">
        <v>23</v>
      </c>
      <c r="B1294" s="11" t="s">
        <v>1606</v>
      </c>
      <c r="C1294" s="12" t="s">
        <v>1607</v>
      </c>
      <c r="D1294" s="28"/>
      <c r="E1294" s="40" t="str">
        <f>HYPERLINK("https://www.google.ru/search?q=DM8974-502&amp;newwindow=1&amp;tbm=isch","Еще фото")</f>
        <v>Еще фото</v>
      </c>
      <c r="F1294" s="25"/>
      <c r="G1294" s="11" t="s">
        <v>358</v>
      </c>
      <c r="H1294" s="11" t="s">
        <v>349</v>
      </c>
      <c r="I1294" s="14" t="s">
        <v>1078</v>
      </c>
      <c r="J1294" s="14" t="s">
        <v>29</v>
      </c>
      <c r="K1294" s="15" t="s">
        <v>45</v>
      </c>
      <c r="L1294" s="14" t="s">
        <v>1608</v>
      </c>
      <c r="M1294" s="14"/>
      <c r="N1294" s="14" t="s">
        <v>143</v>
      </c>
      <c r="O1294" s="14"/>
      <c r="P1294" s="15" t="s">
        <v>1605</v>
      </c>
      <c r="Q1294" s="16">
        <v>26999</v>
      </c>
      <c r="R1294" s="17">
        <v>40</v>
      </c>
      <c r="S1294" s="18">
        <v>18629.309999999998</v>
      </c>
      <c r="T1294" s="19" t="s">
        <v>353</v>
      </c>
      <c r="U1294" s="20" t="s">
        <v>472</v>
      </c>
      <c r="V1294" s="29">
        <v>34.5</v>
      </c>
      <c r="W1294" s="22">
        <v>1</v>
      </c>
      <c r="X1294" s="23"/>
    </row>
    <row r="1295" spans="1:24" s="1" customFormat="1" ht="108" customHeight="1" x14ac:dyDescent="0.3">
      <c r="A1295" s="11" t="s">
        <v>23</v>
      </c>
      <c r="B1295" s="11" t="s">
        <v>1609</v>
      </c>
      <c r="C1295" s="12" t="s">
        <v>1610</v>
      </c>
      <c r="D1295" s="28"/>
      <c r="E1295" s="40" t="str">
        <f>HYPERLINK("https://www.google.ru/search?q=DM9537-006&amp;newwindow=1&amp;tbm=isch","Еще фото")</f>
        <v>Еще фото</v>
      </c>
      <c r="F1295" s="25"/>
      <c r="G1295" s="11" t="s">
        <v>358</v>
      </c>
      <c r="H1295" s="11" t="s">
        <v>349</v>
      </c>
      <c r="I1295" s="14" t="s">
        <v>1078</v>
      </c>
      <c r="J1295" s="14" t="s">
        <v>29</v>
      </c>
      <c r="K1295" s="15" t="s">
        <v>30</v>
      </c>
      <c r="L1295" s="14" t="s">
        <v>1611</v>
      </c>
      <c r="M1295" s="14" t="s">
        <v>702</v>
      </c>
      <c r="N1295" s="14" t="s">
        <v>32</v>
      </c>
      <c r="O1295" s="14"/>
      <c r="P1295" s="15" t="s">
        <v>1612</v>
      </c>
      <c r="Q1295" s="16">
        <v>24999</v>
      </c>
      <c r="R1295" s="17">
        <v>40</v>
      </c>
      <c r="S1295" s="18">
        <v>17249.309999999998</v>
      </c>
      <c r="T1295" s="19" t="s">
        <v>353</v>
      </c>
      <c r="U1295" s="20" t="s">
        <v>853</v>
      </c>
      <c r="V1295" s="29">
        <v>44.5</v>
      </c>
      <c r="W1295" s="22">
        <v>1</v>
      </c>
      <c r="X1295" s="23"/>
    </row>
    <row r="1296" spans="1:24" s="1" customFormat="1" ht="35" customHeight="1" x14ac:dyDescent="0.3">
      <c r="A1296" s="11" t="s">
        <v>23</v>
      </c>
      <c r="B1296" s="11" t="s">
        <v>1613</v>
      </c>
      <c r="C1296" s="12" t="s">
        <v>1614</v>
      </c>
      <c r="D1296" s="58"/>
      <c r="E1296" s="40" t="str">
        <f>HYPERLINK("https://www.google.ru/search?q=DN1791-108&amp;newwindow=1&amp;tbm=isch","Еще фото")</f>
        <v>Еще фото</v>
      </c>
      <c r="F1296" s="25" t="s">
        <v>76</v>
      </c>
      <c r="G1296" s="11" t="s">
        <v>358</v>
      </c>
      <c r="H1296" s="11" t="s">
        <v>349</v>
      </c>
      <c r="I1296" s="14" t="s">
        <v>1078</v>
      </c>
      <c r="J1296" s="14" t="s">
        <v>29</v>
      </c>
      <c r="K1296" s="15" t="s">
        <v>45</v>
      </c>
      <c r="L1296" s="56" t="s">
        <v>1615</v>
      </c>
      <c r="M1296" s="14"/>
      <c r="N1296" s="14" t="s">
        <v>67</v>
      </c>
      <c r="O1296" s="14"/>
      <c r="P1296" s="15" t="s">
        <v>1139</v>
      </c>
      <c r="Q1296" s="16">
        <v>15099</v>
      </c>
      <c r="R1296" s="17">
        <v>40</v>
      </c>
      <c r="S1296" s="18">
        <v>10418.31</v>
      </c>
      <c r="T1296" s="19" t="s">
        <v>353</v>
      </c>
      <c r="U1296" s="20" t="s">
        <v>362</v>
      </c>
      <c r="V1296" s="22">
        <v>37</v>
      </c>
      <c r="W1296" s="22">
        <v>1</v>
      </c>
      <c r="X1296" s="23"/>
    </row>
    <row r="1297" spans="1:24" s="1" customFormat="1" ht="35" customHeight="1" x14ac:dyDescent="0.3">
      <c r="A1297" s="24" t="s">
        <v>23</v>
      </c>
      <c r="B1297" s="24" t="s">
        <v>1613</v>
      </c>
      <c r="C1297" s="12" t="s">
        <v>1614</v>
      </c>
      <c r="D1297" s="59"/>
      <c r="E1297" s="40" t="str">
        <f>HYPERLINK("https://www.google.ru/search?q=DN1791-108&amp;newwindow=1&amp;tbm=isch","Еще фото")</f>
        <v>Еще фото</v>
      </c>
      <c r="F1297" s="25" t="s">
        <v>76</v>
      </c>
      <c r="G1297" s="24" t="s">
        <v>358</v>
      </c>
      <c r="H1297" s="24" t="s">
        <v>349</v>
      </c>
      <c r="I1297" s="24" t="s">
        <v>1078</v>
      </c>
      <c r="J1297" s="14" t="s">
        <v>29</v>
      </c>
      <c r="K1297" s="15" t="s">
        <v>45</v>
      </c>
      <c r="L1297" s="61"/>
      <c r="M1297" s="14"/>
      <c r="N1297" s="14" t="s">
        <v>67</v>
      </c>
      <c r="O1297" s="14"/>
      <c r="P1297" s="15" t="s">
        <v>1139</v>
      </c>
      <c r="Q1297" s="16">
        <v>15099</v>
      </c>
      <c r="R1297" s="17">
        <v>40</v>
      </c>
      <c r="S1297" s="18">
        <v>10418.31</v>
      </c>
      <c r="T1297" s="19" t="s">
        <v>353</v>
      </c>
      <c r="U1297" s="20" t="s">
        <v>695</v>
      </c>
      <c r="V1297" s="29">
        <v>37.5</v>
      </c>
      <c r="W1297" s="22">
        <v>1</v>
      </c>
      <c r="X1297" s="23"/>
    </row>
    <row r="1298" spans="1:24" s="1" customFormat="1" ht="37.049999999999997" customHeight="1" x14ac:dyDescent="0.3">
      <c r="A1298" s="24" t="s">
        <v>23</v>
      </c>
      <c r="B1298" s="24" t="s">
        <v>1613</v>
      </c>
      <c r="C1298" s="12" t="s">
        <v>1614</v>
      </c>
      <c r="D1298" s="60"/>
      <c r="E1298" s="40" t="str">
        <f>HYPERLINK("https://www.google.ru/search?q=DN1791-108&amp;newwindow=1&amp;tbm=isch","Еще фото")</f>
        <v>Еще фото</v>
      </c>
      <c r="F1298" s="25" t="s">
        <v>76</v>
      </c>
      <c r="G1298" s="24" t="s">
        <v>358</v>
      </c>
      <c r="H1298" s="24" t="s">
        <v>349</v>
      </c>
      <c r="I1298" s="24" t="s">
        <v>1078</v>
      </c>
      <c r="J1298" s="14" t="s">
        <v>29</v>
      </c>
      <c r="K1298" s="15" t="s">
        <v>45</v>
      </c>
      <c r="L1298" s="57"/>
      <c r="M1298" s="14"/>
      <c r="N1298" s="14" t="s">
        <v>67</v>
      </c>
      <c r="O1298" s="14"/>
      <c r="P1298" s="15" t="s">
        <v>1139</v>
      </c>
      <c r="Q1298" s="16">
        <v>15099</v>
      </c>
      <c r="R1298" s="17">
        <v>40</v>
      </c>
      <c r="S1298" s="18">
        <v>10418.31</v>
      </c>
      <c r="T1298" s="19" t="s">
        <v>353</v>
      </c>
      <c r="U1298" s="20" t="s">
        <v>355</v>
      </c>
      <c r="V1298" s="29">
        <v>39.5</v>
      </c>
      <c r="W1298" s="22">
        <v>1</v>
      </c>
      <c r="X1298" s="23"/>
    </row>
    <row r="1299" spans="1:24" s="1" customFormat="1" ht="108" customHeight="1" x14ac:dyDescent="0.3">
      <c r="A1299" s="11" t="s">
        <v>23</v>
      </c>
      <c r="B1299" s="11" t="s">
        <v>1104</v>
      </c>
      <c r="C1299" s="12" t="s">
        <v>1616</v>
      </c>
      <c r="D1299" s="28"/>
      <c r="E1299" s="40" t="str">
        <f>HYPERLINK("https://www.google.ru/search?q=DN3577-002&amp;newwindow=1&amp;tbm=isch","Еще фото")</f>
        <v>Еще фото</v>
      </c>
      <c r="F1299" s="25" t="s">
        <v>76</v>
      </c>
      <c r="G1299" s="11" t="s">
        <v>358</v>
      </c>
      <c r="H1299" s="11" t="s">
        <v>349</v>
      </c>
      <c r="I1299" s="14" t="s">
        <v>1078</v>
      </c>
      <c r="J1299" s="14" t="s">
        <v>29</v>
      </c>
      <c r="K1299" s="15" t="s">
        <v>30</v>
      </c>
      <c r="L1299" s="14" t="s">
        <v>1617</v>
      </c>
      <c r="M1299" s="14"/>
      <c r="N1299" s="14" t="s">
        <v>1224</v>
      </c>
      <c r="O1299" s="14"/>
      <c r="P1299" s="15" t="s">
        <v>1618</v>
      </c>
      <c r="Q1299" s="16">
        <v>14999</v>
      </c>
      <c r="R1299" s="17">
        <v>40</v>
      </c>
      <c r="S1299" s="18">
        <v>10349.31</v>
      </c>
      <c r="T1299" s="19" t="s">
        <v>353</v>
      </c>
      <c r="U1299" s="20" t="s">
        <v>355</v>
      </c>
      <c r="V1299" s="29">
        <v>41.5</v>
      </c>
      <c r="W1299" s="22">
        <v>1</v>
      </c>
      <c r="X1299" s="23"/>
    </row>
    <row r="1300" spans="1:24" s="1" customFormat="1" ht="108" customHeight="1" x14ac:dyDescent="0.3">
      <c r="A1300" s="11" t="s">
        <v>23</v>
      </c>
      <c r="B1300" s="11" t="s">
        <v>1104</v>
      </c>
      <c r="C1300" s="12" t="s">
        <v>1619</v>
      </c>
      <c r="D1300" s="28"/>
      <c r="E1300" s="40" t="str">
        <f>HYPERLINK("https://www.google.ru/search?q=DN3577-003&amp;newwindow=1&amp;tbm=isch","Еще фото")</f>
        <v>Еще фото</v>
      </c>
      <c r="F1300" s="25"/>
      <c r="G1300" s="11" t="s">
        <v>358</v>
      </c>
      <c r="H1300" s="11" t="s">
        <v>349</v>
      </c>
      <c r="I1300" s="14" t="s">
        <v>1078</v>
      </c>
      <c r="J1300" s="14" t="s">
        <v>29</v>
      </c>
      <c r="K1300" s="15" t="s">
        <v>30</v>
      </c>
      <c r="L1300" s="14" t="s">
        <v>1110</v>
      </c>
      <c r="M1300" s="14"/>
      <c r="N1300" s="14" t="s">
        <v>114</v>
      </c>
      <c r="O1300" s="14"/>
      <c r="P1300" s="15" t="s">
        <v>1620</v>
      </c>
      <c r="Q1300" s="16">
        <v>14999</v>
      </c>
      <c r="R1300" s="17">
        <v>40</v>
      </c>
      <c r="S1300" s="18">
        <v>10349.31</v>
      </c>
      <c r="T1300" s="19" t="s">
        <v>353</v>
      </c>
      <c r="U1300" s="20" t="s">
        <v>708</v>
      </c>
      <c r="V1300" s="22">
        <v>42</v>
      </c>
      <c r="W1300" s="22">
        <v>1</v>
      </c>
      <c r="X1300" s="23"/>
    </row>
    <row r="1301" spans="1:24" s="1" customFormat="1" ht="52.05" customHeight="1" x14ac:dyDescent="0.3">
      <c r="A1301" s="11" t="s">
        <v>23</v>
      </c>
      <c r="B1301" s="11" t="s">
        <v>1621</v>
      </c>
      <c r="C1301" s="12" t="s">
        <v>1622</v>
      </c>
      <c r="D1301" s="54"/>
      <c r="E1301" s="40" t="str">
        <f>HYPERLINK("https://www.google.ru/search?q=DO7189-002&amp;newwindow=1&amp;tbm=isch","Еще фото")</f>
        <v>Еще фото</v>
      </c>
      <c r="F1301" s="25"/>
      <c r="G1301" s="11" t="s">
        <v>358</v>
      </c>
      <c r="H1301" s="11" t="s">
        <v>349</v>
      </c>
      <c r="I1301" s="14" t="s">
        <v>1078</v>
      </c>
      <c r="J1301" s="14" t="s">
        <v>29</v>
      </c>
      <c r="K1301" s="15" t="s">
        <v>30</v>
      </c>
      <c r="L1301" s="56" t="s">
        <v>1623</v>
      </c>
      <c r="M1301" s="14"/>
      <c r="N1301" s="14" t="s">
        <v>391</v>
      </c>
      <c r="O1301" s="14"/>
      <c r="P1301" s="15" t="s">
        <v>1624</v>
      </c>
      <c r="Q1301" s="16">
        <v>26999</v>
      </c>
      <c r="R1301" s="17">
        <v>40</v>
      </c>
      <c r="S1301" s="18">
        <v>18629.309999999998</v>
      </c>
      <c r="T1301" s="19" t="s">
        <v>353</v>
      </c>
      <c r="U1301" s="20" t="s">
        <v>686</v>
      </c>
      <c r="V1301" s="22">
        <v>40</v>
      </c>
      <c r="W1301" s="22">
        <v>1</v>
      </c>
      <c r="X1301" s="23"/>
    </row>
    <row r="1302" spans="1:24" s="1" customFormat="1" ht="61.05" customHeight="1" x14ac:dyDescent="0.3">
      <c r="A1302" s="24" t="s">
        <v>23</v>
      </c>
      <c r="B1302" s="24" t="s">
        <v>1621</v>
      </c>
      <c r="C1302" s="12" t="s">
        <v>1622</v>
      </c>
      <c r="D1302" s="55"/>
      <c r="E1302" s="40" t="str">
        <f>HYPERLINK("https://www.google.ru/search?q=DO7189-002&amp;newwindow=1&amp;tbm=isch","Еще фото")</f>
        <v>Еще фото</v>
      </c>
      <c r="F1302" s="25"/>
      <c r="G1302" s="24" t="s">
        <v>358</v>
      </c>
      <c r="H1302" s="24" t="s">
        <v>349</v>
      </c>
      <c r="I1302" s="24" t="s">
        <v>1078</v>
      </c>
      <c r="J1302" s="14" t="s">
        <v>29</v>
      </c>
      <c r="K1302" s="15" t="s">
        <v>30</v>
      </c>
      <c r="L1302" s="57"/>
      <c r="M1302" s="14"/>
      <c r="N1302" s="14" t="s">
        <v>391</v>
      </c>
      <c r="O1302" s="14"/>
      <c r="P1302" s="15" t="s">
        <v>1624</v>
      </c>
      <c r="Q1302" s="16">
        <v>26999</v>
      </c>
      <c r="R1302" s="17">
        <v>40</v>
      </c>
      <c r="S1302" s="18">
        <v>18629.309999999998</v>
      </c>
      <c r="T1302" s="19" t="s">
        <v>353</v>
      </c>
      <c r="U1302" s="20" t="s">
        <v>355</v>
      </c>
      <c r="V1302" s="29">
        <v>41.5</v>
      </c>
      <c r="W1302" s="22">
        <v>1</v>
      </c>
      <c r="X1302" s="23"/>
    </row>
    <row r="1303" spans="1:24" s="1" customFormat="1" ht="35" customHeight="1" x14ac:dyDescent="0.3">
      <c r="A1303" s="11" t="s">
        <v>23</v>
      </c>
      <c r="B1303" s="11" t="s">
        <v>1625</v>
      </c>
      <c r="C1303" s="12" t="s">
        <v>1626</v>
      </c>
      <c r="D1303" s="58"/>
      <c r="E1303" s="40" t="str">
        <f>HYPERLINK("https://www.google.ru/search?q=DO9328-301&amp;newwindow=1&amp;tbm=isch","Еще фото")</f>
        <v>Еще фото</v>
      </c>
      <c r="F1303" s="25"/>
      <c r="G1303" s="11" t="s">
        <v>358</v>
      </c>
      <c r="H1303" s="11" t="s">
        <v>349</v>
      </c>
      <c r="I1303" s="14" t="s">
        <v>1078</v>
      </c>
      <c r="J1303" s="14" t="s">
        <v>99</v>
      </c>
      <c r="K1303" s="15" t="s">
        <v>30</v>
      </c>
      <c r="L1303" s="56" t="s">
        <v>1627</v>
      </c>
      <c r="M1303" s="14"/>
      <c r="N1303" s="14" t="s">
        <v>70</v>
      </c>
      <c r="O1303" s="14"/>
      <c r="P1303" s="15" t="s">
        <v>721</v>
      </c>
      <c r="Q1303" s="16">
        <v>20499</v>
      </c>
      <c r="R1303" s="17">
        <v>40</v>
      </c>
      <c r="S1303" s="18">
        <v>14144.309999999998</v>
      </c>
      <c r="T1303" s="19" t="s">
        <v>353</v>
      </c>
      <c r="U1303" s="20" t="s">
        <v>695</v>
      </c>
      <c r="V1303" s="29">
        <v>39.5</v>
      </c>
      <c r="W1303" s="22">
        <v>1</v>
      </c>
      <c r="X1303" s="23"/>
    </row>
    <row r="1304" spans="1:24" s="1" customFormat="1" ht="35" customHeight="1" x14ac:dyDescent="0.3">
      <c r="A1304" s="24" t="s">
        <v>23</v>
      </c>
      <c r="B1304" s="24" t="s">
        <v>1625</v>
      </c>
      <c r="C1304" s="12" t="s">
        <v>1626</v>
      </c>
      <c r="D1304" s="59"/>
      <c r="E1304" s="40" t="str">
        <f>HYPERLINK("https://www.google.ru/search?q=DO9328-301&amp;newwindow=1&amp;tbm=isch","Еще фото")</f>
        <v>Еще фото</v>
      </c>
      <c r="F1304" s="25"/>
      <c r="G1304" s="24" t="s">
        <v>358</v>
      </c>
      <c r="H1304" s="24" t="s">
        <v>349</v>
      </c>
      <c r="I1304" s="24" t="s">
        <v>1078</v>
      </c>
      <c r="J1304" s="14" t="s">
        <v>99</v>
      </c>
      <c r="K1304" s="15" t="s">
        <v>30</v>
      </c>
      <c r="L1304" s="61"/>
      <c r="M1304" s="14"/>
      <c r="N1304" s="14" t="s">
        <v>70</v>
      </c>
      <c r="O1304" s="14"/>
      <c r="P1304" s="15" t="s">
        <v>721</v>
      </c>
      <c r="Q1304" s="16">
        <v>20499</v>
      </c>
      <c r="R1304" s="17">
        <v>40</v>
      </c>
      <c r="S1304" s="18">
        <v>14144.309999999998</v>
      </c>
      <c r="T1304" s="19" t="s">
        <v>353</v>
      </c>
      <c r="U1304" s="20" t="s">
        <v>686</v>
      </c>
      <c r="V1304" s="22">
        <v>40</v>
      </c>
      <c r="W1304" s="22">
        <v>1</v>
      </c>
      <c r="X1304" s="23"/>
    </row>
    <row r="1305" spans="1:24" s="1" customFormat="1" ht="37.049999999999997" customHeight="1" x14ac:dyDescent="0.3">
      <c r="A1305" s="24" t="s">
        <v>23</v>
      </c>
      <c r="B1305" s="24" t="s">
        <v>1625</v>
      </c>
      <c r="C1305" s="12" t="s">
        <v>1626</v>
      </c>
      <c r="D1305" s="60"/>
      <c r="E1305" s="40" t="str">
        <f>HYPERLINK("https://www.google.ru/search?q=DO9328-301&amp;newwindow=1&amp;tbm=isch","Еще фото")</f>
        <v>Еще фото</v>
      </c>
      <c r="F1305" s="25"/>
      <c r="G1305" s="24" t="s">
        <v>358</v>
      </c>
      <c r="H1305" s="24" t="s">
        <v>349</v>
      </c>
      <c r="I1305" s="24" t="s">
        <v>1078</v>
      </c>
      <c r="J1305" s="14" t="s">
        <v>99</v>
      </c>
      <c r="K1305" s="15" t="s">
        <v>30</v>
      </c>
      <c r="L1305" s="57"/>
      <c r="M1305" s="14"/>
      <c r="N1305" s="14" t="s">
        <v>70</v>
      </c>
      <c r="O1305" s="14"/>
      <c r="P1305" s="15" t="s">
        <v>721</v>
      </c>
      <c r="Q1305" s="16">
        <v>20499</v>
      </c>
      <c r="R1305" s="17">
        <v>40</v>
      </c>
      <c r="S1305" s="18">
        <v>14144.309999999998</v>
      </c>
      <c r="T1305" s="19" t="s">
        <v>353</v>
      </c>
      <c r="U1305" s="20" t="s">
        <v>355</v>
      </c>
      <c r="V1305" s="29">
        <v>41.5</v>
      </c>
      <c r="W1305" s="22">
        <v>1</v>
      </c>
      <c r="X1305" s="23"/>
    </row>
    <row r="1306" spans="1:24" s="1" customFormat="1" ht="108" customHeight="1" x14ac:dyDescent="0.3">
      <c r="A1306" s="11" t="s">
        <v>23</v>
      </c>
      <c r="B1306" s="11" t="s">
        <v>1628</v>
      </c>
      <c r="C1306" s="12" t="s">
        <v>1629</v>
      </c>
      <c r="D1306" s="28"/>
      <c r="E1306" s="40" t="str">
        <f>HYPERLINK("https://www.google.ru/search?q=DO9332-300&amp;newwindow=1&amp;tbm=isch","Еще фото")</f>
        <v>Еще фото</v>
      </c>
      <c r="F1306" s="25"/>
      <c r="G1306" s="11" t="s">
        <v>358</v>
      </c>
      <c r="H1306" s="11" t="s">
        <v>349</v>
      </c>
      <c r="I1306" s="14" t="s">
        <v>1078</v>
      </c>
      <c r="J1306" s="14" t="s">
        <v>29</v>
      </c>
      <c r="K1306" s="15" t="s">
        <v>30</v>
      </c>
      <c r="L1306" s="14" t="s">
        <v>1630</v>
      </c>
      <c r="M1306" s="14" t="s">
        <v>702</v>
      </c>
      <c r="N1306" s="14" t="s">
        <v>70</v>
      </c>
      <c r="O1306" s="14"/>
      <c r="P1306" s="15" t="s">
        <v>470</v>
      </c>
      <c r="Q1306" s="16">
        <v>19099</v>
      </c>
      <c r="R1306" s="17">
        <v>40</v>
      </c>
      <c r="S1306" s="18">
        <v>13178.309999999998</v>
      </c>
      <c r="T1306" s="19" t="s">
        <v>353</v>
      </c>
      <c r="U1306" s="20" t="s">
        <v>361</v>
      </c>
      <c r="V1306" s="22">
        <v>38</v>
      </c>
      <c r="W1306" s="22">
        <v>1</v>
      </c>
      <c r="X1306" s="23"/>
    </row>
    <row r="1307" spans="1:24" s="1" customFormat="1" ht="52.05" customHeight="1" x14ac:dyDescent="0.3">
      <c r="A1307" s="11" t="s">
        <v>23</v>
      </c>
      <c r="B1307" s="11" t="s">
        <v>1631</v>
      </c>
      <c r="C1307" s="12" t="s">
        <v>1632</v>
      </c>
      <c r="D1307" s="54"/>
      <c r="E1307" s="40" t="str">
        <f>HYPERLINK("https://www.google.ru/search?q=DQ0558-160&amp;newwindow=1&amp;tbm=isch","Еще фото")</f>
        <v>Еще фото</v>
      </c>
      <c r="F1307" s="25"/>
      <c r="G1307" s="11" t="s">
        <v>358</v>
      </c>
      <c r="H1307" s="11" t="s">
        <v>349</v>
      </c>
      <c r="I1307" s="14" t="s">
        <v>1078</v>
      </c>
      <c r="J1307" s="14" t="s">
        <v>29</v>
      </c>
      <c r="K1307" s="15" t="s">
        <v>45</v>
      </c>
      <c r="L1307" s="56" t="s">
        <v>1633</v>
      </c>
      <c r="M1307" s="14"/>
      <c r="N1307" s="14" t="s">
        <v>859</v>
      </c>
      <c r="O1307" s="14"/>
      <c r="P1307" s="15" t="s">
        <v>1634</v>
      </c>
      <c r="Q1307" s="16">
        <v>34999</v>
      </c>
      <c r="R1307" s="17">
        <v>40</v>
      </c>
      <c r="S1307" s="18">
        <v>24149.31</v>
      </c>
      <c r="T1307" s="19" t="s">
        <v>353</v>
      </c>
      <c r="U1307" s="20" t="s">
        <v>361</v>
      </c>
      <c r="V1307" s="29">
        <v>36.5</v>
      </c>
      <c r="W1307" s="22">
        <v>4</v>
      </c>
      <c r="X1307" s="23"/>
    </row>
    <row r="1308" spans="1:24" s="1" customFormat="1" ht="61.05" customHeight="1" x14ac:dyDescent="0.3">
      <c r="A1308" s="24" t="s">
        <v>23</v>
      </c>
      <c r="B1308" s="24" t="s">
        <v>1631</v>
      </c>
      <c r="C1308" s="12" t="s">
        <v>1632</v>
      </c>
      <c r="D1308" s="55"/>
      <c r="E1308" s="40" t="str">
        <f>HYPERLINK("https://www.google.ru/search?q=DQ0558-160&amp;newwindow=1&amp;tbm=isch","Еще фото")</f>
        <v>Еще фото</v>
      </c>
      <c r="F1308" s="25"/>
      <c r="G1308" s="24" t="s">
        <v>358</v>
      </c>
      <c r="H1308" s="24" t="s">
        <v>349</v>
      </c>
      <c r="I1308" s="24" t="s">
        <v>1078</v>
      </c>
      <c r="J1308" s="14" t="s">
        <v>29</v>
      </c>
      <c r="K1308" s="15" t="s">
        <v>45</v>
      </c>
      <c r="L1308" s="57"/>
      <c r="M1308" s="14"/>
      <c r="N1308" s="14" t="s">
        <v>859</v>
      </c>
      <c r="O1308" s="14"/>
      <c r="P1308" s="15" t="s">
        <v>1634</v>
      </c>
      <c r="Q1308" s="16">
        <v>34999</v>
      </c>
      <c r="R1308" s="17">
        <v>40</v>
      </c>
      <c r="S1308" s="18">
        <v>24149.31</v>
      </c>
      <c r="T1308" s="19" t="s">
        <v>353</v>
      </c>
      <c r="U1308" s="20" t="s">
        <v>695</v>
      </c>
      <c r="V1308" s="29">
        <v>37.5</v>
      </c>
      <c r="W1308" s="22">
        <v>5</v>
      </c>
      <c r="X1308" s="23"/>
    </row>
    <row r="1309" spans="1:24" s="1" customFormat="1" ht="52.05" customHeight="1" x14ac:dyDescent="0.3">
      <c r="A1309" s="11" t="s">
        <v>23</v>
      </c>
      <c r="B1309" s="11" t="s">
        <v>1635</v>
      </c>
      <c r="C1309" s="12" t="s">
        <v>1636</v>
      </c>
      <c r="D1309" s="54"/>
      <c r="E1309" s="40" t="str">
        <f>HYPERLINK("https://www.google.ru/search?q=DQ0560-160&amp;newwindow=1&amp;tbm=isch","Еще фото")</f>
        <v>Еще фото</v>
      </c>
      <c r="F1309" s="25"/>
      <c r="G1309" s="11" t="s">
        <v>358</v>
      </c>
      <c r="H1309" s="11" t="s">
        <v>349</v>
      </c>
      <c r="I1309" s="14" t="s">
        <v>1078</v>
      </c>
      <c r="J1309" s="14" t="s">
        <v>29</v>
      </c>
      <c r="K1309" s="15" t="s">
        <v>45</v>
      </c>
      <c r="L1309" s="56" t="s">
        <v>1637</v>
      </c>
      <c r="M1309" s="14" t="s">
        <v>702</v>
      </c>
      <c r="N1309" s="14" t="s">
        <v>1213</v>
      </c>
      <c r="O1309" s="14"/>
      <c r="P1309" s="15" t="s">
        <v>1634</v>
      </c>
      <c r="Q1309" s="16">
        <v>31099</v>
      </c>
      <c r="R1309" s="17">
        <v>40</v>
      </c>
      <c r="S1309" s="18">
        <v>21458.31</v>
      </c>
      <c r="T1309" s="19" t="s">
        <v>353</v>
      </c>
      <c r="U1309" s="20" t="s">
        <v>362</v>
      </c>
      <c r="V1309" s="22">
        <v>37</v>
      </c>
      <c r="W1309" s="22">
        <v>7</v>
      </c>
      <c r="X1309" s="23"/>
    </row>
    <row r="1310" spans="1:24" s="1" customFormat="1" ht="61.05" customHeight="1" x14ac:dyDescent="0.3">
      <c r="A1310" s="24" t="s">
        <v>23</v>
      </c>
      <c r="B1310" s="24" t="s">
        <v>1635</v>
      </c>
      <c r="C1310" s="12" t="s">
        <v>1636</v>
      </c>
      <c r="D1310" s="55"/>
      <c r="E1310" s="40" t="str">
        <f>HYPERLINK("https://www.google.ru/search?q=DQ0560-160&amp;newwindow=1&amp;tbm=isch","Еще фото")</f>
        <v>Еще фото</v>
      </c>
      <c r="F1310" s="25"/>
      <c r="G1310" s="24" t="s">
        <v>358</v>
      </c>
      <c r="H1310" s="24" t="s">
        <v>349</v>
      </c>
      <c r="I1310" s="24" t="s">
        <v>1078</v>
      </c>
      <c r="J1310" s="14" t="s">
        <v>29</v>
      </c>
      <c r="K1310" s="15" t="s">
        <v>45</v>
      </c>
      <c r="L1310" s="57"/>
      <c r="M1310" s="14" t="s">
        <v>702</v>
      </c>
      <c r="N1310" s="14" t="s">
        <v>1213</v>
      </c>
      <c r="O1310" s="14"/>
      <c r="P1310" s="15" t="s">
        <v>1634</v>
      </c>
      <c r="Q1310" s="16">
        <v>31099</v>
      </c>
      <c r="R1310" s="17">
        <v>40</v>
      </c>
      <c r="S1310" s="18">
        <v>21458.31</v>
      </c>
      <c r="T1310" s="19" t="s">
        <v>353</v>
      </c>
      <c r="U1310" s="20" t="s">
        <v>708</v>
      </c>
      <c r="V1310" s="22">
        <v>40</v>
      </c>
      <c r="W1310" s="22">
        <v>1</v>
      </c>
      <c r="X1310" s="23"/>
    </row>
    <row r="1311" spans="1:24" s="1" customFormat="1" ht="21" customHeight="1" x14ac:dyDescent="0.3">
      <c r="A1311" s="11" t="s">
        <v>23</v>
      </c>
      <c r="B1311" s="11" t="s">
        <v>1392</v>
      </c>
      <c r="C1311" s="26" t="s">
        <v>1638</v>
      </c>
      <c r="D1311" s="58"/>
      <c r="E1311" s="40" t="str">
        <f>HYPERLINK("https://www.google.ru/search?q=DQ7658-101&amp;newwindow=1&amp;tbm=isch","Еще фото")</f>
        <v>Еще фото</v>
      </c>
      <c r="F1311" s="25"/>
      <c r="G1311" s="11" t="s">
        <v>358</v>
      </c>
      <c r="H1311" s="11" t="s">
        <v>349</v>
      </c>
      <c r="I1311" s="14" t="s">
        <v>1078</v>
      </c>
      <c r="J1311" s="14" t="s">
        <v>29</v>
      </c>
      <c r="K1311" s="15" t="s">
        <v>30</v>
      </c>
      <c r="L1311" s="56" t="s">
        <v>1639</v>
      </c>
      <c r="M1311" s="14" t="s">
        <v>702</v>
      </c>
      <c r="N1311" s="14" t="s">
        <v>70</v>
      </c>
      <c r="O1311" s="14"/>
      <c r="P1311" s="15" t="s">
        <v>1395</v>
      </c>
      <c r="Q1311" s="16">
        <v>18999</v>
      </c>
      <c r="R1311" s="17">
        <v>40</v>
      </c>
      <c r="S1311" s="18">
        <v>13109.309999999998</v>
      </c>
      <c r="T1311" s="19" t="s">
        <v>353</v>
      </c>
      <c r="U1311" s="20" t="s">
        <v>686</v>
      </c>
      <c r="V1311" s="22">
        <v>40</v>
      </c>
      <c r="W1311" s="22">
        <v>3</v>
      </c>
      <c r="X1311" s="23"/>
    </row>
    <row r="1312" spans="1:24" s="1" customFormat="1" ht="21" customHeight="1" x14ac:dyDescent="0.3">
      <c r="A1312" s="24" t="s">
        <v>23</v>
      </c>
      <c r="B1312" s="24" t="s">
        <v>1392</v>
      </c>
      <c r="C1312" s="27" t="s">
        <v>1638</v>
      </c>
      <c r="D1312" s="59"/>
      <c r="E1312" s="40" t="str">
        <f>HYPERLINK("https://www.google.ru/search?q=DQ7658-101&amp;newwindow=1&amp;tbm=isch","Еще фото")</f>
        <v>Еще фото</v>
      </c>
      <c r="F1312" s="25"/>
      <c r="G1312" s="24" t="s">
        <v>358</v>
      </c>
      <c r="H1312" s="24" t="s">
        <v>349</v>
      </c>
      <c r="I1312" s="24" t="s">
        <v>1078</v>
      </c>
      <c r="J1312" s="14" t="s">
        <v>29</v>
      </c>
      <c r="K1312" s="15" t="s">
        <v>30</v>
      </c>
      <c r="L1312" s="61"/>
      <c r="M1312" s="14" t="s">
        <v>702</v>
      </c>
      <c r="N1312" s="14" t="s">
        <v>70</v>
      </c>
      <c r="O1312" s="14"/>
      <c r="P1312" s="15" t="s">
        <v>1395</v>
      </c>
      <c r="Q1312" s="16">
        <v>18999</v>
      </c>
      <c r="R1312" s="17">
        <v>40</v>
      </c>
      <c r="S1312" s="18">
        <v>13109.309999999998</v>
      </c>
      <c r="T1312" s="19" t="s">
        <v>353</v>
      </c>
      <c r="U1312" s="20" t="s">
        <v>354</v>
      </c>
      <c r="V1312" s="22">
        <v>41</v>
      </c>
      <c r="W1312" s="22">
        <v>2</v>
      </c>
      <c r="X1312" s="23"/>
    </row>
    <row r="1313" spans="1:24" s="1" customFormat="1" ht="21" customHeight="1" x14ac:dyDescent="0.3">
      <c r="A1313" s="24" t="s">
        <v>23</v>
      </c>
      <c r="B1313" s="24" t="s">
        <v>1392</v>
      </c>
      <c r="C1313" s="27" t="s">
        <v>1638</v>
      </c>
      <c r="D1313" s="59"/>
      <c r="E1313" s="40" t="str">
        <f>HYPERLINK("https://www.google.ru/search?q=DQ7658-101&amp;newwindow=1&amp;tbm=isch","Еще фото")</f>
        <v>Еще фото</v>
      </c>
      <c r="F1313" s="25"/>
      <c r="G1313" s="24" t="s">
        <v>358</v>
      </c>
      <c r="H1313" s="24" t="s">
        <v>349</v>
      </c>
      <c r="I1313" s="24" t="s">
        <v>1078</v>
      </c>
      <c r="J1313" s="14" t="s">
        <v>29</v>
      </c>
      <c r="K1313" s="15" t="s">
        <v>30</v>
      </c>
      <c r="L1313" s="61"/>
      <c r="M1313" s="14" t="s">
        <v>702</v>
      </c>
      <c r="N1313" s="14" t="s">
        <v>70</v>
      </c>
      <c r="O1313" s="14"/>
      <c r="P1313" s="15" t="s">
        <v>1395</v>
      </c>
      <c r="Q1313" s="16">
        <v>18999</v>
      </c>
      <c r="R1313" s="17">
        <v>40</v>
      </c>
      <c r="S1313" s="18">
        <v>13109.309999999998</v>
      </c>
      <c r="T1313" s="19" t="s">
        <v>353</v>
      </c>
      <c r="U1313" s="20" t="s">
        <v>355</v>
      </c>
      <c r="V1313" s="29">
        <v>41.5</v>
      </c>
      <c r="W1313" s="22">
        <v>4</v>
      </c>
      <c r="X1313" s="23"/>
    </row>
    <row r="1314" spans="1:24" s="1" customFormat="1" ht="21" customHeight="1" x14ac:dyDescent="0.3">
      <c r="A1314" s="24" t="s">
        <v>23</v>
      </c>
      <c r="B1314" s="24" t="s">
        <v>1392</v>
      </c>
      <c r="C1314" s="27" t="s">
        <v>1638</v>
      </c>
      <c r="D1314" s="59"/>
      <c r="E1314" s="40" t="str">
        <f>HYPERLINK("https://www.google.ru/search?q=DQ7658-101&amp;newwindow=1&amp;tbm=isch","Еще фото")</f>
        <v>Еще фото</v>
      </c>
      <c r="F1314" s="25"/>
      <c r="G1314" s="24" t="s">
        <v>358</v>
      </c>
      <c r="H1314" s="24" t="s">
        <v>349</v>
      </c>
      <c r="I1314" s="24" t="s">
        <v>1078</v>
      </c>
      <c r="J1314" s="14" t="s">
        <v>29</v>
      </c>
      <c r="K1314" s="15" t="s">
        <v>30</v>
      </c>
      <c r="L1314" s="61"/>
      <c r="M1314" s="14" t="s">
        <v>702</v>
      </c>
      <c r="N1314" s="14" t="s">
        <v>70</v>
      </c>
      <c r="O1314" s="14"/>
      <c r="P1314" s="15" t="s">
        <v>1395</v>
      </c>
      <c r="Q1314" s="16">
        <v>18999</v>
      </c>
      <c r="R1314" s="17">
        <v>40</v>
      </c>
      <c r="S1314" s="18">
        <v>13109.309999999998</v>
      </c>
      <c r="T1314" s="19" t="s">
        <v>353</v>
      </c>
      <c r="U1314" s="20" t="s">
        <v>697</v>
      </c>
      <c r="V1314" s="29">
        <v>43.5</v>
      </c>
      <c r="W1314" s="22">
        <v>1</v>
      </c>
      <c r="X1314" s="23"/>
    </row>
    <row r="1315" spans="1:24" s="1" customFormat="1" ht="32" customHeight="1" x14ac:dyDescent="0.3">
      <c r="A1315" s="24" t="s">
        <v>23</v>
      </c>
      <c r="B1315" s="24" t="s">
        <v>1392</v>
      </c>
      <c r="C1315" s="27" t="s">
        <v>1638</v>
      </c>
      <c r="D1315" s="60"/>
      <c r="E1315" s="40" t="str">
        <f>HYPERLINK("https://www.google.ru/search?q=DQ7658-101&amp;newwindow=1&amp;tbm=isch","Еще фото")</f>
        <v>Еще фото</v>
      </c>
      <c r="F1315" s="25"/>
      <c r="G1315" s="24" t="s">
        <v>358</v>
      </c>
      <c r="H1315" s="24" t="s">
        <v>349</v>
      </c>
      <c r="I1315" s="24" t="s">
        <v>1078</v>
      </c>
      <c r="J1315" s="14" t="s">
        <v>29</v>
      </c>
      <c r="K1315" s="15" t="s">
        <v>30</v>
      </c>
      <c r="L1315" s="57"/>
      <c r="M1315" s="14" t="s">
        <v>702</v>
      </c>
      <c r="N1315" s="14" t="s">
        <v>70</v>
      </c>
      <c r="O1315" s="14"/>
      <c r="P1315" s="15" t="s">
        <v>1395</v>
      </c>
      <c r="Q1315" s="16">
        <v>18999</v>
      </c>
      <c r="R1315" s="17">
        <v>40</v>
      </c>
      <c r="S1315" s="18">
        <v>13109.309999999998</v>
      </c>
      <c r="T1315" s="19" t="s">
        <v>353</v>
      </c>
      <c r="U1315" s="20" t="s">
        <v>698</v>
      </c>
      <c r="V1315" s="22">
        <v>44</v>
      </c>
      <c r="W1315" s="22">
        <v>5</v>
      </c>
      <c r="X1315" s="23"/>
    </row>
    <row r="1316" spans="1:24" s="1" customFormat="1" ht="21" customHeight="1" x14ac:dyDescent="0.3">
      <c r="A1316" s="11" t="s">
        <v>23</v>
      </c>
      <c r="B1316" s="11" t="s">
        <v>1392</v>
      </c>
      <c r="C1316" s="26" t="s">
        <v>1640</v>
      </c>
      <c r="D1316" s="58"/>
      <c r="E1316" s="40" t="str">
        <f>HYPERLINK("https://www.google.ru/search?q=DQ7659-101&amp;newwindow=1&amp;tbm=isch","Еще фото")</f>
        <v>Еще фото</v>
      </c>
      <c r="F1316" s="25"/>
      <c r="G1316" s="11" t="s">
        <v>358</v>
      </c>
      <c r="H1316" s="11" t="s">
        <v>349</v>
      </c>
      <c r="I1316" s="14" t="s">
        <v>1078</v>
      </c>
      <c r="J1316" s="14" t="s">
        <v>29</v>
      </c>
      <c r="K1316" s="15" t="s">
        <v>30</v>
      </c>
      <c r="L1316" s="56" t="s">
        <v>1641</v>
      </c>
      <c r="M1316" s="14" t="s">
        <v>702</v>
      </c>
      <c r="N1316" s="14" t="s">
        <v>107</v>
      </c>
      <c r="O1316" s="14"/>
      <c r="P1316" s="15" t="s">
        <v>1395</v>
      </c>
      <c r="Q1316" s="16">
        <v>18999</v>
      </c>
      <c r="R1316" s="17">
        <v>40</v>
      </c>
      <c r="S1316" s="18">
        <v>13109.309999999998</v>
      </c>
      <c r="T1316" s="19" t="s">
        <v>353</v>
      </c>
      <c r="U1316" s="20" t="s">
        <v>686</v>
      </c>
      <c r="V1316" s="22">
        <v>40</v>
      </c>
      <c r="W1316" s="22">
        <v>4</v>
      </c>
      <c r="X1316" s="23"/>
    </row>
    <row r="1317" spans="1:24" s="1" customFormat="1" ht="21" customHeight="1" x14ac:dyDescent="0.3">
      <c r="A1317" s="24" t="s">
        <v>23</v>
      </c>
      <c r="B1317" s="24" t="s">
        <v>1392</v>
      </c>
      <c r="C1317" s="27" t="s">
        <v>1640</v>
      </c>
      <c r="D1317" s="59"/>
      <c r="E1317" s="40" t="str">
        <f>HYPERLINK("https://www.google.ru/search?q=DQ7659-101&amp;newwindow=1&amp;tbm=isch","Еще фото")</f>
        <v>Еще фото</v>
      </c>
      <c r="F1317" s="25"/>
      <c r="G1317" s="24" t="s">
        <v>358</v>
      </c>
      <c r="H1317" s="24" t="s">
        <v>349</v>
      </c>
      <c r="I1317" s="24" t="s">
        <v>1078</v>
      </c>
      <c r="J1317" s="14" t="s">
        <v>29</v>
      </c>
      <c r="K1317" s="15" t="s">
        <v>30</v>
      </c>
      <c r="L1317" s="61"/>
      <c r="M1317" s="14" t="s">
        <v>702</v>
      </c>
      <c r="N1317" s="14" t="s">
        <v>107</v>
      </c>
      <c r="O1317" s="14"/>
      <c r="P1317" s="15" t="s">
        <v>1395</v>
      </c>
      <c r="Q1317" s="16">
        <v>18999</v>
      </c>
      <c r="R1317" s="17">
        <v>40</v>
      </c>
      <c r="S1317" s="18">
        <v>13109.309999999998</v>
      </c>
      <c r="T1317" s="19" t="s">
        <v>353</v>
      </c>
      <c r="U1317" s="20" t="s">
        <v>355</v>
      </c>
      <c r="V1317" s="29">
        <v>41.5</v>
      </c>
      <c r="W1317" s="22">
        <v>4</v>
      </c>
      <c r="X1317" s="23"/>
    </row>
    <row r="1318" spans="1:24" s="1" customFormat="1" ht="21" customHeight="1" x14ac:dyDescent="0.3">
      <c r="A1318" s="24" t="s">
        <v>23</v>
      </c>
      <c r="B1318" s="24" t="s">
        <v>1392</v>
      </c>
      <c r="C1318" s="27" t="s">
        <v>1640</v>
      </c>
      <c r="D1318" s="59"/>
      <c r="E1318" s="40" t="str">
        <f>HYPERLINK("https://www.google.ru/search?q=DQ7659-101&amp;newwindow=1&amp;tbm=isch","Еще фото")</f>
        <v>Еще фото</v>
      </c>
      <c r="F1318" s="25"/>
      <c r="G1318" s="24" t="s">
        <v>358</v>
      </c>
      <c r="H1318" s="24" t="s">
        <v>349</v>
      </c>
      <c r="I1318" s="24" t="s">
        <v>1078</v>
      </c>
      <c r="J1318" s="14" t="s">
        <v>29</v>
      </c>
      <c r="K1318" s="15" t="s">
        <v>30</v>
      </c>
      <c r="L1318" s="61"/>
      <c r="M1318" s="14" t="s">
        <v>702</v>
      </c>
      <c r="N1318" s="14" t="s">
        <v>107</v>
      </c>
      <c r="O1318" s="14"/>
      <c r="P1318" s="15" t="s">
        <v>1395</v>
      </c>
      <c r="Q1318" s="16">
        <v>18999</v>
      </c>
      <c r="R1318" s="17">
        <v>40</v>
      </c>
      <c r="S1318" s="18">
        <v>13109.309999999998</v>
      </c>
      <c r="T1318" s="19" t="s">
        <v>353</v>
      </c>
      <c r="U1318" s="20" t="s">
        <v>708</v>
      </c>
      <c r="V1318" s="22">
        <v>42</v>
      </c>
      <c r="W1318" s="22">
        <v>8</v>
      </c>
      <c r="X1318" s="23"/>
    </row>
    <row r="1319" spans="1:24" s="1" customFormat="1" ht="21" customHeight="1" x14ac:dyDescent="0.3">
      <c r="A1319" s="24" t="s">
        <v>23</v>
      </c>
      <c r="B1319" s="24" t="s">
        <v>1392</v>
      </c>
      <c r="C1319" s="27" t="s">
        <v>1640</v>
      </c>
      <c r="D1319" s="59"/>
      <c r="E1319" s="40" t="str">
        <f>HYPERLINK("https://www.google.ru/search?q=DQ7659-101&amp;newwindow=1&amp;tbm=isch","Еще фото")</f>
        <v>Еще фото</v>
      </c>
      <c r="F1319" s="25"/>
      <c r="G1319" s="24" t="s">
        <v>358</v>
      </c>
      <c r="H1319" s="24" t="s">
        <v>349</v>
      </c>
      <c r="I1319" s="24" t="s">
        <v>1078</v>
      </c>
      <c r="J1319" s="14" t="s">
        <v>29</v>
      </c>
      <c r="K1319" s="15" t="s">
        <v>30</v>
      </c>
      <c r="L1319" s="61"/>
      <c r="M1319" s="14" t="s">
        <v>702</v>
      </c>
      <c r="N1319" s="14" t="s">
        <v>107</v>
      </c>
      <c r="O1319" s="14"/>
      <c r="P1319" s="15" t="s">
        <v>1395</v>
      </c>
      <c r="Q1319" s="16">
        <v>18999</v>
      </c>
      <c r="R1319" s="17">
        <v>40</v>
      </c>
      <c r="S1319" s="18">
        <v>13109.309999999998</v>
      </c>
      <c r="T1319" s="19" t="s">
        <v>353</v>
      </c>
      <c r="U1319" s="20" t="s">
        <v>697</v>
      </c>
      <c r="V1319" s="29">
        <v>43.5</v>
      </c>
      <c r="W1319" s="22">
        <v>1</v>
      </c>
      <c r="X1319" s="23"/>
    </row>
    <row r="1320" spans="1:24" s="1" customFormat="1" ht="32" customHeight="1" x14ac:dyDescent="0.3">
      <c r="A1320" s="24" t="s">
        <v>23</v>
      </c>
      <c r="B1320" s="24" t="s">
        <v>1392</v>
      </c>
      <c r="C1320" s="27" t="s">
        <v>1640</v>
      </c>
      <c r="D1320" s="60"/>
      <c r="E1320" s="40" t="str">
        <f>HYPERLINK("https://www.google.ru/search?q=DQ7659-101&amp;newwindow=1&amp;tbm=isch","Еще фото")</f>
        <v>Еще фото</v>
      </c>
      <c r="F1320" s="25"/>
      <c r="G1320" s="24" t="s">
        <v>358</v>
      </c>
      <c r="H1320" s="24" t="s">
        <v>349</v>
      </c>
      <c r="I1320" s="24" t="s">
        <v>1078</v>
      </c>
      <c r="J1320" s="14" t="s">
        <v>29</v>
      </c>
      <c r="K1320" s="15" t="s">
        <v>30</v>
      </c>
      <c r="L1320" s="57"/>
      <c r="M1320" s="14" t="s">
        <v>702</v>
      </c>
      <c r="N1320" s="14" t="s">
        <v>107</v>
      </c>
      <c r="O1320" s="14"/>
      <c r="P1320" s="15" t="s">
        <v>1395</v>
      </c>
      <c r="Q1320" s="16">
        <v>18999</v>
      </c>
      <c r="R1320" s="17">
        <v>40</v>
      </c>
      <c r="S1320" s="18">
        <v>13109.309999999998</v>
      </c>
      <c r="T1320" s="19" t="s">
        <v>353</v>
      </c>
      <c r="U1320" s="20" t="s">
        <v>717</v>
      </c>
      <c r="V1320" s="22">
        <v>45</v>
      </c>
      <c r="W1320" s="22">
        <v>1</v>
      </c>
      <c r="X1320" s="23"/>
    </row>
    <row r="1321" spans="1:24" s="1" customFormat="1" ht="108" customHeight="1" x14ac:dyDescent="0.3">
      <c r="A1321" s="11" t="s">
        <v>23</v>
      </c>
      <c r="B1321" s="11" t="s">
        <v>1642</v>
      </c>
      <c r="C1321" s="12" t="s">
        <v>1643</v>
      </c>
      <c r="D1321" s="28"/>
      <c r="E1321" s="40" t="str">
        <f>HYPERLINK("https://www.google.ru/search?q=DQ7673-100&amp;newwindow=1&amp;tbm=isch","Еще фото")</f>
        <v>Еще фото</v>
      </c>
      <c r="F1321" s="25" t="s">
        <v>76</v>
      </c>
      <c r="G1321" s="11" t="s">
        <v>1092</v>
      </c>
      <c r="H1321" s="11" t="s">
        <v>349</v>
      </c>
      <c r="I1321" s="14" t="s">
        <v>1078</v>
      </c>
      <c r="J1321" s="14" t="s">
        <v>29</v>
      </c>
      <c r="K1321" s="15" t="s">
        <v>30</v>
      </c>
      <c r="L1321" s="14" t="s">
        <v>1644</v>
      </c>
      <c r="M1321" s="14"/>
      <c r="N1321" s="14" t="s">
        <v>67</v>
      </c>
      <c r="O1321" s="14"/>
      <c r="P1321" s="15" t="s">
        <v>1645</v>
      </c>
      <c r="Q1321" s="16">
        <v>26099</v>
      </c>
      <c r="R1321" s="17">
        <v>40</v>
      </c>
      <c r="S1321" s="18">
        <v>18008.309999999998</v>
      </c>
      <c r="T1321" s="19" t="s">
        <v>353</v>
      </c>
      <c r="U1321" s="20" t="s">
        <v>354</v>
      </c>
      <c r="V1321" s="22">
        <v>41</v>
      </c>
      <c r="W1321" s="22">
        <v>5</v>
      </c>
      <c r="X1321" s="23"/>
    </row>
    <row r="1322" spans="1:24" s="1" customFormat="1" ht="35" customHeight="1" x14ac:dyDescent="0.3">
      <c r="A1322" s="11" t="s">
        <v>23</v>
      </c>
      <c r="B1322" s="11" t="s">
        <v>1646</v>
      </c>
      <c r="C1322" s="12" t="s">
        <v>1647</v>
      </c>
      <c r="D1322" s="58"/>
      <c r="E1322" s="40" t="str">
        <f>HYPERLINK("https://www.google.ru/search?q=DQ8426-102&amp;newwindow=1&amp;tbm=isch","Еще фото")</f>
        <v>Еще фото</v>
      </c>
      <c r="F1322" s="25"/>
      <c r="G1322" s="11" t="s">
        <v>358</v>
      </c>
      <c r="H1322" s="11" t="s">
        <v>349</v>
      </c>
      <c r="I1322" s="14" t="s">
        <v>1078</v>
      </c>
      <c r="J1322" s="14" t="s">
        <v>29</v>
      </c>
      <c r="K1322" s="15" t="s">
        <v>30</v>
      </c>
      <c r="L1322" s="56" t="s">
        <v>1648</v>
      </c>
      <c r="M1322" s="14"/>
      <c r="N1322" s="14" t="s">
        <v>107</v>
      </c>
      <c r="O1322" s="14"/>
      <c r="P1322" s="15" t="s">
        <v>796</v>
      </c>
      <c r="Q1322" s="16">
        <v>20999</v>
      </c>
      <c r="R1322" s="17">
        <v>40</v>
      </c>
      <c r="S1322" s="18">
        <v>14489.309999999998</v>
      </c>
      <c r="T1322" s="19" t="s">
        <v>353</v>
      </c>
      <c r="U1322" s="20" t="s">
        <v>695</v>
      </c>
      <c r="V1322" s="29">
        <v>39.5</v>
      </c>
      <c r="W1322" s="22">
        <v>1</v>
      </c>
      <c r="X1322" s="23"/>
    </row>
    <row r="1323" spans="1:24" s="1" customFormat="1" ht="35" customHeight="1" x14ac:dyDescent="0.3">
      <c r="A1323" s="24" t="s">
        <v>23</v>
      </c>
      <c r="B1323" s="24" t="s">
        <v>1646</v>
      </c>
      <c r="C1323" s="12" t="s">
        <v>1647</v>
      </c>
      <c r="D1323" s="59"/>
      <c r="E1323" s="40" t="str">
        <f>HYPERLINK("https://www.google.ru/search?q=DQ8426-102&amp;newwindow=1&amp;tbm=isch","Еще фото")</f>
        <v>Еще фото</v>
      </c>
      <c r="F1323" s="25"/>
      <c r="G1323" s="24" t="s">
        <v>358</v>
      </c>
      <c r="H1323" s="24" t="s">
        <v>349</v>
      </c>
      <c r="I1323" s="24" t="s">
        <v>1078</v>
      </c>
      <c r="J1323" s="14" t="s">
        <v>29</v>
      </c>
      <c r="K1323" s="15" t="s">
        <v>30</v>
      </c>
      <c r="L1323" s="61"/>
      <c r="M1323" s="14"/>
      <c r="N1323" s="14" t="s">
        <v>107</v>
      </c>
      <c r="O1323" s="14"/>
      <c r="P1323" s="15" t="s">
        <v>796</v>
      </c>
      <c r="Q1323" s="16">
        <v>20999</v>
      </c>
      <c r="R1323" s="17">
        <v>40</v>
      </c>
      <c r="S1323" s="18">
        <v>14489.309999999998</v>
      </c>
      <c r="T1323" s="19" t="s">
        <v>353</v>
      </c>
      <c r="U1323" s="20" t="s">
        <v>686</v>
      </c>
      <c r="V1323" s="22">
        <v>40</v>
      </c>
      <c r="W1323" s="22">
        <v>2</v>
      </c>
      <c r="X1323" s="23"/>
    </row>
    <row r="1324" spans="1:24" s="1" customFormat="1" ht="37.049999999999997" customHeight="1" x14ac:dyDescent="0.3">
      <c r="A1324" s="24" t="s">
        <v>23</v>
      </c>
      <c r="B1324" s="24" t="s">
        <v>1646</v>
      </c>
      <c r="C1324" s="12" t="s">
        <v>1647</v>
      </c>
      <c r="D1324" s="60"/>
      <c r="E1324" s="40" t="str">
        <f>HYPERLINK("https://www.google.ru/search?q=DQ8426-102&amp;newwindow=1&amp;tbm=isch","Еще фото")</f>
        <v>Еще фото</v>
      </c>
      <c r="F1324" s="25"/>
      <c r="G1324" s="24" t="s">
        <v>358</v>
      </c>
      <c r="H1324" s="24" t="s">
        <v>349</v>
      </c>
      <c r="I1324" s="24" t="s">
        <v>1078</v>
      </c>
      <c r="J1324" s="14" t="s">
        <v>29</v>
      </c>
      <c r="K1324" s="15" t="s">
        <v>30</v>
      </c>
      <c r="L1324" s="57"/>
      <c r="M1324" s="14"/>
      <c r="N1324" s="14" t="s">
        <v>107</v>
      </c>
      <c r="O1324" s="14"/>
      <c r="P1324" s="15" t="s">
        <v>796</v>
      </c>
      <c r="Q1324" s="16">
        <v>20999</v>
      </c>
      <c r="R1324" s="17">
        <v>40</v>
      </c>
      <c r="S1324" s="18">
        <v>14489.309999999998</v>
      </c>
      <c r="T1324" s="19" t="s">
        <v>353</v>
      </c>
      <c r="U1324" s="20" t="s">
        <v>354</v>
      </c>
      <c r="V1324" s="22">
        <v>41</v>
      </c>
      <c r="W1324" s="22">
        <v>1</v>
      </c>
      <c r="X1324" s="23"/>
    </row>
    <row r="1325" spans="1:24" s="1" customFormat="1" ht="35" customHeight="1" x14ac:dyDescent="0.3">
      <c r="A1325" s="11" t="s">
        <v>23</v>
      </c>
      <c r="B1325" s="11" t="s">
        <v>1649</v>
      </c>
      <c r="C1325" s="12" t="s">
        <v>1650</v>
      </c>
      <c r="D1325" s="58"/>
      <c r="E1325" s="40" t="str">
        <f>HYPERLINK("https://www.google.ru/search?q=DR7882-002&amp;newwindow=1&amp;tbm=isch","Еще фото")</f>
        <v>Еще фото</v>
      </c>
      <c r="F1325" s="25"/>
      <c r="G1325" s="11" t="s">
        <v>1092</v>
      </c>
      <c r="H1325" s="11" t="s">
        <v>349</v>
      </c>
      <c r="I1325" s="14" t="s">
        <v>1078</v>
      </c>
      <c r="J1325" s="14" t="s">
        <v>29</v>
      </c>
      <c r="K1325" s="15" t="s">
        <v>30</v>
      </c>
      <c r="L1325" s="56" t="s">
        <v>1651</v>
      </c>
      <c r="M1325" s="14"/>
      <c r="N1325" s="14" t="s">
        <v>114</v>
      </c>
      <c r="O1325" s="14"/>
      <c r="P1325" s="15" t="s">
        <v>1164</v>
      </c>
      <c r="Q1325" s="16">
        <v>19099</v>
      </c>
      <c r="R1325" s="17">
        <v>40</v>
      </c>
      <c r="S1325" s="18">
        <v>13178.309999999998</v>
      </c>
      <c r="T1325" s="19" t="s">
        <v>353</v>
      </c>
      <c r="U1325" s="20" t="s">
        <v>686</v>
      </c>
      <c r="V1325" s="22">
        <v>40</v>
      </c>
      <c r="W1325" s="22">
        <v>1</v>
      </c>
      <c r="X1325" s="23"/>
    </row>
    <row r="1326" spans="1:24" s="1" customFormat="1" ht="35" customHeight="1" x14ac:dyDescent="0.3">
      <c r="A1326" s="24" t="s">
        <v>23</v>
      </c>
      <c r="B1326" s="24" t="s">
        <v>1649</v>
      </c>
      <c r="C1326" s="12" t="s">
        <v>1650</v>
      </c>
      <c r="D1326" s="59"/>
      <c r="E1326" s="40" t="str">
        <f>HYPERLINK("https://www.google.ru/search?q=DR7882-002&amp;newwindow=1&amp;tbm=isch","Еще фото")</f>
        <v>Еще фото</v>
      </c>
      <c r="F1326" s="25"/>
      <c r="G1326" s="24" t="s">
        <v>1092</v>
      </c>
      <c r="H1326" s="24" t="s">
        <v>349</v>
      </c>
      <c r="I1326" s="24" t="s">
        <v>1078</v>
      </c>
      <c r="J1326" s="14" t="s">
        <v>29</v>
      </c>
      <c r="K1326" s="15" t="s">
        <v>30</v>
      </c>
      <c r="L1326" s="61"/>
      <c r="M1326" s="14"/>
      <c r="N1326" s="14" t="s">
        <v>114</v>
      </c>
      <c r="O1326" s="14"/>
      <c r="P1326" s="15" t="s">
        <v>1164</v>
      </c>
      <c r="Q1326" s="16">
        <v>19099</v>
      </c>
      <c r="R1326" s="17">
        <v>40</v>
      </c>
      <c r="S1326" s="18">
        <v>13178.309999999998</v>
      </c>
      <c r="T1326" s="19" t="s">
        <v>353</v>
      </c>
      <c r="U1326" s="20" t="s">
        <v>354</v>
      </c>
      <c r="V1326" s="22">
        <v>41</v>
      </c>
      <c r="W1326" s="22">
        <v>2</v>
      </c>
      <c r="X1326" s="23"/>
    </row>
    <row r="1327" spans="1:24" s="1" customFormat="1" ht="37.049999999999997" customHeight="1" x14ac:dyDescent="0.3">
      <c r="A1327" s="24" t="s">
        <v>23</v>
      </c>
      <c r="B1327" s="24" t="s">
        <v>1649</v>
      </c>
      <c r="C1327" s="12" t="s">
        <v>1650</v>
      </c>
      <c r="D1327" s="60"/>
      <c r="E1327" s="40" t="str">
        <f>HYPERLINK("https://www.google.ru/search?q=DR7882-002&amp;newwindow=1&amp;tbm=isch","Еще фото")</f>
        <v>Еще фото</v>
      </c>
      <c r="F1327" s="25"/>
      <c r="G1327" s="24" t="s">
        <v>1092</v>
      </c>
      <c r="H1327" s="24" t="s">
        <v>349</v>
      </c>
      <c r="I1327" s="24" t="s">
        <v>1078</v>
      </c>
      <c r="J1327" s="14" t="s">
        <v>29</v>
      </c>
      <c r="K1327" s="15" t="s">
        <v>30</v>
      </c>
      <c r="L1327" s="57"/>
      <c r="M1327" s="14"/>
      <c r="N1327" s="14" t="s">
        <v>114</v>
      </c>
      <c r="O1327" s="14"/>
      <c r="P1327" s="15" t="s">
        <v>1164</v>
      </c>
      <c r="Q1327" s="16">
        <v>19099</v>
      </c>
      <c r="R1327" s="17">
        <v>40</v>
      </c>
      <c r="S1327" s="18">
        <v>13178.309999999998</v>
      </c>
      <c r="T1327" s="19" t="s">
        <v>353</v>
      </c>
      <c r="U1327" s="20" t="s">
        <v>696</v>
      </c>
      <c r="V1327" s="22">
        <v>43</v>
      </c>
      <c r="W1327" s="22">
        <v>1</v>
      </c>
      <c r="X1327" s="23"/>
    </row>
    <row r="1328" spans="1:24" s="1" customFormat="1" ht="52.05" customHeight="1" x14ac:dyDescent="0.3">
      <c r="A1328" s="11" t="s">
        <v>23</v>
      </c>
      <c r="B1328" s="11" t="s">
        <v>1652</v>
      </c>
      <c r="C1328" s="12" t="s">
        <v>1653</v>
      </c>
      <c r="D1328" s="54"/>
      <c r="E1328" s="40" t="str">
        <f>HYPERLINK("https://www.google.ru/search?q=DV0740-002&amp;newwindow=1&amp;tbm=isch","Еще фото")</f>
        <v>Еще фото</v>
      </c>
      <c r="F1328" s="25"/>
      <c r="G1328" s="11" t="s">
        <v>358</v>
      </c>
      <c r="H1328" s="11" t="s">
        <v>349</v>
      </c>
      <c r="I1328" s="14" t="s">
        <v>1078</v>
      </c>
      <c r="J1328" s="14" t="s">
        <v>29</v>
      </c>
      <c r="K1328" s="15" t="s">
        <v>30</v>
      </c>
      <c r="L1328" s="56" t="s">
        <v>1654</v>
      </c>
      <c r="M1328" s="14"/>
      <c r="N1328" s="14" t="s">
        <v>114</v>
      </c>
      <c r="O1328" s="14"/>
      <c r="P1328" s="15" t="s">
        <v>1655</v>
      </c>
      <c r="Q1328" s="16">
        <v>10299</v>
      </c>
      <c r="R1328" s="17">
        <v>40</v>
      </c>
      <c r="S1328" s="18">
        <v>7106.3099999999986</v>
      </c>
      <c r="T1328" s="19" t="s">
        <v>353</v>
      </c>
      <c r="U1328" s="20" t="s">
        <v>695</v>
      </c>
      <c r="V1328" s="29">
        <v>39.5</v>
      </c>
      <c r="W1328" s="22">
        <v>1</v>
      </c>
      <c r="X1328" s="23"/>
    </row>
    <row r="1329" spans="1:24" s="1" customFormat="1" ht="61.05" customHeight="1" x14ac:dyDescent="0.3">
      <c r="A1329" s="24" t="s">
        <v>23</v>
      </c>
      <c r="B1329" s="24" t="s">
        <v>1652</v>
      </c>
      <c r="C1329" s="12" t="s">
        <v>1653</v>
      </c>
      <c r="D1329" s="55"/>
      <c r="E1329" s="40" t="str">
        <f>HYPERLINK("https://www.google.ru/search?q=DV0740-002&amp;newwindow=1&amp;tbm=isch","Еще фото")</f>
        <v>Еще фото</v>
      </c>
      <c r="F1329" s="25"/>
      <c r="G1329" s="24" t="s">
        <v>358</v>
      </c>
      <c r="H1329" s="24" t="s">
        <v>349</v>
      </c>
      <c r="I1329" s="24" t="s">
        <v>1078</v>
      </c>
      <c r="J1329" s="14" t="s">
        <v>29</v>
      </c>
      <c r="K1329" s="15" t="s">
        <v>30</v>
      </c>
      <c r="L1329" s="57"/>
      <c r="M1329" s="14"/>
      <c r="N1329" s="14" t="s">
        <v>114</v>
      </c>
      <c r="O1329" s="14"/>
      <c r="P1329" s="15" t="s">
        <v>1655</v>
      </c>
      <c r="Q1329" s="16">
        <v>10299</v>
      </c>
      <c r="R1329" s="17">
        <v>40</v>
      </c>
      <c r="S1329" s="18">
        <v>7106.3099999999986</v>
      </c>
      <c r="T1329" s="19" t="s">
        <v>353</v>
      </c>
      <c r="U1329" s="20" t="s">
        <v>686</v>
      </c>
      <c r="V1329" s="22">
        <v>40</v>
      </c>
      <c r="W1329" s="22">
        <v>2</v>
      </c>
      <c r="X1329" s="23"/>
    </row>
    <row r="1330" spans="1:24" s="1" customFormat="1" ht="13.05" customHeight="1" x14ac:dyDescent="0.3">
      <c r="A1330" s="11" t="s">
        <v>23</v>
      </c>
      <c r="B1330" s="11" t="s">
        <v>1656</v>
      </c>
      <c r="C1330" s="12" t="s">
        <v>1657</v>
      </c>
      <c r="D1330" s="58"/>
      <c r="E1330" s="40" t="str">
        <f t="shared" ref="E1330:E1337" si="61">HYPERLINK("https://www.google.ru/search?q=DV0788-001&amp;newwindow=1&amp;tbm=isch","Еще фото")</f>
        <v>Еще фото</v>
      </c>
      <c r="F1330" s="25" t="s">
        <v>76</v>
      </c>
      <c r="G1330" s="11" t="s">
        <v>358</v>
      </c>
      <c r="H1330" s="11" t="s">
        <v>349</v>
      </c>
      <c r="I1330" s="14" t="s">
        <v>1078</v>
      </c>
      <c r="J1330" s="14" t="s">
        <v>29</v>
      </c>
      <c r="K1330" s="15" t="s">
        <v>30</v>
      </c>
      <c r="L1330" s="56" t="s">
        <v>1658</v>
      </c>
      <c r="M1330" s="14" t="s">
        <v>702</v>
      </c>
      <c r="N1330" s="14" t="s">
        <v>391</v>
      </c>
      <c r="O1330" s="14"/>
      <c r="P1330" s="15" t="s">
        <v>796</v>
      </c>
      <c r="Q1330" s="16">
        <v>19299</v>
      </c>
      <c r="R1330" s="17">
        <v>40</v>
      </c>
      <c r="S1330" s="18">
        <v>13316.309999999998</v>
      </c>
      <c r="T1330" s="19" t="s">
        <v>353</v>
      </c>
      <c r="U1330" s="36" t="s">
        <v>686</v>
      </c>
      <c r="V1330" s="22">
        <v>40</v>
      </c>
      <c r="W1330" s="22">
        <v>11</v>
      </c>
      <c r="X1330" s="23"/>
    </row>
    <row r="1331" spans="1:24" s="1" customFormat="1" ht="13.05" customHeight="1" x14ac:dyDescent="0.3">
      <c r="A1331" s="24" t="s">
        <v>23</v>
      </c>
      <c r="B1331" s="24" t="s">
        <v>1656</v>
      </c>
      <c r="C1331" s="12" t="s">
        <v>1657</v>
      </c>
      <c r="D1331" s="59"/>
      <c r="E1331" s="40" t="str">
        <f t="shared" si="61"/>
        <v>Еще фото</v>
      </c>
      <c r="F1331" s="25" t="s">
        <v>76</v>
      </c>
      <c r="G1331" s="24" t="s">
        <v>358</v>
      </c>
      <c r="H1331" s="24" t="s">
        <v>349</v>
      </c>
      <c r="I1331" s="24" t="s">
        <v>1078</v>
      </c>
      <c r="J1331" s="14" t="s">
        <v>29</v>
      </c>
      <c r="K1331" s="15" t="s">
        <v>30</v>
      </c>
      <c r="L1331" s="61"/>
      <c r="M1331" s="14" t="s">
        <v>702</v>
      </c>
      <c r="N1331" s="14" t="s">
        <v>391</v>
      </c>
      <c r="O1331" s="14"/>
      <c r="P1331" s="15" t="s">
        <v>796</v>
      </c>
      <c r="Q1331" s="16">
        <v>19299</v>
      </c>
      <c r="R1331" s="17">
        <v>40</v>
      </c>
      <c r="S1331" s="18">
        <v>13316.309999999998</v>
      </c>
      <c r="T1331" s="19" t="s">
        <v>353</v>
      </c>
      <c r="U1331" s="20" t="s">
        <v>354</v>
      </c>
      <c r="V1331" s="22">
        <v>41</v>
      </c>
      <c r="W1331" s="22">
        <v>10</v>
      </c>
      <c r="X1331" s="23"/>
    </row>
    <row r="1332" spans="1:24" s="1" customFormat="1" ht="13.05" customHeight="1" x14ac:dyDescent="0.3">
      <c r="A1332" s="24" t="s">
        <v>23</v>
      </c>
      <c r="B1332" s="24" t="s">
        <v>1656</v>
      </c>
      <c r="C1332" s="12" t="s">
        <v>1657</v>
      </c>
      <c r="D1332" s="59"/>
      <c r="E1332" s="40" t="str">
        <f t="shared" si="61"/>
        <v>Еще фото</v>
      </c>
      <c r="F1332" s="25" t="s">
        <v>76</v>
      </c>
      <c r="G1332" s="24" t="s">
        <v>358</v>
      </c>
      <c r="H1332" s="24" t="s">
        <v>349</v>
      </c>
      <c r="I1332" s="24" t="s">
        <v>1078</v>
      </c>
      <c r="J1332" s="14" t="s">
        <v>29</v>
      </c>
      <c r="K1332" s="15" t="s">
        <v>30</v>
      </c>
      <c r="L1332" s="61"/>
      <c r="M1332" s="14" t="s">
        <v>702</v>
      </c>
      <c r="N1332" s="14" t="s">
        <v>391</v>
      </c>
      <c r="O1332" s="14"/>
      <c r="P1332" s="15" t="s">
        <v>796</v>
      </c>
      <c r="Q1332" s="16">
        <v>19299</v>
      </c>
      <c r="R1332" s="17">
        <v>40</v>
      </c>
      <c r="S1332" s="18">
        <v>13316.309999999998</v>
      </c>
      <c r="T1332" s="19" t="s">
        <v>353</v>
      </c>
      <c r="U1332" s="20" t="s">
        <v>355</v>
      </c>
      <c r="V1332" s="29">
        <v>41.5</v>
      </c>
      <c r="W1332" s="22">
        <v>9</v>
      </c>
      <c r="X1332" s="23"/>
    </row>
    <row r="1333" spans="1:24" s="1" customFormat="1" ht="13.05" customHeight="1" x14ac:dyDescent="0.3">
      <c r="A1333" s="24" t="s">
        <v>23</v>
      </c>
      <c r="B1333" s="24" t="s">
        <v>1656</v>
      </c>
      <c r="C1333" s="12" t="s">
        <v>1657</v>
      </c>
      <c r="D1333" s="59"/>
      <c r="E1333" s="40" t="str">
        <f t="shared" si="61"/>
        <v>Еще фото</v>
      </c>
      <c r="F1333" s="25" t="s">
        <v>76</v>
      </c>
      <c r="G1333" s="24" t="s">
        <v>358</v>
      </c>
      <c r="H1333" s="24" t="s">
        <v>349</v>
      </c>
      <c r="I1333" s="24" t="s">
        <v>1078</v>
      </c>
      <c r="J1333" s="14" t="s">
        <v>29</v>
      </c>
      <c r="K1333" s="15" t="s">
        <v>30</v>
      </c>
      <c r="L1333" s="61"/>
      <c r="M1333" s="14" t="s">
        <v>702</v>
      </c>
      <c r="N1333" s="14" t="s">
        <v>391</v>
      </c>
      <c r="O1333" s="14"/>
      <c r="P1333" s="15" t="s">
        <v>796</v>
      </c>
      <c r="Q1333" s="16">
        <v>19299</v>
      </c>
      <c r="R1333" s="17">
        <v>40</v>
      </c>
      <c r="S1333" s="18">
        <v>13316.309999999998</v>
      </c>
      <c r="T1333" s="19" t="s">
        <v>353</v>
      </c>
      <c r="U1333" s="20" t="s">
        <v>708</v>
      </c>
      <c r="V1333" s="22">
        <v>42</v>
      </c>
      <c r="W1333" s="22">
        <v>9</v>
      </c>
      <c r="X1333" s="23"/>
    </row>
    <row r="1334" spans="1:24" s="1" customFormat="1" ht="13.05" customHeight="1" x14ac:dyDescent="0.3">
      <c r="A1334" s="24" t="s">
        <v>23</v>
      </c>
      <c r="B1334" s="24" t="s">
        <v>1656</v>
      </c>
      <c r="C1334" s="12" t="s">
        <v>1657</v>
      </c>
      <c r="D1334" s="59"/>
      <c r="E1334" s="40" t="str">
        <f t="shared" si="61"/>
        <v>Еще фото</v>
      </c>
      <c r="F1334" s="25" t="s">
        <v>76</v>
      </c>
      <c r="G1334" s="24" t="s">
        <v>358</v>
      </c>
      <c r="H1334" s="24" t="s">
        <v>349</v>
      </c>
      <c r="I1334" s="24" t="s">
        <v>1078</v>
      </c>
      <c r="J1334" s="14" t="s">
        <v>29</v>
      </c>
      <c r="K1334" s="15" t="s">
        <v>30</v>
      </c>
      <c r="L1334" s="61"/>
      <c r="M1334" s="14" t="s">
        <v>702</v>
      </c>
      <c r="N1334" s="14" t="s">
        <v>391</v>
      </c>
      <c r="O1334" s="14"/>
      <c r="P1334" s="15" t="s">
        <v>796</v>
      </c>
      <c r="Q1334" s="16">
        <v>19299</v>
      </c>
      <c r="R1334" s="17">
        <v>40</v>
      </c>
      <c r="S1334" s="18">
        <v>13316.309999999998</v>
      </c>
      <c r="T1334" s="19" t="s">
        <v>353</v>
      </c>
      <c r="U1334" s="20" t="s">
        <v>696</v>
      </c>
      <c r="V1334" s="22">
        <v>43</v>
      </c>
      <c r="W1334" s="22">
        <v>8</v>
      </c>
      <c r="X1334" s="23"/>
    </row>
    <row r="1335" spans="1:24" s="1" customFormat="1" ht="13.05" customHeight="1" x14ac:dyDescent="0.3">
      <c r="A1335" s="24" t="s">
        <v>23</v>
      </c>
      <c r="B1335" s="24" t="s">
        <v>1656</v>
      </c>
      <c r="C1335" s="12" t="s">
        <v>1657</v>
      </c>
      <c r="D1335" s="59"/>
      <c r="E1335" s="40" t="str">
        <f t="shared" si="61"/>
        <v>Еще фото</v>
      </c>
      <c r="F1335" s="25" t="s">
        <v>76</v>
      </c>
      <c r="G1335" s="24" t="s">
        <v>358</v>
      </c>
      <c r="H1335" s="24" t="s">
        <v>349</v>
      </c>
      <c r="I1335" s="24" t="s">
        <v>1078</v>
      </c>
      <c r="J1335" s="14" t="s">
        <v>29</v>
      </c>
      <c r="K1335" s="15" t="s">
        <v>30</v>
      </c>
      <c r="L1335" s="61"/>
      <c r="M1335" s="14" t="s">
        <v>702</v>
      </c>
      <c r="N1335" s="14" t="s">
        <v>391</v>
      </c>
      <c r="O1335" s="14"/>
      <c r="P1335" s="15" t="s">
        <v>796</v>
      </c>
      <c r="Q1335" s="16">
        <v>19299</v>
      </c>
      <c r="R1335" s="17">
        <v>40</v>
      </c>
      <c r="S1335" s="18">
        <v>13316.309999999998</v>
      </c>
      <c r="T1335" s="19" t="s">
        <v>353</v>
      </c>
      <c r="U1335" s="20" t="s">
        <v>697</v>
      </c>
      <c r="V1335" s="29">
        <v>43.5</v>
      </c>
      <c r="W1335" s="22">
        <v>7</v>
      </c>
      <c r="X1335" s="23"/>
    </row>
    <row r="1336" spans="1:24" s="1" customFormat="1" ht="13.05" customHeight="1" x14ac:dyDescent="0.3">
      <c r="A1336" s="24" t="s">
        <v>23</v>
      </c>
      <c r="B1336" s="24" t="s">
        <v>1656</v>
      </c>
      <c r="C1336" s="12" t="s">
        <v>1657</v>
      </c>
      <c r="D1336" s="59"/>
      <c r="E1336" s="40" t="str">
        <f t="shared" si="61"/>
        <v>Еще фото</v>
      </c>
      <c r="F1336" s="25" t="s">
        <v>76</v>
      </c>
      <c r="G1336" s="24" t="s">
        <v>358</v>
      </c>
      <c r="H1336" s="24" t="s">
        <v>349</v>
      </c>
      <c r="I1336" s="24" t="s">
        <v>1078</v>
      </c>
      <c r="J1336" s="14" t="s">
        <v>29</v>
      </c>
      <c r="K1336" s="15" t="s">
        <v>30</v>
      </c>
      <c r="L1336" s="61"/>
      <c r="M1336" s="14" t="s">
        <v>702</v>
      </c>
      <c r="N1336" s="14" t="s">
        <v>391</v>
      </c>
      <c r="O1336" s="14"/>
      <c r="P1336" s="15" t="s">
        <v>796</v>
      </c>
      <c r="Q1336" s="16">
        <v>19299</v>
      </c>
      <c r="R1336" s="17">
        <v>40</v>
      </c>
      <c r="S1336" s="18">
        <v>13316.309999999998</v>
      </c>
      <c r="T1336" s="19" t="s">
        <v>353</v>
      </c>
      <c r="U1336" s="20" t="s">
        <v>698</v>
      </c>
      <c r="V1336" s="22">
        <v>44</v>
      </c>
      <c r="W1336" s="22">
        <v>6</v>
      </c>
      <c r="X1336" s="23"/>
    </row>
    <row r="1337" spans="1:24" s="1" customFormat="1" ht="18" customHeight="1" x14ac:dyDescent="0.3">
      <c r="A1337" s="24" t="s">
        <v>23</v>
      </c>
      <c r="B1337" s="24" t="s">
        <v>1656</v>
      </c>
      <c r="C1337" s="12" t="s">
        <v>1657</v>
      </c>
      <c r="D1337" s="60"/>
      <c r="E1337" s="40" t="str">
        <f t="shared" si="61"/>
        <v>Еще фото</v>
      </c>
      <c r="F1337" s="25" t="s">
        <v>76</v>
      </c>
      <c r="G1337" s="24" t="s">
        <v>358</v>
      </c>
      <c r="H1337" s="24" t="s">
        <v>349</v>
      </c>
      <c r="I1337" s="24" t="s">
        <v>1078</v>
      </c>
      <c r="J1337" s="14" t="s">
        <v>29</v>
      </c>
      <c r="K1337" s="15" t="s">
        <v>30</v>
      </c>
      <c r="L1337" s="57"/>
      <c r="M1337" s="14" t="s">
        <v>702</v>
      </c>
      <c r="N1337" s="14" t="s">
        <v>391</v>
      </c>
      <c r="O1337" s="14"/>
      <c r="P1337" s="15" t="s">
        <v>796</v>
      </c>
      <c r="Q1337" s="16">
        <v>19299</v>
      </c>
      <c r="R1337" s="17">
        <v>40</v>
      </c>
      <c r="S1337" s="18">
        <v>13316.309999999998</v>
      </c>
      <c r="T1337" s="19" t="s">
        <v>353</v>
      </c>
      <c r="U1337" s="20" t="s">
        <v>717</v>
      </c>
      <c r="V1337" s="22">
        <v>45</v>
      </c>
      <c r="W1337" s="22">
        <v>8</v>
      </c>
      <c r="X1337" s="23"/>
    </row>
    <row r="1338" spans="1:24" s="1" customFormat="1" ht="13.05" customHeight="1" x14ac:dyDescent="0.3">
      <c r="A1338" s="11" t="s">
        <v>23</v>
      </c>
      <c r="B1338" s="11" t="s">
        <v>1659</v>
      </c>
      <c r="C1338" s="12" t="s">
        <v>1660</v>
      </c>
      <c r="D1338" s="58"/>
      <c r="E1338" s="40" t="str">
        <f t="shared" ref="E1338:E1345" si="62">HYPERLINK("https://www.google.ru/search?q=DV0788-101&amp;newwindow=1&amp;tbm=isch","Еще фото")</f>
        <v>Еще фото</v>
      </c>
      <c r="F1338" s="25"/>
      <c r="G1338" s="11" t="s">
        <v>358</v>
      </c>
      <c r="H1338" s="11" t="s">
        <v>349</v>
      </c>
      <c r="I1338" s="14" t="s">
        <v>1078</v>
      </c>
      <c r="J1338" s="14" t="s">
        <v>29</v>
      </c>
      <c r="K1338" s="15" t="s">
        <v>30</v>
      </c>
      <c r="L1338" s="56" t="s">
        <v>1661</v>
      </c>
      <c r="M1338" s="14" t="s">
        <v>702</v>
      </c>
      <c r="N1338" s="14" t="s">
        <v>67</v>
      </c>
      <c r="O1338" s="14"/>
      <c r="P1338" s="15" t="s">
        <v>1662</v>
      </c>
      <c r="Q1338" s="16">
        <v>19999</v>
      </c>
      <c r="R1338" s="17">
        <v>40</v>
      </c>
      <c r="S1338" s="18">
        <v>13799.309999999998</v>
      </c>
      <c r="T1338" s="19" t="s">
        <v>353</v>
      </c>
      <c r="U1338" s="36" t="s">
        <v>686</v>
      </c>
      <c r="V1338" s="22">
        <v>40</v>
      </c>
      <c r="W1338" s="22">
        <v>9</v>
      </c>
      <c r="X1338" s="23"/>
    </row>
    <row r="1339" spans="1:24" s="1" customFormat="1" ht="13.05" customHeight="1" x14ac:dyDescent="0.3">
      <c r="A1339" s="24" t="s">
        <v>23</v>
      </c>
      <c r="B1339" s="24" t="s">
        <v>1659</v>
      </c>
      <c r="C1339" s="12" t="s">
        <v>1660</v>
      </c>
      <c r="D1339" s="59"/>
      <c r="E1339" s="40" t="str">
        <f t="shared" si="62"/>
        <v>Еще фото</v>
      </c>
      <c r="F1339" s="25"/>
      <c r="G1339" s="24" t="s">
        <v>358</v>
      </c>
      <c r="H1339" s="24" t="s">
        <v>349</v>
      </c>
      <c r="I1339" s="24" t="s">
        <v>1078</v>
      </c>
      <c r="J1339" s="14" t="s">
        <v>29</v>
      </c>
      <c r="K1339" s="15" t="s">
        <v>30</v>
      </c>
      <c r="L1339" s="61"/>
      <c r="M1339" s="14" t="s">
        <v>702</v>
      </c>
      <c r="N1339" s="14" t="s">
        <v>67</v>
      </c>
      <c r="O1339" s="14"/>
      <c r="P1339" s="15" t="s">
        <v>1662</v>
      </c>
      <c r="Q1339" s="16">
        <v>19999</v>
      </c>
      <c r="R1339" s="17">
        <v>40</v>
      </c>
      <c r="S1339" s="18">
        <v>13799.309999999998</v>
      </c>
      <c r="T1339" s="19" t="s">
        <v>353</v>
      </c>
      <c r="U1339" s="20" t="s">
        <v>354</v>
      </c>
      <c r="V1339" s="22">
        <v>41</v>
      </c>
      <c r="W1339" s="22">
        <v>6</v>
      </c>
      <c r="X1339" s="23"/>
    </row>
    <row r="1340" spans="1:24" s="1" customFormat="1" ht="13.05" customHeight="1" x14ac:dyDescent="0.3">
      <c r="A1340" s="24" t="s">
        <v>23</v>
      </c>
      <c r="B1340" s="24" t="s">
        <v>1659</v>
      </c>
      <c r="C1340" s="12" t="s">
        <v>1660</v>
      </c>
      <c r="D1340" s="59"/>
      <c r="E1340" s="40" t="str">
        <f t="shared" si="62"/>
        <v>Еще фото</v>
      </c>
      <c r="F1340" s="25"/>
      <c r="G1340" s="24" t="s">
        <v>358</v>
      </c>
      <c r="H1340" s="24" t="s">
        <v>349</v>
      </c>
      <c r="I1340" s="24" t="s">
        <v>1078</v>
      </c>
      <c r="J1340" s="14" t="s">
        <v>29</v>
      </c>
      <c r="K1340" s="15" t="s">
        <v>30</v>
      </c>
      <c r="L1340" s="61"/>
      <c r="M1340" s="14" t="s">
        <v>702</v>
      </c>
      <c r="N1340" s="14" t="s">
        <v>67</v>
      </c>
      <c r="O1340" s="14"/>
      <c r="P1340" s="15" t="s">
        <v>1662</v>
      </c>
      <c r="Q1340" s="16">
        <v>19999</v>
      </c>
      <c r="R1340" s="17">
        <v>40</v>
      </c>
      <c r="S1340" s="18">
        <v>13799.309999999998</v>
      </c>
      <c r="T1340" s="19" t="s">
        <v>353</v>
      </c>
      <c r="U1340" s="20" t="s">
        <v>355</v>
      </c>
      <c r="V1340" s="29">
        <v>41.5</v>
      </c>
      <c r="W1340" s="22">
        <v>10</v>
      </c>
      <c r="X1340" s="23"/>
    </row>
    <row r="1341" spans="1:24" s="1" customFormat="1" ht="13.05" customHeight="1" x14ac:dyDescent="0.3">
      <c r="A1341" s="24" t="s">
        <v>23</v>
      </c>
      <c r="B1341" s="24" t="s">
        <v>1659</v>
      </c>
      <c r="C1341" s="12" t="s">
        <v>1660</v>
      </c>
      <c r="D1341" s="59"/>
      <c r="E1341" s="40" t="str">
        <f t="shared" si="62"/>
        <v>Еще фото</v>
      </c>
      <c r="F1341" s="25"/>
      <c r="G1341" s="24" t="s">
        <v>358</v>
      </c>
      <c r="H1341" s="24" t="s">
        <v>349</v>
      </c>
      <c r="I1341" s="24" t="s">
        <v>1078</v>
      </c>
      <c r="J1341" s="14" t="s">
        <v>29</v>
      </c>
      <c r="K1341" s="15" t="s">
        <v>30</v>
      </c>
      <c r="L1341" s="61"/>
      <c r="M1341" s="14" t="s">
        <v>702</v>
      </c>
      <c r="N1341" s="14" t="s">
        <v>67</v>
      </c>
      <c r="O1341" s="14"/>
      <c r="P1341" s="15" t="s">
        <v>1662</v>
      </c>
      <c r="Q1341" s="16">
        <v>19999</v>
      </c>
      <c r="R1341" s="17">
        <v>40</v>
      </c>
      <c r="S1341" s="18">
        <v>13799.309999999998</v>
      </c>
      <c r="T1341" s="19" t="s">
        <v>353</v>
      </c>
      <c r="U1341" s="20" t="s">
        <v>708</v>
      </c>
      <c r="V1341" s="22">
        <v>42</v>
      </c>
      <c r="W1341" s="22">
        <v>2</v>
      </c>
      <c r="X1341" s="23"/>
    </row>
    <row r="1342" spans="1:24" s="1" customFormat="1" ht="13.05" customHeight="1" x14ac:dyDescent="0.3">
      <c r="A1342" s="24" t="s">
        <v>23</v>
      </c>
      <c r="B1342" s="24" t="s">
        <v>1659</v>
      </c>
      <c r="C1342" s="12" t="s">
        <v>1660</v>
      </c>
      <c r="D1342" s="59"/>
      <c r="E1342" s="40" t="str">
        <f t="shared" si="62"/>
        <v>Еще фото</v>
      </c>
      <c r="F1342" s="25"/>
      <c r="G1342" s="24" t="s">
        <v>358</v>
      </c>
      <c r="H1342" s="24" t="s">
        <v>349</v>
      </c>
      <c r="I1342" s="24" t="s">
        <v>1078</v>
      </c>
      <c r="J1342" s="14" t="s">
        <v>29</v>
      </c>
      <c r="K1342" s="15" t="s">
        <v>30</v>
      </c>
      <c r="L1342" s="61"/>
      <c r="M1342" s="14" t="s">
        <v>702</v>
      </c>
      <c r="N1342" s="14" t="s">
        <v>67</v>
      </c>
      <c r="O1342" s="14"/>
      <c r="P1342" s="15" t="s">
        <v>1662</v>
      </c>
      <c r="Q1342" s="16">
        <v>19999</v>
      </c>
      <c r="R1342" s="17">
        <v>40</v>
      </c>
      <c r="S1342" s="18">
        <v>13799.309999999998</v>
      </c>
      <c r="T1342" s="19" t="s">
        <v>353</v>
      </c>
      <c r="U1342" s="20" t="s">
        <v>696</v>
      </c>
      <c r="V1342" s="22">
        <v>43</v>
      </c>
      <c r="W1342" s="22">
        <v>7</v>
      </c>
      <c r="X1342" s="23"/>
    </row>
    <row r="1343" spans="1:24" s="1" customFormat="1" ht="13.05" customHeight="1" x14ac:dyDescent="0.3">
      <c r="A1343" s="24" t="s">
        <v>23</v>
      </c>
      <c r="B1343" s="24" t="s">
        <v>1659</v>
      </c>
      <c r="C1343" s="12" t="s">
        <v>1660</v>
      </c>
      <c r="D1343" s="59"/>
      <c r="E1343" s="40" t="str">
        <f t="shared" si="62"/>
        <v>Еще фото</v>
      </c>
      <c r="F1343" s="25"/>
      <c r="G1343" s="24" t="s">
        <v>358</v>
      </c>
      <c r="H1343" s="24" t="s">
        <v>349</v>
      </c>
      <c r="I1343" s="24" t="s">
        <v>1078</v>
      </c>
      <c r="J1343" s="14" t="s">
        <v>29</v>
      </c>
      <c r="K1343" s="15" t="s">
        <v>30</v>
      </c>
      <c r="L1343" s="61"/>
      <c r="M1343" s="14" t="s">
        <v>702</v>
      </c>
      <c r="N1343" s="14" t="s">
        <v>67</v>
      </c>
      <c r="O1343" s="14"/>
      <c r="P1343" s="15" t="s">
        <v>1662</v>
      </c>
      <c r="Q1343" s="16">
        <v>19999</v>
      </c>
      <c r="R1343" s="17">
        <v>40</v>
      </c>
      <c r="S1343" s="18">
        <v>13799.309999999998</v>
      </c>
      <c r="T1343" s="19" t="s">
        <v>353</v>
      </c>
      <c r="U1343" s="20" t="s">
        <v>697</v>
      </c>
      <c r="V1343" s="29">
        <v>43.5</v>
      </c>
      <c r="W1343" s="22">
        <v>6</v>
      </c>
      <c r="X1343" s="23"/>
    </row>
    <row r="1344" spans="1:24" s="1" customFormat="1" ht="13.05" customHeight="1" x14ac:dyDescent="0.3">
      <c r="A1344" s="24" t="s">
        <v>23</v>
      </c>
      <c r="B1344" s="24" t="s">
        <v>1659</v>
      </c>
      <c r="C1344" s="12" t="s">
        <v>1660</v>
      </c>
      <c r="D1344" s="59"/>
      <c r="E1344" s="40" t="str">
        <f t="shared" si="62"/>
        <v>Еще фото</v>
      </c>
      <c r="F1344" s="25"/>
      <c r="G1344" s="24" t="s">
        <v>358</v>
      </c>
      <c r="H1344" s="24" t="s">
        <v>349</v>
      </c>
      <c r="I1344" s="24" t="s">
        <v>1078</v>
      </c>
      <c r="J1344" s="14" t="s">
        <v>29</v>
      </c>
      <c r="K1344" s="15" t="s">
        <v>30</v>
      </c>
      <c r="L1344" s="61"/>
      <c r="M1344" s="14" t="s">
        <v>702</v>
      </c>
      <c r="N1344" s="14" t="s">
        <v>67</v>
      </c>
      <c r="O1344" s="14"/>
      <c r="P1344" s="15" t="s">
        <v>1662</v>
      </c>
      <c r="Q1344" s="16">
        <v>19999</v>
      </c>
      <c r="R1344" s="17">
        <v>40</v>
      </c>
      <c r="S1344" s="18">
        <v>13799.309999999998</v>
      </c>
      <c r="T1344" s="19" t="s">
        <v>353</v>
      </c>
      <c r="U1344" s="20" t="s">
        <v>698</v>
      </c>
      <c r="V1344" s="22">
        <v>44</v>
      </c>
      <c r="W1344" s="22">
        <v>5</v>
      </c>
      <c r="X1344" s="23"/>
    </row>
    <row r="1345" spans="1:24" s="1" customFormat="1" ht="18" customHeight="1" x14ac:dyDescent="0.3">
      <c r="A1345" s="24" t="s">
        <v>23</v>
      </c>
      <c r="B1345" s="24" t="s">
        <v>1659</v>
      </c>
      <c r="C1345" s="12" t="s">
        <v>1660</v>
      </c>
      <c r="D1345" s="60"/>
      <c r="E1345" s="40" t="str">
        <f t="shared" si="62"/>
        <v>Еще фото</v>
      </c>
      <c r="F1345" s="25"/>
      <c r="G1345" s="24" t="s">
        <v>358</v>
      </c>
      <c r="H1345" s="24" t="s">
        <v>349</v>
      </c>
      <c r="I1345" s="24" t="s">
        <v>1078</v>
      </c>
      <c r="J1345" s="14" t="s">
        <v>29</v>
      </c>
      <c r="K1345" s="15" t="s">
        <v>30</v>
      </c>
      <c r="L1345" s="57"/>
      <c r="M1345" s="14" t="s">
        <v>702</v>
      </c>
      <c r="N1345" s="14" t="s">
        <v>67</v>
      </c>
      <c r="O1345" s="14"/>
      <c r="P1345" s="15" t="s">
        <v>1662</v>
      </c>
      <c r="Q1345" s="16">
        <v>19999</v>
      </c>
      <c r="R1345" s="17">
        <v>40</v>
      </c>
      <c r="S1345" s="18">
        <v>13799.309999999998</v>
      </c>
      <c r="T1345" s="19" t="s">
        <v>353</v>
      </c>
      <c r="U1345" s="20" t="s">
        <v>717</v>
      </c>
      <c r="V1345" s="22">
        <v>45</v>
      </c>
      <c r="W1345" s="22">
        <v>7</v>
      </c>
      <c r="X1345" s="23"/>
    </row>
    <row r="1346" spans="1:24" s="1" customFormat="1" ht="13.05" customHeight="1" x14ac:dyDescent="0.3">
      <c r="A1346" s="11" t="s">
        <v>23</v>
      </c>
      <c r="B1346" s="11" t="s">
        <v>1392</v>
      </c>
      <c r="C1346" s="12" t="s">
        <v>1663</v>
      </c>
      <c r="D1346" s="58"/>
      <c r="E1346" s="40" t="str">
        <f t="shared" ref="E1346:E1353" si="63">HYPERLINK("https://www.google.ru/search?q=DV0788-102&amp;newwindow=1&amp;tbm=isch","Еще фото")</f>
        <v>Еще фото</v>
      </c>
      <c r="F1346" s="25"/>
      <c r="G1346" s="11" t="s">
        <v>358</v>
      </c>
      <c r="H1346" s="11" t="s">
        <v>349</v>
      </c>
      <c r="I1346" s="14" t="s">
        <v>1078</v>
      </c>
      <c r="J1346" s="14" t="s">
        <v>29</v>
      </c>
      <c r="K1346" s="15" t="s">
        <v>30</v>
      </c>
      <c r="L1346" s="56" t="s">
        <v>1658</v>
      </c>
      <c r="M1346" s="14" t="s">
        <v>702</v>
      </c>
      <c r="N1346" s="14" t="s">
        <v>1664</v>
      </c>
      <c r="O1346" s="14"/>
      <c r="P1346" s="15" t="s">
        <v>1665</v>
      </c>
      <c r="Q1346" s="16">
        <v>19899</v>
      </c>
      <c r="R1346" s="17">
        <v>40</v>
      </c>
      <c r="S1346" s="18">
        <v>13730.309999999998</v>
      </c>
      <c r="T1346" s="19" t="s">
        <v>353</v>
      </c>
      <c r="U1346" s="36" t="s">
        <v>686</v>
      </c>
      <c r="V1346" s="22">
        <v>40</v>
      </c>
      <c r="W1346" s="22">
        <v>10</v>
      </c>
      <c r="X1346" s="23"/>
    </row>
    <row r="1347" spans="1:24" s="1" customFormat="1" ht="13.05" customHeight="1" x14ac:dyDescent="0.3">
      <c r="A1347" s="24" t="s">
        <v>23</v>
      </c>
      <c r="B1347" s="24" t="s">
        <v>1392</v>
      </c>
      <c r="C1347" s="12" t="s">
        <v>1663</v>
      </c>
      <c r="D1347" s="59"/>
      <c r="E1347" s="40" t="str">
        <f t="shared" si="63"/>
        <v>Еще фото</v>
      </c>
      <c r="F1347" s="25"/>
      <c r="G1347" s="24" t="s">
        <v>358</v>
      </c>
      <c r="H1347" s="24" t="s">
        <v>349</v>
      </c>
      <c r="I1347" s="24" t="s">
        <v>1078</v>
      </c>
      <c r="J1347" s="14" t="s">
        <v>29</v>
      </c>
      <c r="K1347" s="15" t="s">
        <v>30</v>
      </c>
      <c r="L1347" s="61"/>
      <c r="M1347" s="14" t="s">
        <v>702</v>
      </c>
      <c r="N1347" s="14" t="s">
        <v>1664</v>
      </c>
      <c r="O1347" s="14"/>
      <c r="P1347" s="15" t="s">
        <v>1665</v>
      </c>
      <c r="Q1347" s="16">
        <v>19899</v>
      </c>
      <c r="R1347" s="17">
        <v>40</v>
      </c>
      <c r="S1347" s="18">
        <v>13730.309999999998</v>
      </c>
      <c r="T1347" s="19" t="s">
        <v>353</v>
      </c>
      <c r="U1347" s="20" t="s">
        <v>354</v>
      </c>
      <c r="V1347" s="22">
        <v>41</v>
      </c>
      <c r="W1347" s="22">
        <v>10</v>
      </c>
      <c r="X1347" s="23"/>
    </row>
    <row r="1348" spans="1:24" s="1" customFormat="1" ht="13.05" customHeight="1" x14ac:dyDescent="0.3">
      <c r="A1348" s="24" t="s">
        <v>23</v>
      </c>
      <c r="B1348" s="24" t="s">
        <v>1392</v>
      </c>
      <c r="C1348" s="12" t="s">
        <v>1663</v>
      </c>
      <c r="D1348" s="59"/>
      <c r="E1348" s="40" t="str">
        <f t="shared" si="63"/>
        <v>Еще фото</v>
      </c>
      <c r="F1348" s="25"/>
      <c r="G1348" s="24" t="s">
        <v>358</v>
      </c>
      <c r="H1348" s="24" t="s">
        <v>349</v>
      </c>
      <c r="I1348" s="24" t="s">
        <v>1078</v>
      </c>
      <c r="J1348" s="14" t="s">
        <v>29</v>
      </c>
      <c r="K1348" s="15" t="s">
        <v>30</v>
      </c>
      <c r="L1348" s="61"/>
      <c r="M1348" s="14" t="s">
        <v>702</v>
      </c>
      <c r="N1348" s="14" t="s">
        <v>1664</v>
      </c>
      <c r="O1348" s="14"/>
      <c r="P1348" s="15" t="s">
        <v>1665</v>
      </c>
      <c r="Q1348" s="16">
        <v>19899</v>
      </c>
      <c r="R1348" s="17">
        <v>40</v>
      </c>
      <c r="S1348" s="18">
        <v>13730.309999999998</v>
      </c>
      <c r="T1348" s="19" t="s">
        <v>353</v>
      </c>
      <c r="U1348" s="20" t="s">
        <v>355</v>
      </c>
      <c r="V1348" s="29">
        <v>41.5</v>
      </c>
      <c r="W1348" s="22">
        <v>9</v>
      </c>
      <c r="X1348" s="23"/>
    </row>
    <row r="1349" spans="1:24" s="1" customFormat="1" ht="13.05" customHeight="1" x14ac:dyDescent="0.3">
      <c r="A1349" s="24" t="s">
        <v>23</v>
      </c>
      <c r="B1349" s="24" t="s">
        <v>1392</v>
      </c>
      <c r="C1349" s="12" t="s">
        <v>1663</v>
      </c>
      <c r="D1349" s="59"/>
      <c r="E1349" s="40" t="str">
        <f t="shared" si="63"/>
        <v>Еще фото</v>
      </c>
      <c r="F1349" s="25"/>
      <c r="G1349" s="24" t="s">
        <v>358</v>
      </c>
      <c r="H1349" s="24" t="s">
        <v>349</v>
      </c>
      <c r="I1349" s="24" t="s">
        <v>1078</v>
      </c>
      <c r="J1349" s="14" t="s">
        <v>29</v>
      </c>
      <c r="K1349" s="15" t="s">
        <v>30</v>
      </c>
      <c r="L1349" s="61"/>
      <c r="M1349" s="14" t="s">
        <v>702</v>
      </c>
      <c r="N1349" s="14" t="s">
        <v>1664</v>
      </c>
      <c r="O1349" s="14"/>
      <c r="P1349" s="15" t="s">
        <v>1665</v>
      </c>
      <c r="Q1349" s="16">
        <v>19899</v>
      </c>
      <c r="R1349" s="17">
        <v>40</v>
      </c>
      <c r="S1349" s="18">
        <v>13730.309999999998</v>
      </c>
      <c r="T1349" s="19" t="s">
        <v>353</v>
      </c>
      <c r="U1349" s="20" t="s">
        <v>708</v>
      </c>
      <c r="V1349" s="22">
        <v>42</v>
      </c>
      <c r="W1349" s="22">
        <v>7</v>
      </c>
      <c r="X1349" s="23"/>
    </row>
    <row r="1350" spans="1:24" s="1" customFormat="1" ht="13.05" customHeight="1" x14ac:dyDescent="0.3">
      <c r="A1350" s="24" t="s">
        <v>23</v>
      </c>
      <c r="B1350" s="24" t="s">
        <v>1392</v>
      </c>
      <c r="C1350" s="12" t="s">
        <v>1663</v>
      </c>
      <c r="D1350" s="59"/>
      <c r="E1350" s="40" t="str">
        <f t="shared" si="63"/>
        <v>Еще фото</v>
      </c>
      <c r="F1350" s="25"/>
      <c r="G1350" s="24" t="s">
        <v>358</v>
      </c>
      <c r="H1350" s="24" t="s">
        <v>349</v>
      </c>
      <c r="I1350" s="24" t="s">
        <v>1078</v>
      </c>
      <c r="J1350" s="14" t="s">
        <v>29</v>
      </c>
      <c r="K1350" s="15" t="s">
        <v>30</v>
      </c>
      <c r="L1350" s="61"/>
      <c r="M1350" s="14" t="s">
        <v>702</v>
      </c>
      <c r="N1350" s="14" t="s">
        <v>1664</v>
      </c>
      <c r="O1350" s="14"/>
      <c r="P1350" s="15" t="s">
        <v>1665</v>
      </c>
      <c r="Q1350" s="16">
        <v>19899</v>
      </c>
      <c r="R1350" s="17">
        <v>40</v>
      </c>
      <c r="S1350" s="18">
        <v>13730.309999999998</v>
      </c>
      <c r="T1350" s="19" t="s">
        <v>353</v>
      </c>
      <c r="U1350" s="20" t="s">
        <v>696</v>
      </c>
      <c r="V1350" s="22">
        <v>43</v>
      </c>
      <c r="W1350" s="22">
        <v>6</v>
      </c>
      <c r="X1350" s="23"/>
    </row>
    <row r="1351" spans="1:24" s="1" customFormat="1" ht="13.05" customHeight="1" x14ac:dyDescent="0.3">
      <c r="A1351" s="24" t="s">
        <v>23</v>
      </c>
      <c r="B1351" s="24" t="s">
        <v>1392</v>
      </c>
      <c r="C1351" s="12" t="s">
        <v>1663</v>
      </c>
      <c r="D1351" s="59"/>
      <c r="E1351" s="40" t="str">
        <f t="shared" si="63"/>
        <v>Еще фото</v>
      </c>
      <c r="F1351" s="25"/>
      <c r="G1351" s="24" t="s">
        <v>358</v>
      </c>
      <c r="H1351" s="24" t="s">
        <v>349</v>
      </c>
      <c r="I1351" s="24" t="s">
        <v>1078</v>
      </c>
      <c r="J1351" s="14" t="s">
        <v>29</v>
      </c>
      <c r="K1351" s="15" t="s">
        <v>30</v>
      </c>
      <c r="L1351" s="61"/>
      <c r="M1351" s="14" t="s">
        <v>702</v>
      </c>
      <c r="N1351" s="14" t="s">
        <v>1664</v>
      </c>
      <c r="O1351" s="14"/>
      <c r="P1351" s="15" t="s">
        <v>1665</v>
      </c>
      <c r="Q1351" s="16">
        <v>19899</v>
      </c>
      <c r="R1351" s="17">
        <v>40</v>
      </c>
      <c r="S1351" s="18">
        <v>13730.309999999998</v>
      </c>
      <c r="T1351" s="19" t="s">
        <v>353</v>
      </c>
      <c r="U1351" s="20" t="s">
        <v>697</v>
      </c>
      <c r="V1351" s="29">
        <v>43.5</v>
      </c>
      <c r="W1351" s="22">
        <v>9</v>
      </c>
      <c r="X1351" s="23"/>
    </row>
    <row r="1352" spans="1:24" s="1" customFormat="1" ht="13.05" customHeight="1" x14ac:dyDescent="0.3">
      <c r="A1352" s="24" t="s">
        <v>23</v>
      </c>
      <c r="B1352" s="24" t="s">
        <v>1392</v>
      </c>
      <c r="C1352" s="12" t="s">
        <v>1663</v>
      </c>
      <c r="D1352" s="59"/>
      <c r="E1352" s="40" t="str">
        <f t="shared" si="63"/>
        <v>Еще фото</v>
      </c>
      <c r="F1352" s="25"/>
      <c r="G1352" s="24" t="s">
        <v>358</v>
      </c>
      <c r="H1352" s="24" t="s">
        <v>349</v>
      </c>
      <c r="I1352" s="24" t="s">
        <v>1078</v>
      </c>
      <c r="J1352" s="14" t="s">
        <v>29</v>
      </c>
      <c r="K1352" s="15" t="s">
        <v>30</v>
      </c>
      <c r="L1352" s="61"/>
      <c r="M1352" s="14" t="s">
        <v>702</v>
      </c>
      <c r="N1352" s="14" t="s">
        <v>1664</v>
      </c>
      <c r="O1352" s="14"/>
      <c r="P1352" s="15" t="s">
        <v>1665</v>
      </c>
      <c r="Q1352" s="16">
        <v>19899</v>
      </c>
      <c r="R1352" s="17">
        <v>40</v>
      </c>
      <c r="S1352" s="18">
        <v>13730.309999999998</v>
      </c>
      <c r="T1352" s="19" t="s">
        <v>353</v>
      </c>
      <c r="U1352" s="20" t="s">
        <v>698</v>
      </c>
      <c r="V1352" s="22">
        <v>44</v>
      </c>
      <c r="W1352" s="22">
        <v>9</v>
      </c>
      <c r="X1352" s="23"/>
    </row>
    <row r="1353" spans="1:24" s="1" customFormat="1" ht="18" customHeight="1" x14ac:dyDescent="0.3">
      <c r="A1353" s="24" t="s">
        <v>23</v>
      </c>
      <c r="B1353" s="24" t="s">
        <v>1392</v>
      </c>
      <c r="C1353" s="12" t="s">
        <v>1663</v>
      </c>
      <c r="D1353" s="60"/>
      <c r="E1353" s="40" t="str">
        <f t="shared" si="63"/>
        <v>Еще фото</v>
      </c>
      <c r="F1353" s="25"/>
      <c r="G1353" s="24" t="s">
        <v>358</v>
      </c>
      <c r="H1353" s="24" t="s">
        <v>349</v>
      </c>
      <c r="I1353" s="24" t="s">
        <v>1078</v>
      </c>
      <c r="J1353" s="14" t="s">
        <v>29</v>
      </c>
      <c r="K1353" s="15" t="s">
        <v>30</v>
      </c>
      <c r="L1353" s="57"/>
      <c r="M1353" s="14" t="s">
        <v>702</v>
      </c>
      <c r="N1353" s="14" t="s">
        <v>1664</v>
      </c>
      <c r="O1353" s="14"/>
      <c r="P1353" s="15" t="s">
        <v>1665</v>
      </c>
      <c r="Q1353" s="16">
        <v>19899</v>
      </c>
      <c r="R1353" s="17">
        <v>40</v>
      </c>
      <c r="S1353" s="18">
        <v>13730.309999999998</v>
      </c>
      <c r="T1353" s="19" t="s">
        <v>353</v>
      </c>
      <c r="U1353" s="20" t="s">
        <v>717</v>
      </c>
      <c r="V1353" s="22">
        <v>45</v>
      </c>
      <c r="W1353" s="22">
        <v>12</v>
      </c>
      <c r="X1353" s="23"/>
    </row>
    <row r="1354" spans="1:24" s="1" customFormat="1" ht="17" customHeight="1" x14ac:dyDescent="0.3">
      <c r="A1354" s="11" t="s">
        <v>23</v>
      </c>
      <c r="B1354" s="11" t="s">
        <v>1666</v>
      </c>
      <c r="C1354" s="12" t="s">
        <v>1667</v>
      </c>
      <c r="D1354" s="58"/>
      <c r="E1354" s="40" t="str">
        <f t="shared" ref="E1354:E1359" si="64">HYPERLINK("https://www.google.ru/search?q=DV0833-100&amp;newwindow=1&amp;tbm=isch","Еще фото")</f>
        <v>Еще фото</v>
      </c>
      <c r="F1354" s="13" t="s">
        <v>26</v>
      </c>
      <c r="G1354" s="11" t="s">
        <v>358</v>
      </c>
      <c r="H1354" s="11" t="s">
        <v>349</v>
      </c>
      <c r="I1354" s="14" t="s">
        <v>1078</v>
      </c>
      <c r="J1354" s="14" t="s">
        <v>29</v>
      </c>
      <c r="K1354" s="15" t="s">
        <v>30</v>
      </c>
      <c r="L1354" s="56" t="s">
        <v>1668</v>
      </c>
      <c r="M1354" s="14"/>
      <c r="N1354" s="14" t="s">
        <v>1669</v>
      </c>
      <c r="O1354" s="14"/>
      <c r="P1354" s="15" t="s">
        <v>1395</v>
      </c>
      <c r="Q1354" s="16">
        <v>18799</v>
      </c>
      <c r="R1354" s="17">
        <v>40</v>
      </c>
      <c r="S1354" s="18">
        <v>12971.309999999998</v>
      </c>
      <c r="T1354" s="19" t="s">
        <v>353</v>
      </c>
      <c r="U1354" s="20" t="s">
        <v>686</v>
      </c>
      <c r="V1354" s="22">
        <v>40</v>
      </c>
      <c r="W1354" s="22">
        <v>2</v>
      </c>
      <c r="X1354" s="23"/>
    </row>
    <row r="1355" spans="1:24" s="1" customFormat="1" ht="17" customHeight="1" x14ac:dyDescent="0.3">
      <c r="A1355" s="24" t="s">
        <v>23</v>
      </c>
      <c r="B1355" s="24" t="s">
        <v>1666</v>
      </c>
      <c r="C1355" s="12" t="s">
        <v>1667</v>
      </c>
      <c r="D1355" s="59"/>
      <c r="E1355" s="40" t="str">
        <f t="shared" si="64"/>
        <v>Еще фото</v>
      </c>
      <c r="F1355" s="13" t="s">
        <v>26</v>
      </c>
      <c r="G1355" s="24" t="s">
        <v>358</v>
      </c>
      <c r="H1355" s="24" t="s">
        <v>349</v>
      </c>
      <c r="I1355" s="24" t="s">
        <v>1078</v>
      </c>
      <c r="J1355" s="14" t="s">
        <v>29</v>
      </c>
      <c r="K1355" s="15" t="s">
        <v>30</v>
      </c>
      <c r="L1355" s="61"/>
      <c r="M1355" s="14"/>
      <c r="N1355" s="14" t="s">
        <v>1669</v>
      </c>
      <c r="O1355" s="14"/>
      <c r="P1355" s="15" t="s">
        <v>1395</v>
      </c>
      <c r="Q1355" s="16">
        <v>18799</v>
      </c>
      <c r="R1355" s="17">
        <v>40</v>
      </c>
      <c r="S1355" s="18">
        <v>12971.309999999998</v>
      </c>
      <c r="T1355" s="19" t="s">
        <v>353</v>
      </c>
      <c r="U1355" s="20" t="s">
        <v>354</v>
      </c>
      <c r="V1355" s="22">
        <v>41</v>
      </c>
      <c r="W1355" s="22">
        <v>2</v>
      </c>
      <c r="X1355" s="23"/>
    </row>
    <row r="1356" spans="1:24" s="1" customFormat="1" ht="17" customHeight="1" x14ac:dyDescent="0.3">
      <c r="A1356" s="24" t="s">
        <v>23</v>
      </c>
      <c r="B1356" s="24" t="s">
        <v>1666</v>
      </c>
      <c r="C1356" s="12" t="s">
        <v>1667</v>
      </c>
      <c r="D1356" s="59"/>
      <c r="E1356" s="40" t="str">
        <f t="shared" si="64"/>
        <v>Еще фото</v>
      </c>
      <c r="F1356" s="13" t="s">
        <v>26</v>
      </c>
      <c r="G1356" s="24" t="s">
        <v>358</v>
      </c>
      <c r="H1356" s="24" t="s">
        <v>349</v>
      </c>
      <c r="I1356" s="24" t="s">
        <v>1078</v>
      </c>
      <c r="J1356" s="14" t="s">
        <v>29</v>
      </c>
      <c r="K1356" s="15" t="s">
        <v>30</v>
      </c>
      <c r="L1356" s="61"/>
      <c r="M1356" s="14"/>
      <c r="N1356" s="14" t="s">
        <v>1669</v>
      </c>
      <c r="O1356" s="14"/>
      <c r="P1356" s="15" t="s">
        <v>1395</v>
      </c>
      <c r="Q1356" s="16">
        <v>18799</v>
      </c>
      <c r="R1356" s="17">
        <v>40</v>
      </c>
      <c r="S1356" s="18">
        <v>12971.309999999998</v>
      </c>
      <c r="T1356" s="19" t="s">
        <v>353</v>
      </c>
      <c r="U1356" s="20" t="s">
        <v>355</v>
      </c>
      <c r="V1356" s="29">
        <v>41.5</v>
      </c>
      <c r="W1356" s="22">
        <v>5</v>
      </c>
      <c r="X1356" s="23"/>
    </row>
    <row r="1357" spans="1:24" s="1" customFormat="1" ht="17" customHeight="1" x14ac:dyDescent="0.3">
      <c r="A1357" s="24" t="s">
        <v>23</v>
      </c>
      <c r="B1357" s="24" t="s">
        <v>1666</v>
      </c>
      <c r="C1357" s="12" t="s">
        <v>1667</v>
      </c>
      <c r="D1357" s="59"/>
      <c r="E1357" s="40" t="str">
        <f t="shared" si="64"/>
        <v>Еще фото</v>
      </c>
      <c r="F1357" s="13" t="s">
        <v>26</v>
      </c>
      <c r="G1357" s="24" t="s">
        <v>358</v>
      </c>
      <c r="H1357" s="24" t="s">
        <v>349</v>
      </c>
      <c r="I1357" s="24" t="s">
        <v>1078</v>
      </c>
      <c r="J1357" s="14" t="s">
        <v>29</v>
      </c>
      <c r="K1357" s="15" t="s">
        <v>30</v>
      </c>
      <c r="L1357" s="61"/>
      <c r="M1357" s="14"/>
      <c r="N1357" s="14" t="s">
        <v>1669</v>
      </c>
      <c r="O1357" s="14"/>
      <c r="P1357" s="15" t="s">
        <v>1395</v>
      </c>
      <c r="Q1357" s="16">
        <v>18799</v>
      </c>
      <c r="R1357" s="17">
        <v>40</v>
      </c>
      <c r="S1357" s="18">
        <v>12971.309999999998</v>
      </c>
      <c r="T1357" s="19" t="s">
        <v>353</v>
      </c>
      <c r="U1357" s="20" t="s">
        <v>708</v>
      </c>
      <c r="V1357" s="22">
        <v>42</v>
      </c>
      <c r="W1357" s="22">
        <v>1</v>
      </c>
      <c r="X1357" s="23"/>
    </row>
    <row r="1358" spans="1:24" s="1" customFormat="1" ht="17" customHeight="1" x14ac:dyDescent="0.3">
      <c r="A1358" s="24" t="s">
        <v>23</v>
      </c>
      <c r="B1358" s="24" t="s">
        <v>1666</v>
      </c>
      <c r="C1358" s="12" t="s">
        <v>1667</v>
      </c>
      <c r="D1358" s="59"/>
      <c r="E1358" s="40" t="str">
        <f t="shared" si="64"/>
        <v>Еще фото</v>
      </c>
      <c r="F1358" s="13" t="s">
        <v>26</v>
      </c>
      <c r="G1358" s="24" t="s">
        <v>358</v>
      </c>
      <c r="H1358" s="24" t="s">
        <v>349</v>
      </c>
      <c r="I1358" s="24" t="s">
        <v>1078</v>
      </c>
      <c r="J1358" s="14" t="s">
        <v>29</v>
      </c>
      <c r="K1358" s="15" t="s">
        <v>30</v>
      </c>
      <c r="L1358" s="61"/>
      <c r="M1358" s="14"/>
      <c r="N1358" s="14" t="s">
        <v>1669</v>
      </c>
      <c r="O1358" s="14"/>
      <c r="P1358" s="15" t="s">
        <v>1395</v>
      </c>
      <c r="Q1358" s="16">
        <v>18799</v>
      </c>
      <c r="R1358" s="17">
        <v>40</v>
      </c>
      <c r="S1358" s="18">
        <v>12971.309999999998</v>
      </c>
      <c r="T1358" s="19" t="s">
        <v>353</v>
      </c>
      <c r="U1358" s="20" t="s">
        <v>696</v>
      </c>
      <c r="V1358" s="22">
        <v>43</v>
      </c>
      <c r="W1358" s="22">
        <v>4</v>
      </c>
      <c r="X1358" s="23"/>
    </row>
    <row r="1359" spans="1:24" s="1" customFormat="1" ht="22.05" customHeight="1" x14ac:dyDescent="0.3">
      <c r="A1359" s="24" t="s">
        <v>23</v>
      </c>
      <c r="B1359" s="24" t="s">
        <v>1666</v>
      </c>
      <c r="C1359" s="12" t="s">
        <v>1667</v>
      </c>
      <c r="D1359" s="60"/>
      <c r="E1359" s="40" t="str">
        <f t="shared" si="64"/>
        <v>Еще фото</v>
      </c>
      <c r="F1359" s="13" t="s">
        <v>26</v>
      </c>
      <c r="G1359" s="24" t="s">
        <v>358</v>
      </c>
      <c r="H1359" s="24" t="s">
        <v>349</v>
      </c>
      <c r="I1359" s="24" t="s">
        <v>1078</v>
      </c>
      <c r="J1359" s="14" t="s">
        <v>29</v>
      </c>
      <c r="K1359" s="15" t="s">
        <v>30</v>
      </c>
      <c r="L1359" s="57"/>
      <c r="M1359" s="14"/>
      <c r="N1359" s="14" t="s">
        <v>1669</v>
      </c>
      <c r="O1359" s="14"/>
      <c r="P1359" s="15" t="s">
        <v>1395</v>
      </c>
      <c r="Q1359" s="16">
        <v>18799</v>
      </c>
      <c r="R1359" s="17">
        <v>40</v>
      </c>
      <c r="S1359" s="18">
        <v>12971.309999999998</v>
      </c>
      <c r="T1359" s="19" t="s">
        <v>353</v>
      </c>
      <c r="U1359" s="20" t="s">
        <v>697</v>
      </c>
      <c r="V1359" s="29">
        <v>43.5</v>
      </c>
      <c r="W1359" s="22">
        <v>1</v>
      </c>
      <c r="X1359" s="23"/>
    </row>
    <row r="1360" spans="1:24" s="1" customFormat="1" ht="13.05" customHeight="1" x14ac:dyDescent="0.3">
      <c r="A1360" s="11" t="s">
        <v>23</v>
      </c>
      <c r="B1360" s="11" t="s">
        <v>1666</v>
      </c>
      <c r="C1360" s="12" t="s">
        <v>1670</v>
      </c>
      <c r="D1360" s="58"/>
      <c r="E1360" s="40" t="str">
        <f t="shared" ref="E1360:E1367" si="65">HYPERLINK("https://www.google.ru/search?q=DV0833-101&amp;newwindow=1&amp;tbm=isch","Еще фото")</f>
        <v>Еще фото</v>
      </c>
      <c r="F1360" s="13" t="s">
        <v>26</v>
      </c>
      <c r="G1360" s="11" t="s">
        <v>358</v>
      </c>
      <c r="H1360" s="11" t="s">
        <v>349</v>
      </c>
      <c r="I1360" s="14" t="s">
        <v>1078</v>
      </c>
      <c r="J1360" s="14" t="s">
        <v>29</v>
      </c>
      <c r="K1360" s="15" t="s">
        <v>30</v>
      </c>
      <c r="L1360" s="56" t="s">
        <v>1668</v>
      </c>
      <c r="M1360" s="14"/>
      <c r="N1360" s="14" t="s">
        <v>1671</v>
      </c>
      <c r="O1360" s="14"/>
      <c r="P1360" s="15" t="s">
        <v>1395</v>
      </c>
      <c r="Q1360" s="16">
        <v>18799</v>
      </c>
      <c r="R1360" s="17">
        <v>40</v>
      </c>
      <c r="S1360" s="18">
        <v>12971.309999999998</v>
      </c>
      <c r="T1360" s="19" t="s">
        <v>353</v>
      </c>
      <c r="U1360" s="36" t="s">
        <v>686</v>
      </c>
      <c r="V1360" s="22">
        <v>40</v>
      </c>
      <c r="W1360" s="22">
        <v>4</v>
      </c>
      <c r="X1360" s="23"/>
    </row>
    <row r="1361" spans="1:24" s="1" customFormat="1" ht="13.05" customHeight="1" x14ac:dyDescent="0.3">
      <c r="A1361" s="24" t="s">
        <v>23</v>
      </c>
      <c r="B1361" s="24" t="s">
        <v>1666</v>
      </c>
      <c r="C1361" s="12" t="s">
        <v>1670</v>
      </c>
      <c r="D1361" s="59"/>
      <c r="E1361" s="40" t="str">
        <f t="shared" si="65"/>
        <v>Еще фото</v>
      </c>
      <c r="F1361" s="13" t="s">
        <v>26</v>
      </c>
      <c r="G1361" s="24" t="s">
        <v>358</v>
      </c>
      <c r="H1361" s="24" t="s">
        <v>349</v>
      </c>
      <c r="I1361" s="24" t="s">
        <v>1078</v>
      </c>
      <c r="J1361" s="14" t="s">
        <v>29</v>
      </c>
      <c r="K1361" s="15" t="s">
        <v>30</v>
      </c>
      <c r="L1361" s="61"/>
      <c r="M1361" s="14"/>
      <c r="N1361" s="14" t="s">
        <v>1671</v>
      </c>
      <c r="O1361" s="14"/>
      <c r="P1361" s="15" t="s">
        <v>1395</v>
      </c>
      <c r="Q1361" s="16">
        <v>18799</v>
      </c>
      <c r="R1361" s="17">
        <v>40</v>
      </c>
      <c r="S1361" s="18">
        <v>12971.309999999998</v>
      </c>
      <c r="T1361" s="19" t="s">
        <v>353</v>
      </c>
      <c r="U1361" s="20" t="s">
        <v>354</v>
      </c>
      <c r="V1361" s="22">
        <v>41</v>
      </c>
      <c r="W1361" s="22">
        <v>7</v>
      </c>
      <c r="X1361" s="23"/>
    </row>
    <row r="1362" spans="1:24" s="1" customFormat="1" ht="13.05" customHeight="1" x14ac:dyDescent="0.3">
      <c r="A1362" s="24" t="s">
        <v>23</v>
      </c>
      <c r="B1362" s="24" t="s">
        <v>1666</v>
      </c>
      <c r="C1362" s="12" t="s">
        <v>1670</v>
      </c>
      <c r="D1362" s="59"/>
      <c r="E1362" s="40" t="str">
        <f t="shared" si="65"/>
        <v>Еще фото</v>
      </c>
      <c r="F1362" s="13" t="s">
        <v>26</v>
      </c>
      <c r="G1362" s="24" t="s">
        <v>358</v>
      </c>
      <c r="H1362" s="24" t="s">
        <v>349</v>
      </c>
      <c r="I1362" s="24" t="s">
        <v>1078</v>
      </c>
      <c r="J1362" s="14" t="s">
        <v>29</v>
      </c>
      <c r="K1362" s="15" t="s">
        <v>30</v>
      </c>
      <c r="L1362" s="61"/>
      <c r="M1362" s="14"/>
      <c r="N1362" s="14" t="s">
        <v>1671</v>
      </c>
      <c r="O1362" s="14"/>
      <c r="P1362" s="15" t="s">
        <v>1395</v>
      </c>
      <c r="Q1362" s="16">
        <v>18799</v>
      </c>
      <c r="R1362" s="17">
        <v>40</v>
      </c>
      <c r="S1362" s="18">
        <v>12971.309999999998</v>
      </c>
      <c r="T1362" s="19" t="s">
        <v>353</v>
      </c>
      <c r="U1362" s="20" t="s">
        <v>355</v>
      </c>
      <c r="V1362" s="29">
        <v>41.5</v>
      </c>
      <c r="W1362" s="22">
        <v>6</v>
      </c>
      <c r="X1362" s="23"/>
    </row>
    <row r="1363" spans="1:24" s="1" customFormat="1" ht="13.05" customHeight="1" x14ac:dyDescent="0.3">
      <c r="A1363" s="24" t="s">
        <v>23</v>
      </c>
      <c r="B1363" s="24" t="s">
        <v>1666</v>
      </c>
      <c r="C1363" s="12" t="s">
        <v>1670</v>
      </c>
      <c r="D1363" s="59"/>
      <c r="E1363" s="40" t="str">
        <f t="shared" si="65"/>
        <v>Еще фото</v>
      </c>
      <c r="F1363" s="13" t="s">
        <v>26</v>
      </c>
      <c r="G1363" s="24" t="s">
        <v>358</v>
      </c>
      <c r="H1363" s="24" t="s">
        <v>349</v>
      </c>
      <c r="I1363" s="24" t="s">
        <v>1078</v>
      </c>
      <c r="J1363" s="14" t="s">
        <v>29</v>
      </c>
      <c r="K1363" s="15" t="s">
        <v>30</v>
      </c>
      <c r="L1363" s="61"/>
      <c r="M1363" s="14"/>
      <c r="N1363" s="14" t="s">
        <v>1671</v>
      </c>
      <c r="O1363" s="14"/>
      <c r="P1363" s="15" t="s">
        <v>1395</v>
      </c>
      <c r="Q1363" s="16">
        <v>18799</v>
      </c>
      <c r="R1363" s="17">
        <v>40</v>
      </c>
      <c r="S1363" s="18">
        <v>12971.309999999998</v>
      </c>
      <c r="T1363" s="19" t="s">
        <v>353</v>
      </c>
      <c r="U1363" s="20" t="s">
        <v>708</v>
      </c>
      <c r="V1363" s="22">
        <v>42</v>
      </c>
      <c r="W1363" s="22">
        <v>3</v>
      </c>
      <c r="X1363" s="23"/>
    </row>
    <row r="1364" spans="1:24" s="1" customFormat="1" ht="13.05" customHeight="1" x14ac:dyDescent="0.3">
      <c r="A1364" s="24" t="s">
        <v>23</v>
      </c>
      <c r="B1364" s="24" t="s">
        <v>1666</v>
      </c>
      <c r="C1364" s="12" t="s">
        <v>1670</v>
      </c>
      <c r="D1364" s="59"/>
      <c r="E1364" s="40" t="str">
        <f t="shared" si="65"/>
        <v>Еще фото</v>
      </c>
      <c r="F1364" s="13" t="s">
        <v>26</v>
      </c>
      <c r="G1364" s="24" t="s">
        <v>358</v>
      </c>
      <c r="H1364" s="24" t="s">
        <v>349</v>
      </c>
      <c r="I1364" s="24" t="s">
        <v>1078</v>
      </c>
      <c r="J1364" s="14" t="s">
        <v>29</v>
      </c>
      <c r="K1364" s="15" t="s">
        <v>30</v>
      </c>
      <c r="L1364" s="61"/>
      <c r="M1364" s="14"/>
      <c r="N1364" s="14" t="s">
        <v>1671</v>
      </c>
      <c r="O1364" s="14"/>
      <c r="P1364" s="15" t="s">
        <v>1395</v>
      </c>
      <c r="Q1364" s="16">
        <v>18799</v>
      </c>
      <c r="R1364" s="17">
        <v>40</v>
      </c>
      <c r="S1364" s="18">
        <v>12971.309999999998</v>
      </c>
      <c r="T1364" s="19" t="s">
        <v>353</v>
      </c>
      <c r="U1364" s="20" t="s">
        <v>696</v>
      </c>
      <c r="V1364" s="22">
        <v>43</v>
      </c>
      <c r="W1364" s="22">
        <v>6</v>
      </c>
      <c r="X1364" s="23"/>
    </row>
    <row r="1365" spans="1:24" s="1" customFormat="1" ht="13.05" customHeight="1" x14ac:dyDescent="0.3">
      <c r="A1365" s="24" t="s">
        <v>23</v>
      </c>
      <c r="B1365" s="24" t="s">
        <v>1666</v>
      </c>
      <c r="C1365" s="12" t="s">
        <v>1670</v>
      </c>
      <c r="D1365" s="59"/>
      <c r="E1365" s="40" t="str">
        <f t="shared" si="65"/>
        <v>Еще фото</v>
      </c>
      <c r="F1365" s="13" t="s">
        <v>26</v>
      </c>
      <c r="G1365" s="24" t="s">
        <v>358</v>
      </c>
      <c r="H1365" s="24" t="s">
        <v>349</v>
      </c>
      <c r="I1365" s="24" t="s">
        <v>1078</v>
      </c>
      <c r="J1365" s="14" t="s">
        <v>29</v>
      </c>
      <c r="K1365" s="15" t="s">
        <v>30</v>
      </c>
      <c r="L1365" s="61"/>
      <c r="M1365" s="14"/>
      <c r="N1365" s="14" t="s">
        <v>1671</v>
      </c>
      <c r="O1365" s="14"/>
      <c r="P1365" s="15" t="s">
        <v>1395</v>
      </c>
      <c r="Q1365" s="16">
        <v>18799</v>
      </c>
      <c r="R1365" s="17">
        <v>40</v>
      </c>
      <c r="S1365" s="18">
        <v>12971.309999999998</v>
      </c>
      <c r="T1365" s="19" t="s">
        <v>353</v>
      </c>
      <c r="U1365" s="20" t="s">
        <v>697</v>
      </c>
      <c r="V1365" s="29">
        <v>43.5</v>
      </c>
      <c r="W1365" s="22">
        <v>7</v>
      </c>
      <c r="X1365" s="23"/>
    </row>
    <row r="1366" spans="1:24" s="1" customFormat="1" ht="13.05" customHeight="1" x14ac:dyDescent="0.3">
      <c r="A1366" s="24" t="s">
        <v>23</v>
      </c>
      <c r="B1366" s="24" t="s">
        <v>1666</v>
      </c>
      <c r="C1366" s="12" t="s">
        <v>1670</v>
      </c>
      <c r="D1366" s="59"/>
      <c r="E1366" s="40" t="str">
        <f t="shared" si="65"/>
        <v>Еще фото</v>
      </c>
      <c r="F1366" s="13" t="s">
        <v>26</v>
      </c>
      <c r="G1366" s="24" t="s">
        <v>358</v>
      </c>
      <c r="H1366" s="24" t="s">
        <v>349</v>
      </c>
      <c r="I1366" s="24" t="s">
        <v>1078</v>
      </c>
      <c r="J1366" s="14" t="s">
        <v>29</v>
      </c>
      <c r="K1366" s="15" t="s">
        <v>30</v>
      </c>
      <c r="L1366" s="61"/>
      <c r="M1366" s="14"/>
      <c r="N1366" s="14" t="s">
        <v>1671</v>
      </c>
      <c r="O1366" s="14"/>
      <c r="P1366" s="15" t="s">
        <v>1395</v>
      </c>
      <c r="Q1366" s="16">
        <v>18799</v>
      </c>
      <c r="R1366" s="17">
        <v>40</v>
      </c>
      <c r="S1366" s="18">
        <v>12971.309999999998</v>
      </c>
      <c r="T1366" s="19" t="s">
        <v>353</v>
      </c>
      <c r="U1366" s="20" t="s">
        <v>698</v>
      </c>
      <c r="V1366" s="22">
        <v>44</v>
      </c>
      <c r="W1366" s="22">
        <v>9</v>
      </c>
      <c r="X1366" s="23"/>
    </row>
    <row r="1367" spans="1:24" s="1" customFormat="1" ht="18" customHeight="1" x14ac:dyDescent="0.3">
      <c r="A1367" s="24" t="s">
        <v>23</v>
      </c>
      <c r="B1367" s="24" t="s">
        <v>1666</v>
      </c>
      <c r="C1367" s="12" t="s">
        <v>1670</v>
      </c>
      <c r="D1367" s="60"/>
      <c r="E1367" s="40" t="str">
        <f t="shared" si="65"/>
        <v>Еще фото</v>
      </c>
      <c r="F1367" s="13" t="s">
        <v>26</v>
      </c>
      <c r="G1367" s="24" t="s">
        <v>358</v>
      </c>
      <c r="H1367" s="24" t="s">
        <v>349</v>
      </c>
      <c r="I1367" s="24" t="s">
        <v>1078</v>
      </c>
      <c r="J1367" s="14" t="s">
        <v>29</v>
      </c>
      <c r="K1367" s="15" t="s">
        <v>30</v>
      </c>
      <c r="L1367" s="57"/>
      <c r="M1367" s="14"/>
      <c r="N1367" s="14" t="s">
        <v>1671</v>
      </c>
      <c r="O1367" s="14"/>
      <c r="P1367" s="15" t="s">
        <v>1395</v>
      </c>
      <c r="Q1367" s="16">
        <v>18799</v>
      </c>
      <c r="R1367" s="17">
        <v>40</v>
      </c>
      <c r="S1367" s="18">
        <v>12971.309999999998</v>
      </c>
      <c r="T1367" s="19" t="s">
        <v>353</v>
      </c>
      <c r="U1367" s="20" t="s">
        <v>717</v>
      </c>
      <c r="V1367" s="22">
        <v>45</v>
      </c>
      <c r="W1367" s="22">
        <v>5</v>
      </c>
      <c r="X1367" s="23"/>
    </row>
    <row r="1368" spans="1:24" s="1" customFormat="1" ht="14" customHeight="1" x14ac:dyDescent="0.3">
      <c r="A1368" s="11" t="s">
        <v>23</v>
      </c>
      <c r="B1368" s="11" t="s">
        <v>1672</v>
      </c>
      <c r="C1368" s="12" t="s">
        <v>1673</v>
      </c>
      <c r="D1368" s="58"/>
      <c r="E1368" s="40" t="str">
        <f t="shared" ref="E1368:E1374" si="66">HYPERLINK("https://www.google.ru/search?q=DV1894-001&amp;newwindow=1&amp;tbm=isch","Еще фото")</f>
        <v>Еще фото</v>
      </c>
      <c r="F1368" s="25"/>
      <c r="G1368" s="11" t="s">
        <v>358</v>
      </c>
      <c r="H1368" s="11" t="s">
        <v>349</v>
      </c>
      <c r="I1368" s="14" t="s">
        <v>1078</v>
      </c>
      <c r="J1368" s="14" t="s">
        <v>29</v>
      </c>
      <c r="K1368" s="15" t="s">
        <v>30</v>
      </c>
      <c r="L1368" s="56" t="s">
        <v>1674</v>
      </c>
      <c r="M1368" s="14" t="s">
        <v>702</v>
      </c>
      <c r="N1368" s="14" t="s">
        <v>114</v>
      </c>
      <c r="O1368" s="14"/>
      <c r="P1368" s="15" t="s">
        <v>1675</v>
      </c>
      <c r="Q1368" s="16">
        <v>19399</v>
      </c>
      <c r="R1368" s="17">
        <v>40</v>
      </c>
      <c r="S1368" s="18">
        <v>13385.309999999998</v>
      </c>
      <c r="T1368" s="19" t="s">
        <v>353</v>
      </c>
      <c r="U1368" s="20" t="s">
        <v>695</v>
      </c>
      <c r="V1368" s="29">
        <v>39.5</v>
      </c>
      <c r="W1368" s="22">
        <v>6</v>
      </c>
      <c r="X1368" s="23"/>
    </row>
    <row r="1369" spans="1:24" s="1" customFormat="1" ht="14" customHeight="1" x14ac:dyDescent="0.3">
      <c r="A1369" s="24" t="s">
        <v>23</v>
      </c>
      <c r="B1369" s="24" t="s">
        <v>1672</v>
      </c>
      <c r="C1369" s="12" t="s">
        <v>1673</v>
      </c>
      <c r="D1369" s="59"/>
      <c r="E1369" s="40" t="str">
        <f t="shared" si="66"/>
        <v>Еще фото</v>
      </c>
      <c r="F1369" s="25"/>
      <c r="G1369" s="24" t="s">
        <v>358</v>
      </c>
      <c r="H1369" s="24" t="s">
        <v>349</v>
      </c>
      <c r="I1369" s="24" t="s">
        <v>1078</v>
      </c>
      <c r="J1369" s="14" t="s">
        <v>29</v>
      </c>
      <c r="K1369" s="15" t="s">
        <v>30</v>
      </c>
      <c r="L1369" s="61"/>
      <c r="M1369" s="14" t="s">
        <v>702</v>
      </c>
      <c r="N1369" s="14" t="s">
        <v>114</v>
      </c>
      <c r="O1369" s="14"/>
      <c r="P1369" s="15" t="s">
        <v>1675</v>
      </c>
      <c r="Q1369" s="16">
        <v>19399</v>
      </c>
      <c r="R1369" s="17">
        <v>40</v>
      </c>
      <c r="S1369" s="18">
        <v>13385.309999999998</v>
      </c>
      <c r="T1369" s="19" t="s">
        <v>353</v>
      </c>
      <c r="U1369" s="20" t="s">
        <v>686</v>
      </c>
      <c r="V1369" s="22">
        <v>40</v>
      </c>
      <c r="W1369" s="22">
        <v>3</v>
      </c>
      <c r="X1369" s="23"/>
    </row>
    <row r="1370" spans="1:24" s="1" customFormat="1" ht="14" customHeight="1" x14ac:dyDescent="0.3">
      <c r="A1370" s="24" t="s">
        <v>23</v>
      </c>
      <c r="B1370" s="24" t="s">
        <v>1672</v>
      </c>
      <c r="C1370" s="12" t="s">
        <v>1673</v>
      </c>
      <c r="D1370" s="59"/>
      <c r="E1370" s="40" t="str">
        <f t="shared" si="66"/>
        <v>Еще фото</v>
      </c>
      <c r="F1370" s="25"/>
      <c r="G1370" s="24" t="s">
        <v>358</v>
      </c>
      <c r="H1370" s="24" t="s">
        <v>349</v>
      </c>
      <c r="I1370" s="24" t="s">
        <v>1078</v>
      </c>
      <c r="J1370" s="14" t="s">
        <v>29</v>
      </c>
      <c r="K1370" s="15" t="s">
        <v>30</v>
      </c>
      <c r="L1370" s="61"/>
      <c r="M1370" s="14" t="s">
        <v>702</v>
      </c>
      <c r="N1370" s="14" t="s">
        <v>114</v>
      </c>
      <c r="O1370" s="14"/>
      <c r="P1370" s="15" t="s">
        <v>1675</v>
      </c>
      <c r="Q1370" s="16">
        <v>19399</v>
      </c>
      <c r="R1370" s="17">
        <v>40</v>
      </c>
      <c r="S1370" s="18">
        <v>13385.309999999998</v>
      </c>
      <c r="T1370" s="19" t="s">
        <v>353</v>
      </c>
      <c r="U1370" s="20" t="s">
        <v>354</v>
      </c>
      <c r="V1370" s="22">
        <v>41</v>
      </c>
      <c r="W1370" s="22">
        <v>5</v>
      </c>
      <c r="X1370" s="23"/>
    </row>
    <row r="1371" spans="1:24" s="1" customFormat="1" ht="14" customHeight="1" x14ac:dyDescent="0.3">
      <c r="A1371" s="24" t="s">
        <v>23</v>
      </c>
      <c r="B1371" s="24" t="s">
        <v>1672</v>
      </c>
      <c r="C1371" s="12" t="s">
        <v>1673</v>
      </c>
      <c r="D1371" s="59"/>
      <c r="E1371" s="40" t="str">
        <f t="shared" si="66"/>
        <v>Еще фото</v>
      </c>
      <c r="F1371" s="25"/>
      <c r="G1371" s="24" t="s">
        <v>358</v>
      </c>
      <c r="H1371" s="24" t="s">
        <v>349</v>
      </c>
      <c r="I1371" s="24" t="s">
        <v>1078</v>
      </c>
      <c r="J1371" s="14" t="s">
        <v>29</v>
      </c>
      <c r="K1371" s="15" t="s">
        <v>30</v>
      </c>
      <c r="L1371" s="61"/>
      <c r="M1371" s="14" t="s">
        <v>702</v>
      </c>
      <c r="N1371" s="14" t="s">
        <v>114</v>
      </c>
      <c r="O1371" s="14"/>
      <c r="P1371" s="15" t="s">
        <v>1675</v>
      </c>
      <c r="Q1371" s="16">
        <v>19399</v>
      </c>
      <c r="R1371" s="17">
        <v>40</v>
      </c>
      <c r="S1371" s="18">
        <v>13385.309999999998</v>
      </c>
      <c r="T1371" s="19" t="s">
        <v>353</v>
      </c>
      <c r="U1371" s="20" t="s">
        <v>355</v>
      </c>
      <c r="V1371" s="29">
        <v>41.5</v>
      </c>
      <c r="W1371" s="22">
        <v>7</v>
      </c>
      <c r="X1371" s="23"/>
    </row>
    <row r="1372" spans="1:24" s="1" customFormat="1" ht="14" customHeight="1" x14ac:dyDescent="0.3">
      <c r="A1372" s="24" t="s">
        <v>23</v>
      </c>
      <c r="B1372" s="24" t="s">
        <v>1672</v>
      </c>
      <c r="C1372" s="12" t="s">
        <v>1673</v>
      </c>
      <c r="D1372" s="59"/>
      <c r="E1372" s="40" t="str">
        <f t="shared" si="66"/>
        <v>Еще фото</v>
      </c>
      <c r="F1372" s="25"/>
      <c r="G1372" s="24" t="s">
        <v>358</v>
      </c>
      <c r="H1372" s="24" t="s">
        <v>349</v>
      </c>
      <c r="I1372" s="24" t="s">
        <v>1078</v>
      </c>
      <c r="J1372" s="14" t="s">
        <v>29</v>
      </c>
      <c r="K1372" s="15" t="s">
        <v>30</v>
      </c>
      <c r="L1372" s="61"/>
      <c r="M1372" s="14" t="s">
        <v>702</v>
      </c>
      <c r="N1372" s="14" t="s">
        <v>114</v>
      </c>
      <c r="O1372" s="14"/>
      <c r="P1372" s="15" t="s">
        <v>1675</v>
      </c>
      <c r="Q1372" s="16">
        <v>19399</v>
      </c>
      <c r="R1372" s="17">
        <v>40</v>
      </c>
      <c r="S1372" s="18">
        <v>13385.309999999998</v>
      </c>
      <c r="T1372" s="19" t="s">
        <v>353</v>
      </c>
      <c r="U1372" s="20" t="s">
        <v>708</v>
      </c>
      <c r="V1372" s="22">
        <v>42</v>
      </c>
      <c r="W1372" s="22">
        <v>4</v>
      </c>
      <c r="X1372" s="23"/>
    </row>
    <row r="1373" spans="1:24" s="1" customFormat="1" ht="14" customHeight="1" x14ac:dyDescent="0.3">
      <c r="A1373" s="24" t="s">
        <v>23</v>
      </c>
      <c r="B1373" s="24" t="s">
        <v>1672</v>
      </c>
      <c r="C1373" s="12" t="s">
        <v>1673</v>
      </c>
      <c r="D1373" s="59"/>
      <c r="E1373" s="40" t="str">
        <f t="shared" si="66"/>
        <v>Еще фото</v>
      </c>
      <c r="F1373" s="25"/>
      <c r="G1373" s="24" t="s">
        <v>358</v>
      </c>
      <c r="H1373" s="24" t="s">
        <v>349</v>
      </c>
      <c r="I1373" s="24" t="s">
        <v>1078</v>
      </c>
      <c r="J1373" s="14" t="s">
        <v>29</v>
      </c>
      <c r="K1373" s="15" t="s">
        <v>30</v>
      </c>
      <c r="L1373" s="61"/>
      <c r="M1373" s="14" t="s">
        <v>702</v>
      </c>
      <c r="N1373" s="14" t="s">
        <v>114</v>
      </c>
      <c r="O1373" s="14"/>
      <c r="P1373" s="15" t="s">
        <v>1675</v>
      </c>
      <c r="Q1373" s="16">
        <v>19399</v>
      </c>
      <c r="R1373" s="17">
        <v>40</v>
      </c>
      <c r="S1373" s="18">
        <v>13385.309999999998</v>
      </c>
      <c r="T1373" s="19" t="s">
        <v>353</v>
      </c>
      <c r="U1373" s="20" t="s">
        <v>696</v>
      </c>
      <c r="V1373" s="22">
        <v>43</v>
      </c>
      <c r="W1373" s="22">
        <v>2</v>
      </c>
      <c r="X1373" s="23"/>
    </row>
    <row r="1374" spans="1:24" s="1" customFormat="1" ht="17" customHeight="1" x14ac:dyDescent="0.3">
      <c r="A1374" s="24" t="s">
        <v>23</v>
      </c>
      <c r="B1374" s="24" t="s">
        <v>1672</v>
      </c>
      <c r="C1374" s="12" t="s">
        <v>1673</v>
      </c>
      <c r="D1374" s="60"/>
      <c r="E1374" s="40" t="str">
        <f t="shared" si="66"/>
        <v>Еще фото</v>
      </c>
      <c r="F1374" s="25"/>
      <c r="G1374" s="24" t="s">
        <v>358</v>
      </c>
      <c r="H1374" s="24" t="s">
        <v>349</v>
      </c>
      <c r="I1374" s="24" t="s">
        <v>1078</v>
      </c>
      <c r="J1374" s="14" t="s">
        <v>29</v>
      </c>
      <c r="K1374" s="15" t="s">
        <v>30</v>
      </c>
      <c r="L1374" s="57"/>
      <c r="M1374" s="14" t="s">
        <v>702</v>
      </c>
      <c r="N1374" s="14" t="s">
        <v>114</v>
      </c>
      <c r="O1374" s="14"/>
      <c r="P1374" s="15" t="s">
        <v>1675</v>
      </c>
      <c r="Q1374" s="16">
        <v>19399</v>
      </c>
      <c r="R1374" s="17">
        <v>40</v>
      </c>
      <c r="S1374" s="18">
        <v>13385.309999999998</v>
      </c>
      <c r="T1374" s="19" t="s">
        <v>353</v>
      </c>
      <c r="U1374" s="20" t="s">
        <v>717</v>
      </c>
      <c r="V1374" s="22">
        <v>45</v>
      </c>
      <c r="W1374" s="22">
        <v>1</v>
      </c>
      <c r="X1374" s="23"/>
    </row>
    <row r="1375" spans="1:24" s="1" customFormat="1" ht="52.05" customHeight="1" x14ac:dyDescent="0.3">
      <c r="A1375" s="11" t="s">
        <v>23</v>
      </c>
      <c r="B1375" s="11" t="s">
        <v>1676</v>
      </c>
      <c r="C1375" s="12" t="s">
        <v>1677</v>
      </c>
      <c r="D1375" s="54"/>
      <c r="E1375" s="40" t="str">
        <f>HYPERLINK("https://www.google.ru/search?q=DV3276-100&amp;newwindow=1&amp;tbm=isch","Еще фото")</f>
        <v>Еще фото</v>
      </c>
      <c r="F1375" s="25"/>
      <c r="G1375" s="11" t="s">
        <v>358</v>
      </c>
      <c r="H1375" s="11" t="s">
        <v>349</v>
      </c>
      <c r="I1375" s="14" t="s">
        <v>1078</v>
      </c>
      <c r="J1375" s="14" t="s">
        <v>724</v>
      </c>
      <c r="K1375" s="15" t="s">
        <v>30</v>
      </c>
      <c r="L1375" s="56" t="s">
        <v>1678</v>
      </c>
      <c r="M1375" s="14"/>
      <c r="N1375" s="14" t="s">
        <v>67</v>
      </c>
      <c r="O1375" s="14"/>
      <c r="P1375" s="15" t="s">
        <v>898</v>
      </c>
      <c r="Q1375" s="16">
        <v>23999</v>
      </c>
      <c r="R1375" s="17">
        <v>40</v>
      </c>
      <c r="S1375" s="18">
        <v>16559.309999999998</v>
      </c>
      <c r="T1375" s="19" t="s">
        <v>353</v>
      </c>
      <c r="U1375" s="20" t="s">
        <v>354</v>
      </c>
      <c r="V1375" s="22">
        <v>41</v>
      </c>
      <c r="W1375" s="22">
        <v>1</v>
      </c>
      <c r="X1375" s="23"/>
    </row>
    <row r="1376" spans="1:24" s="1" customFormat="1" ht="61.05" customHeight="1" x14ac:dyDescent="0.3">
      <c r="A1376" s="24" t="s">
        <v>23</v>
      </c>
      <c r="B1376" s="24" t="s">
        <v>1676</v>
      </c>
      <c r="C1376" s="12" t="s">
        <v>1677</v>
      </c>
      <c r="D1376" s="55"/>
      <c r="E1376" s="40" t="str">
        <f>HYPERLINK("https://www.google.ru/search?q=DV3276-100&amp;newwindow=1&amp;tbm=isch","Еще фото")</f>
        <v>Еще фото</v>
      </c>
      <c r="F1376" s="25"/>
      <c r="G1376" s="24" t="s">
        <v>358</v>
      </c>
      <c r="H1376" s="24" t="s">
        <v>349</v>
      </c>
      <c r="I1376" s="24" t="s">
        <v>1078</v>
      </c>
      <c r="J1376" s="14" t="s">
        <v>724</v>
      </c>
      <c r="K1376" s="15" t="s">
        <v>30</v>
      </c>
      <c r="L1376" s="57"/>
      <c r="M1376" s="14"/>
      <c r="N1376" s="14" t="s">
        <v>67</v>
      </c>
      <c r="O1376" s="14"/>
      <c r="P1376" s="15" t="s">
        <v>898</v>
      </c>
      <c r="Q1376" s="16">
        <v>23999</v>
      </c>
      <c r="R1376" s="17">
        <v>40</v>
      </c>
      <c r="S1376" s="18">
        <v>16559.309999999998</v>
      </c>
      <c r="T1376" s="19" t="s">
        <v>353</v>
      </c>
      <c r="U1376" s="20" t="s">
        <v>696</v>
      </c>
      <c r="V1376" s="22">
        <v>43</v>
      </c>
      <c r="W1376" s="22">
        <v>1</v>
      </c>
      <c r="X1376" s="23"/>
    </row>
    <row r="1377" spans="1:24" s="1" customFormat="1" ht="108" customHeight="1" x14ac:dyDescent="0.3">
      <c r="A1377" s="11" t="s">
        <v>23</v>
      </c>
      <c r="B1377" s="11" t="s">
        <v>1679</v>
      </c>
      <c r="C1377" s="12" t="s">
        <v>1680</v>
      </c>
      <c r="D1377" s="28"/>
      <c r="E1377" s="40" t="str">
        <f>HYPERLINK("https://www.google.ru/search?q=DV3285-300&amp;newwindow=1&amp;tbm=isch","Еще фото")</f>
        <v>Еще фото</v>
      </c>
      <c r="F1377" s="25"/>
      <c r="G1377" s="11" t="s">
        <v>358</v>
      </c>
      <c r="H1377" s="11" t="s">
        <v>349</v>
      </c>
      <c r="I1377" s="14" t="s">
        <v>1078</v>
      </c>
      <c r="J1377" s="14" t="s">
        <v>29</v>
      </c>
      <c r="K1377" s="15" t="s">
        <v>45</v>
      </c>
      <c r="L1377" s="14" t="s">
        <v>1681</v>
      </c>
      <c r="M1377" s="14" t="s">
        <v>684</v>
      </c>
      <c r="N1377" s="14" t="s">
        <v>70</v>
      </c>
      <c r="O1377" s="14"/>
      <c r="P1377" s="15" t="s">
        <v>898</v>
      </c>
      <c r="Q1377" s="16">
        <v>26199</v>
      </c>
      <c r="R1377" s="17">
        <v>40</v>
      </c>
      <c r="S1377" s="18">
        <v>18077.309999999998</v>
      </c>
      <c r="T1377" s="19" t="s">
        <v>353</v>
      </c>
      <c r="U1377" s="20" t="s">
        <v>361</v>
      </c>
      <c r="V1377" s="29">
        <v>36.5</v>
      </c>
      <c r="W1377" s="22">
        <v>1</v>
      </c>
      <c r="X1377" s="23"/>
    </row>
    <row r="1378" spans="1:24" s="1" customFormat="1" ht="52.05" customHeight="1" x14ac:dyDescent="0.3">
      <c r="A1378" s="11" t="s">
        <v>23</v>
      </c>
      <c r="B1378" s="11" t="s">
        <v>1682</v>
      </c>
      <c r="C1378" s="12" t="s">
        <v>1683</v>
      </c>
      <c r="D1378" s="54"/>
      <c r="E1378" s="40" t="str">
        <f>HYPERLINK("https://www.google.ru/search?q=DV3479-100&amp;newwindow=1&amp;tbm=isch","Еще фото")</f>
        <v>Еще фото</v>
      </c>
      <c r="F1378" s="25"/>
      <c r="G1378" s="11" t="s">
        <v>358</v>
      </c>
      <c r="H1378" s="11" t="s">
        <v>349</v>
      </c>
      <c r="I1378" s="14" t="s">
        <v>1078</v>
      </c>
      <c r="J1378" s="14" t="s">
        <v>29</v>
      </c>
      <c r="K1378" s="15" t="s">
        <v>30</v>
      </c>
      <c r="L1378" s="56" t="s">
        <v>1684</v>
      </c>
      <c r="M1378" s="14"/>
      <c r="N1378" s="14" t="s">
        <v>67</v>
      </c>
      <c r="O1378" s="14"/>
      <c r="P1378" s="15" t="s">
        <v>1685</v>
      </c>
      <c r="Q1378" s="16">
        <v>17199</v>
      </c>
      <c r="R1378" s="17">
        <v>40</v>
      </c>
      <c r="S1378" s="18">
        <v>11867.31</v>
      </c>
      <c r="T1378" s="19" t="s">
        <v>353</v>
      </c>
      <c r="U1378" s="20" t="s">
        <v>849</v>
      </c>
      <c r="V1378" s="29">
        <v>35.5</v>
      </c>
      <c r="W1378" s="22">
        <v>2</v>
      </c>
      <c r="X1378" s="23"/>
    </row>
    <row r="1379" spans="1:24" s="1" customFormat="1" ht="61.05" customHeight="1" x14ac:dyDescent="0.3">
      <c r="A1379" s="24" t="s">
        <v>23</v>
      </c>
      <c r="B1379" s="24" t="s">
        <v>1682</v>
      </c>
      <c r="C1379" s="12" t="s">
        <v>1683</v>
      </c>
      <c r="D1379" s="55"/>
      <c r="E1379" s="40" t="str">
        <f>HYPERLINK("https://www.google.ru/search?q=DV3479-100&amp;newwindow=1&amp;tbm=isch","Еще фото")</f>
        <v>Еще фото</v>
      </c>
      <c r="F1379" s="25"/>
      <c r="G1379" s="24" t="s">
        <v>358</v>
      </c>
      <c r="H1379" s="24" t="s">
        <v>349</v>
      </c>
      <c r="I1379" s="24" t="s">
        <v>1078</v>
      </c>
      <c r="J1379" s="14" t="s">
        <v>29</v>
      </c>
      <c r="K1379" s="15" t="s">
        <v>30</v>
      </c>
      <c r="L1379" s="57"/>
      <c r="M1379" s="14"/>
      <c r="N1379" s="14" t="s">
        <v>67</v>
      </c>
      <c r="O1379" s="14"/>
      <c r="P1379" s="15" t="s">
        <v>1685</v>
      </c>
      <c r="Q1379" s="16">
        <v>17199</v>
      </c>
      <c r="R1379" s="17">
        <v>40</v>
      </c>
      <c r="S1379" s="18">
        <v>11867.31</v>
      </c>
      <c r="T1379" s="19" t="s">
        <v>353</v>
      </c>
      <c r="U1379" s="20" t="s">
        <v>679</v>
      </c>
      <c r="V1379" s="22">
        <v>37</v>
      </c>
      <c r="W1379" s="22">
        <v>1</v>
      </c>
      <c r="X1379" s="23"/>
    </row>
    <row r="1380" spans="1:24" s="1" customFormat="1" ht="21" customHeight="1" x14ac:dyDescent="0.3">
      <c r="A1380" s="11" t="s">
        <v>23</v>
      </c>
      <c r="B1380" s="11" t="s">
        <v>1686</v>
      </c>
      <c r="C1380" s="26" t="s">
        <v>1687</v>
      </c>
      <c r="D1380" s="58"/>
      <c r="E1380" s="40" t="str">
        <f>HYPERLINK("https://www.google.ru/search?q=DV3808-110&amp;newwindow=1&amp;tbm=isch","Еще фото")</f>
        <v>Еще фото</v>
      </c>
      <c r="F1380" s="25"/>
      <c r="G1380" s="11" t="s">
        <v>358</v>
      </c>
      <c r="H1380" s="11" t="s">
        <v>349</v>
      </c>
      <c r="I1380" s="14" t="s">
        <v>1078</v>
      </c>
      <c r="J1380" s="14" t="s">
        <v>29</v>
      </c>
      <c r="K1380" s="15" t="s">
        <v>45</v>
      </c>
      <c r="L1380" s="56" t="s">
        <v>1688</v>
      </c>
      <c r="M1380" s="14"/>
      <c r="N1380" s="14" t="s">
        <v>67</v>
      </c>
      <c r="O1380" s="14"/>
      <c r="P1380" s="15" t="s">
        <v>796</v>
      </c>
      <c r="Q1380" s="16">
        <v>17399</v>
      </c>
      <c r="R1380" s="17">
        <v>40</v>
      </c>
      <c r="S1380" s="18">
        <v>12005.31</v>
      </c>
      <c r="T1380" s="19" t="s">
        <v>353</v>
      </c>
      <c r="U1380" s="20" t="s">
        <v>361</v>
      </c>
      <c r="V1380" s="29">
        <v>36.5</v>
      </c>
      <c r="W1380" s="22">
        <v>1</v>
      </c>
      <c r="X1380" s="23"/>
    </row>
    <row r="1381" spans="1:24" s="1" customFormat="1" ht="21" customHeight="1" x14ac:dyDescent="0.3">
      <c r="A1381" s="24" t="s">
        <v>23</v>
      </c>
      <c r="B1381" s="24" t="s">
        <v>1686</v>
      </c>
      <c r="C1381" s="27" t="s">
        <v>1687</v>
      </c>
      <c r="D1381" s="59"/>
      <c r="E1381" s="40" t="str">
        <f>HYPERLINK("https://www.google.ru/search?q=DV3808-110&amp;newwindow=1&amp;tbm=isch","Еще фото")</f>
        <v>Еще фото</v>
      </c>
      <c r="F1381" s="25"/>
      <c r="G1381" s="24" t="s">
        <v>358</v>
      </c>
      <c r="H1381" s="24" t="s">
        <v>349</v>
      </c>
      <c r="I1381" s="24" t="s">
        <v>1078</v>
      </c>
      <c r="J1381" s="14" t="s">
        <v>29</v>
      </c>
      <c r="K1381" s="15" t="s">
        <v>45</v>
      </c>
      <c r="L1381" s="61"/>
      <c r="M1381" s="14"/>
      <c r="N1381" s="14" t="s">
        <v>67</v>
      </c>
      <c r="O1381" s="14"/>
      <c r="P1381" s="15" t="s">
        <v>796</v>
      </c>
      <c r="Q1381" s="16">
        <v>17399</v>
      </c>
      <c r="R1381" s="17">
        <v>40</v>
      </c>
      <c r="S1381" s="18">
        <v>12005.31</v>
      </c>
      <c r="T1381" s="19" t="s">
        <v>353</v>
      </c>
      <c r="U1381" s="20" t="s">
        <v>362</v>
      </c>
      <c r="V1381" s="22">
        <v>37</v>
      </c>
      <c r="W1381" s="22">
        <v>2</v>
      </c>
      <c r="X1381" s="23"/>
    </row>
    <row r="1382" spans="1:24" s="1" customFormat="1" ht="21" customHeight="1" x14ac:dyDescent="0.3">
      <c r="A1382" s="24" t="s">
        <v>23</v>
      </c>
      <c r="B1382" s="24" t="s">
        <v>1686</v>
      </c>
      <c r="C1382" s="27" t="s">
        <v>1687</v>
      </c>
      <c r="D1382" s="59"/>
      <c r="E1382" s="40" t="str">
        <f>HYPERLINK("https://www.google.ru/search?q=DV3808-110&amp;newwindow=1&amp;tbm=isch","Еще фото")</f>
        <v>Еще фото</v>
      </c>
      <c r="F1382" s="25"/>
      <c r="G1382" s="24" t="s">
        <v>358</v>
      </c>
      <c r="H1382" s="24" t="s">
        <v>349</v>
      </c>
      <c r="I1382" s="24" t="s">
        <v>1078</v>
      </c>
      <c r="J1382" s="14" t="s">
        <v>29</v>
      </c>
      <c r="K1382" s="15" t="s">
        <v>45</v>
      </c>
      <c r="L1382" s="61"/>
      <c r="M1382" s="14"/>
      <c r="N1382" s="14" t="s">
        <v>67</v>
      </c>
      <c r="O1382" s="14"/>
      <c r="P1382" s="15" t="s">
        <v>796</v>
      </c>
      <c r="Q1382" s="16">
        <v>17399</v>
      </c>
      <c r="R1382" s="17">
        <v>40</v>
      </c>
      <c r="S1382" s="18">
        <v>12005.31</v>
      </c>
      <c r="T1382" s="19" t="s">
        <v>353</v>
      </c>
      <c r="U1382" s="20" t="s">
        <v>695</v>
      </c>
      <c r="V1382" s="29">
        <v>37.5</v>
      </c>
      <c r="W1382" s="22">
        <v>3</v>
      </c>
      <c r="X1382" s="23"/>
    </row>
    <row r="1383" spans="1:24" s="1" customFormat="1" ht="21" customHeight="1" x14ac:dyDescent="0.3">
      <c r="A1383" s="24" t="s">
        <v>23</v>
      </c>
      <c r="B1383" s="24" t="s">
        <v>1686</v>
      </c>
      <c r="C1383" s="27" t="s">
        <v>1687</v>
      </c>
      <c r="D1383" s="59"/>
      <c r="E1383" s="40" t="str">
        <f>HYPERLINK("https://www.google.ru/search?q=DV3808-110&amp;newwindow=1&amp;tbm=isch","Еще фото")</f>
        <v>Еще фото</v>
      </c>
      <c r="F1383" s="25"/>
      <c r="G1383" s="24" t="s">
        <v>358</v>
      </c>
      <c r="H1383" s="24" t="s">
        <v>349</v>
      </c>
      <c r="I1383" s="24" t="s">
        <v>1078</v>
      </c>
      <c r="J1383" s="14" t="s">
        <v>29</v>
      </c>
      <c r="K1383" s="15" t="s">
        <v>45</v>
      </c>
      <c r="L1383" s="61"/>
      <c r="M1383" s="14"/>
      <c r="N1383" s="14" t="s">
        <v>67</v>
      </c>
      <c r="O1383" s="14"/>
      <c r="P1383" s="15" t="s">
        <v>796</v>
      </c>
      <c r="Q1383" s="16">
        <v>17399</v>
      </c>
      <c r="R1383" s="17">
        <v>40</v>
      </c>
      <c r="S1383" s="18">
        <v>12005.31</v>
      </c>
      <c r="T1383" s="19" t="s">
        <v>353</v>
      </c>
      <c r="U1383" s="20" t="s">
        <v>686</v>
      </c>
      <c r="V1383" s="22">
        <v>38</v>
      </c>
      <c r="W1383" s="22">
        <v>3</v>
      </c>
      <c r="X1383" s="23"/>
    </row>
    <row r="1384" spans="1:24" s="1" customFormat="1" ht="32" customHeight="1" x14ac:dyDescent="0.3">
      <c r="A1384" s="24" t="s">
        <v>23</v>
      </c>
      <c r="B1384" s="24" t="s">
        <v>1686</v>
      </c>
      <c r="C1384" s="27" t="s">
        <v>1687</v>
      </c>
      <c r="D1384" s="60"/>
      <c r="E1384" s="40" t="str">
        <f>HYPERLINK("https://www.google.ru/search?q=DV3808-110&amp;newwindow=1&amp;tbm=isch","Еще фото")</f>
        <v>Еще фото</v>
      </c>
      <c r="F1384" s="25"/>
      <c r="G1384" s="24" t="s">
        <v>358</v>
      </c>
      <c r="H1384" s="24" t="s">
        <v>349</v>
      </c>
      <c r="I1384" s="24" t="s">
        <v>1078</v>
      </c>
      <c r="J1384" s="14" t="s">
        <v>29</v>
      </c>
      <c r="K1384" s="15" t="s">
        <v>45</v>
      </c>
      <c r="L1384" s="57"/>
      <c r="M1384" s="14"/>
      <c r="N1384" s="14" t="s">
        <v>67</v>
      </c>
      <c r="O1384" s="14"/>
      <c r="P1384" s="15" t="s">
        <v>796</v>
      </c>
      <c r="Q1384" s="16">
        <v>17399</v>
      </c>
      <c r="R1384" s="17">
        <v>40</v>
      </c>
      <c r="S1384" s="18">
        <v>12005.31</v>
      </c>
      <c r="T1384" s="19" t="s">
        <v>353</v>
      </c>
      <c r="U1384" s="20" t="s">
        <v>354</v>
      </c>
      <c r="V1384" s="22">
        <v>39</v>
      </c>
      <c r="W1384" s="22">
        <v>1</v>
      </c>
      <c r="X1384" s="23"/>
    </row>
    <row r="1385" spans="1:24" s="1" customFormat="1" ht="108" customHeight="1" x14ac:dyDescent="0.3">
      <c r="A1385" s="11" t="s">
        <v>23</v>
      </c>
      <c r="B1385" s="11" t="s">
        <v>1689</v>
      </c>
      <c r="C1385" s="12" t="s">
        <v>1690</v>
      </c>
      <c r="D1385" s="28"/>
      <c r="E1385" s="40" t="str">
        <f>HYPERLINK("https://www.google.ru/search?q=DV3864-011&amp;newwindow=1&amp;tbm=isch","Еще фото")</f>
        <v>Еще фото</v>
      </c>
      <c r="F1385" s="25"/>
      <c r="G1385" s="11" t="s">
        <v>358</v>
      </c>
      <c r="H1385" s="11" t="s">
        <v>349</v>
      </c>
      <c r="I1385" s="14" t="s">
        <v>1078</v>
      </c>
      <c r="J1385" s="14" t="s">
        <v>99</v>
      </c>
      <c r="K1385" s="15" t="s">
        <v>30</v>
      </c>
      <c r="L1385" s="14" t="s">
        <v>1691</v>
      </c>
      <c r="M1385" s="14"/>
      <c r="N1385" s="14" t="s">
        <v>114</v>
      </c>
      <c r="O1385" s="14"/>
      <c r="P1385" s="15" t="s">
        <v>721</v>
      </c>
      <c r="Q1385" s="16">
        <v>20799</v>
      </c>
      <c r="R1385" s="17">
        <v>40</v>
      </c>
      <c r="S1385" s="18">
        <v>14351.309999999998</v>
      </c>
      <c r="T1385" s="19" t="s">
        <v>353</v>
      </c>
      <c r="U1385" s="20" t="s">
        <v>362</v>
      </c>
      <c r="V1385" s="22">
        <v>39</v>
      </c>
      <c r="W1385" s="22">
        <v>1</v>
      </c>
      <c r="X1385" s="23"/>
    </row>
    <row r="1386" spans="1:24" s="1" customFormat="1" ht="35" customHeight="1" x14ac:dyDescent="0.3">
      <c r="A1386" s="11" t="s">
        <v>23</v>
      </c>
      <c r="B1386" s="11" t="s">
        <v>1692</v>
      </c>
      <c r="C1386" s="12" t="s">
        <v>1693</v>
      </c>
      <c r="D1386" s="58"/>
      <c r="E1386" s="40" t="str">
        <f>HYPERLINK("https://www.google.ru/search?q=DV4022-003&amp;newwindow=1&amp;tbm=isch","Еще фото")</f>
        <v>Еще фото</v>
      </c>
      <c r="F1386" s="25"/>
      <c r="G1386" s="11" t="s">
        <v>358</v>
      </c>
      <c r="H1386" s="11" t="s">
        <v>349</v>
      </c>
      <c r="I1386" s="14" t="s">
        <v>1078</v>
      </c>
      <c r="J1386" s="14" t="s">
        <v>29</v>
      </c>
      <c r="K1386" s="15" t="s">
        <v>30</v>
      </c>
      <c r="L1386" s="56" t="s">
        <v>701</v>
      </c>
      <c r="M1386" s="14" t="s">
        <v>702</v>
      </c>
      <c r="N1386" s="14" t="s">
        <v>114</v>
      </c>
      <c r="O1386" s="14"/>
      <c r="P1386" s="15" t="s">
        <v>703</v>
      </c>
      <c r="Q1386" s="16">
        <v>25799</v>
      </c>
      <c r="R1386" s="17">
        <v>40</v>
      </c>
      <c r="S1386" s="18">
        <v>17801.309999999998</v>
      </c>
      <c r="T1386" s="19" t="s">
        <v>353</v>
      </c>
      <c r="U1386" s="20" t="s">
        <v>355</v>
      </c>
      <c r="V1386" s="29">
        <v>41.5</v>
      </c>
      <c r="W1386" s="22">
        <v>7</v>
      </c>
      <c r="X1386" s="23"/>
    </row>
    <row r="1387" spans="1:24" s="1" customFormat="1" ht="35" customHeight="1" x14ac:dyDescent="0.3">
      <c r="A1387" s="24" t="s">
        <v>23</v>
      </c>
      <c r="B1387" s="24" t="s">
        <v>1692</v>
      </c>
      <c r="C1387" s="12" t="s">
        <v>1693</v>
      </c>
      <c r="D1387" s="59"/>
      <c r="E1387" s="40" t="str">
        <f>HYPERLINK("https://www.google.ru/search?q=DV4022-003&amp;newwindow=1&amp;tbm=isch","Еще фото")</f>
        <v>Еще фото</v>
      </c>
      <c r="F1387" s="25"/>
      <c r="G1387" s="24" t="s">
        <v>358</v>
      </c>
      <c r="H1387" s="24" t="s">
        <v>349</v>
      </c>
      <c r="I1387" s="24" t="s">
        <v>1078</v>
      </c>
      <c r="J1387" s="14" t="s">
        <v>29</v>
      </c>
      <c r="K1387" s="15" t="s">
        <v>30</v>
      </c>
      <c r="L1387" s="61"/>
      <c r="M1387" s="14" t="s">
        <v>702</v>
      </c>
      <c r="N1387" s="14" t="s">
        <v>114</v>
      </c>
      <c r="O1387" s="14"/>
      <c r="P1387" s="15" t="s">
        <v>703</v>
      </c>
      <c r="Q1387" s="16">
        <v>25799</v>
      </c>
      <c r="R1387" s="17">
        <v>40</v>
      </c>
      <c r="S1387" s="18">
        <v>17801.309999999998</v>
      </c>
      <c r="T1387" s="19" t="s">
        <v>353</v>
      </c>
      <c r="U1387" s="20" t="s">
        <v>708</v>
      </c>
      <c r="V1387" s="22">
        <v>42</v>
      </c>
      <c r="W1387" s="22">
        <v>1</v>
      </c>
      <c r="X1387" s="23"/>
    </row>
    <row r="1388" spans="1:24" s="1" customFormat="1" ht="37.049999999999997" customHeight="1" x14ac:dyDescent="0.3">
      <c r="A1388" s="24" t="s">
        <v>23</v>
      </c>
      <c r="B1388" s="24" t="s">
        <v>1692</v>
      </c>
      <c r="C1388" s="12" t="s">
        <v>1693</v>
      </c>
      <c r="D1388" s="60"/>
      <c r="E1388" s="40" t="str">
        <f>HYPERLINK("https://www.google.ru/search?q=DV4022-003&amp;newwindow=1&amp;tbm=isch","Еще фото")</f>
        <v>Еще фото</v>
      </c>
      <c r="F1388" s="25"/>
      <c r="G1388" s="24" t="s">
        <v>358</v>
      </c>
      <c r="H1388" s="24" t="s">
        <v>349</v>
      </c>
      <c r="I1388" s="24" t="s">
        <v>1078</v>
      </c>
      <c r="J1388" s="14" t="s">
        <v>29</v>
      </c>
      <c r="K1388" s="15" t="s">
        <v>30</v>
      </c>
      <c r="L1388" s="57"/>
      <c r="M1388" s="14" t="s">
        <v>702</v>
      </c>
      <c r="N1388" s="14" t="s">
        <v>114</v>
      </c>
      <c r="O1388" s="14"/>
      <c r="P1388" s="15" t="s">
        <v>703</v>
      </c>
      <c r="Q1388" s="16">
        <v>25799</v>
      </c>
      <c r="R1388" s="17">
        <v>40</v>
      </c>
      <c r="S1388" s="18">
        <v>17801.309999999998</v>
      </c>
      <c r="T1388" s="19" t="s">
        <v>353</v>
      </c>
      <c r="U1388" s="20" t="s">
        <v>696</v>
      </c>
      <c r="V1388" s="22">
        <v>43</v>
      </c>
      <c r="W1388" s="22">
        <v>1</v>
      </c>
      <c r="X1388" s="23"/>
    </row>
    <row r="1389" spans="1:24" s="1" customFormat="1" ht="108" customHeight="1" x14ac:dyDescent="0.3">
      <c r="A1389" s="11" t="s">
        <v>23</v>
      </c>
      <c r="B1389" s="11" t="s">
        <v>1692</v>
      </c>
      <c r="C1389" s="12" t="s">
        <v>1694</v>
      </c>
      <c r="D1389" s="28"/>
      <c r="E1389" s="40" t="str">
        <f>HYPERLINK("https://www.google.ru/search?q=DV4022-103&amp;newwindow=1&amp;tbm=isch","Еще фото")</f>
        <v>Еще фото</v>
      </c>
      <c r="F1389" s="25"/>
      <c r="G1389" s="11" t="s">
        <v>358</v>
      </c>
      <c r="H1389" s="11" t="s">
        <v>349</v>
      </c>
      <c r="I1389" s="14" t="s">
        <v>1078</v>
      </c>
      <c r="J1389" s="14" t="s">
        <v>29</v>
      </c>
      <c r="K1389" s="15" t="s">
        <v>30</v>
      </c>
      <c r="L1389" s="14" t="s">
        <v>701</v>
      </c>
      <c r="M1389" s="14" t="s">
        <v>702</v>
      </c>
      <c r="N1389" s="14" t="s">
        <v>67</v>
      </c>
      <c r="O1389" s="14"/>
      <c r="P1389" s="15" t="s">
        <v>703</v>
      </c>
      <c r="Q1389" s="16">
        <v>23599</v>
      </c>
      <c r="R1389" s="17">
        <v>40</v>
      </c>
      <c r="S1389" s="18">
        <v>16283.309999999998</v>
      </c>
      <c r="T1389" s="19" t="s">
        <v>353</v>
      </c>
      <c r="U1389" s="20" t="s">
        <v>355</v>
      </c>
      <c r="V1389" s="29">
        <v>41.5</v>
      </c>
      <c r="W1389" s="22">
        <v>1</v>
      </c>
      <c r="X1389" s="23"/>
    </row>
    <row r="1390" spans="1:24" s="1" customFormat="1" ht="108" customHeight="1" x14ac:dyDescent="0.3">
      <c r="A1390" s="11" t="s">
        <v>23</v>
      </c>
      <c r="B1390" s="11" t="s">
        <v>1169</v>
      </c>
      <c r="C1390" s="12" t="s">
        <v>1695</v>
      </c>
      <c r="D1390" s="28"/>
      <c r="E1390" s="40" t="str">
        <f>HYPERLINK("https://www.google.ru/search?q=DV5456-002&amp;newwindow=1&amp;tbm=isch","Еще фото")</f>
        <v>Еще фото</v>
      </c>
      <c r="F1390" s="25"/>
      <c r="G1390" s="11" t="s">
        <v>358</v>
      </c>
      <c r="H1390" s="11" t="s">
        <v>349</v>
      </c>
      <c r="I1390" s="14" t="s">
        <v>1078</v>
      </c>
      <c r="J1390" s="14" t="s">
        <v>29</v>
      </c>
      <c r="K1390" s="15" t="s">
        <v>997</v>
      </c>
      <c r="L1390" s="14" t="s">
        <v>1696</v>
      </c>
      <c r="M1390" s="14"/>
      <c r="N1390" s="14" t="s">
        <v>114</v>
      </c>
      <c r="O1390" s="14"/>
      <c r="P1390" s="15" t="s">
        <v>1021</v>
      </c>
      <c r="Q1390" s="16">
        <v>9899</v>
      </c>
      <c r="R1390" s="17">
        <v>40</v>
      </c>
      <c r="S1390" s="18">
        <v>6830.3099999999995</v>
      </c>
      <c r="T1390" s="19" t="s">
        <v>353</v>
      </c>
      <c r="U1390" s="20" t="s">
        <v>1697</v>
      </c>
      <c r="V1390" s="29">
        <v>35.5</v>
      </c>
      <c r="W1390" s="22">
        <v>1</v>
      </c>
      <c r="X1390" s="23"/>
    </row>
    <row r="1391" spans="1:24" s="1" customFormat="1" ht="108" customHeight="1" x14ac:dyDescent="0.3">
      <c r="A1391" s="11" t="s">
        <v>23</v>
      </c>
      <c r="B1391" s="11" t="s">
        <v>1698</v>
      </c>
      <c r="C1391" s="12" t="s">
        <v>1699</v>
      </c>
      <c r="D1391" s="28"/>
      <c r="E1391" s="40" t="str">
        <f>HYPERLINK("https://www.google.ru/search?q=DV5458-131&amp;newwindow=1&amp;tbm=isch","Еще фото")</f>
        <v>Еще фото</v>
      </c>
      <c r="F1391" s="25"/>
      <c r="G1391" s="11" t="s">
        <v>358</v>
      </c>
      <c r="H1391" s="11" t="s">
        <v>349</v>
      </c>
      <c r="I1391" s="14" t="s">
        <v>1078</v>
      </c>
      <c r="J1391" s="14" t="s">
        <v>29</v>
      </c>
      <c r="K1391" s="15" t="s">
        <v>997</v>
      </c>
      <c r="L1391" s="14" t="s">
        <v>1700</v>
      </c>
      <c r="M1391" s="14"/>
      <c r="N1391" s="14" t="s">
        <v>67</v>
      </c>
      <c r="O1391" s="14"/>
      <c r="P1391" s="15" t="s">
        <v>1021</v>
      </c>
      <c r="Q1391" s="16">
        <v>6899</v>
      </c>
      <c r="R1391" s="17">
        <v>40</v>
      </c>
      <c r="S1391" s="18">
        <v>4760.3099999999995</v>
      </c>
      <c r="T1391" s="19" t="s">
        <v>353</v>
      </c>
      <c r="U1391" s="20" t="s">
        <v>1701</v>
      </c>
      <c r="V1391" s="29">
        <v>18.5</v>
      </c>
      <c r="W1391" s="22">
        <v>1</v>
      </c>
      <c r="X1391" s="23"/>
    </row>
    <row r="1392" spans="1:24" s="1" customFormat="1" ht="35" customHeight="1" x14ac:dyDescent="0.3">
      <c r="A1392" s="11" t="s">
        <v>23</v>
      </c>
      <c r="B1392" s="11" t="s">
        <v>1702</v>
      </c>
      <c r="C1392" s="12" t="s">
        <v>1703</v>
      </c>
      <c r="D1392" s="58"/>
      <c r="E1392" s="40" t="str">
        <f>HYPERLINK("https://www.google.ru/search?q=DV8405-100&amp;newwindow=1&amp;tbm=isch","Еще фото")</f>
        <v>Еще фото</v>
      </c>
      <c r="F1392" s="25"/>
      <c r="G1392" s="11" t="s">
        <v>358</v>
      </c>
      <c r="H1392" s="11" t="s">
        <v>349</v>
      </c>
      <c r="I1392" s="14" t="s">
        <v>1078</v>
      </c>
      <c r="J1392" s="14" t="s">
        <v>29</v>
      </c>
      <c r="K1392" s="15" t="s">
        <v>45</v>
      </c>
      <c r="L1392" s="56" t="s">
        <v>1704</v>
      </c>
      <c r="M1392" s="14"/>
      <c r="N1392" s="14" t="s">
        <v>67</v>
      </c>
      <c r="O1392" s="14"/>
      <c r="P1392" s="15" t="s">
        <v>1705</v>
      </c>
      <c r="Q1392" s="16">
        <v>13099</v>
      </c>
      <c r="R1392" s="17">
        <v>40</v>
      </c>
      <c r="S1392" s="18">
        <v>9038.31</v>
      </c>
      <c r="T1392" s="19" t="s">
        <v>353</v>
      </c>
      <c r="U1392" s="20" t="s">
        <v>361</v>
      </c>
      <c r="V1392" s="29">
        <v>36.5</v>
      </c>
      <c r="W1392" s="22">
        <v>1</v>
      </c>
      <c r="X1392" s="23"/>
    </row>
    <row r="1393" spans="1:24" s="1" customFormat="1" ht="35" customHeight="1" x14ac:dyDescent="0.3">
      <c r="A1393" s="24" t="s">
        <v>23</v>
      </c>
      <c r="B1393" s="24" t="s">
        <v>1702</v>
      </c>
      <c r="C1393" s="12" t="s">
        <v>1703</v>
      </c>
      <c r="D1393" s="59"/>
      <c r="E1393" s="40" t="str">
        <f>HYPERLINK("https://www.google.ru/search?q=DV8405-100&amp;newwindow=1&amp;tbm=isch","Еще фото")</f>
        <v>Еще фото</v>
      </c>
      <c r="F1393" s="25"/>
      <c r="G1393" s="24" t="s">
        <v>358</v>
      </c>
      <c r="H1393" s="24" t="s">
        <v>349</v>
      </c>
      <c r="I1393" s="24" t="s">
        <v>1078</v>
      </c>
      <c r="J1393" s="14" t="s">
        <v>29</v>
      </c>
      <c r="K1393" s="15" t="s">
        <v>45</v>
      </c>
      <c r="L1393" s="61"/>
      <c r="M1393" s="14"/>
      <c r="N1393" s="14" t="s">
        <v>67</v>
      </c>
      <c r="O1393" s="14"/>
      <c r="P1393" s="15" t="s">
        <v>1705</v>
      </c>
      <c r="Q1393" s="16">
        <v>13099</v>
      </c>
      <c r="R1393" s="17">
        <v>40</v>
      </c>
      <c r="S1393" s="18">
        <v>9038.31</v>
      </c>
      <c r="T1393" s="19" t="s">
        <v>353</v>
      </c>
      <c r="U1393" s="20" t="s">
        <v>695</v>
      </c>
      <c r="V1393" s="29">
        <v>37.5</v>
      </c>
      <c r="W1393" s="22">
        <v>1</v>
      </c>
      <c r="X1393" s="23"/>
    </row>
    <row r="1394" spans="1:24" s="1" customFormat="1" ht="37.049999999999997" customHeight="1" x14ac:dyDescent="0.3">
      <c r="A1394" s="24" t="s">
        <v>23</v>
      </c>
      <c r="B1394" s="24" t="s">
        <v>1702</v>
      </c>
      <c r="C1394" s="12" t="s">
        <v>1703</v>
      </c>
      <c r="D1394" s="60"/>
      <c r="E1394" s="40" t="str">
        <f>HYPERLINK("https://www.google.ru/search?q=DV8405-100&amp;newwindow=1&amp;tbm=isch","Еще фото")</f>
        <v>Еще фото</v>
      </c>
      <c r="F1394" s="25"/>
      <c r="G1394" s="24" t="s">
        <v>358</v>
      </c>
      <c r="H1394" s="24" t="s">
        <v>349</v>
      </c>
      <c r="I1394" s="24" t="s">
        <v>1078</v>
      </c>
      <c r="J1394" s="14" t="s">
        <v>29</v>
      </c>
      <c r="K1394" s="15" t="s">
        <v>45</v>
      </c>
      <c r="L1394" s="57"/>
      <c r="M1394" s="14"/>
      <c r="N1394" s="14" t="s">
        <v>67</v>
      </c>
      <c r="O1394" s="14"/>
      <c r="P1394" s="15" t="s">
        <v>1705</v>
      </c>
      <c r="Q1394" s="16">
        <v>13099</v>
      </c>
      <c r="R1394" s="17">
        <v>40</v>
      </c>
      <c r="S1394" s="18">
        <v>9038.31</v>
      </c>
      <c r="T1394" s="19" t="s">
        <v>353</v>
      </c>
      <c r="U1394" s="20" t="s">
        <v>686</v>
      </c>
      <c r="V1394" s="22">
        <v>38</v>
      </c>
      <c r="W1394" s="22">
        <v>2</v>
      </c>
      <c r="X1394" s="23"/>
    </row>
    <row r="1395" spans="1:24" s="1" customFormat="1" ht="17" customHeight="1" x14ac:dyDescent="0.3">
      <c r="A1395" s="11" t="s">
        <v>23</v>
      </c>
      <c r="B1395" s="11" t="s">
        <v>1706</v>
      </c>
      <c r="C1395" s="12" t="s">
        <v>1707</v>
      </c>
      <c r="D1395" s="58"/>
      <c r="E1395" s="40" t="str">
        <f t="shared" ref="E1395:E1400" si="67">HYPERLINK("https://www.google.ru/search?q=DX3705-001&amp;newwindow=1&amp;tbm=isch","Еще фото")</f>
        <v>Еще фото</v>
      </c>
      <c r="F1395" s="25"/>
      <c r="G1395" s="11" t="s">
        <v>358</v>
      </c>
      <c r="H1395" s="11" t="s">
        <v>349</v>
      </c>
      <c r="I1395" s="14" t="s">
        <v>1078</v>
      </c>
      <c r="J1395" s="14" t="s">
        <v>29</v>
      </c>
      <c r="K1395" s="15" t="s">
        <v>45</v>
      </c>
      <c r="L1395" s="56" t="s">
        <v>1708</v>
      </c>
      <c r="M1395" s="14" t="s">
        <v>702</v>
      </c>
      <c r="N1395" s="14" t="s">
        <v>114</v>
      </c>
      <c r="O1395" s="14"/>
      <c r="P1395" s="15" t="s">
        <v>1709</v>
      </c>
      <c r="Q1395" s="16">
        <v>20399</v>
      </c>
      <c r="R1395" s="17">
        <v>40</v>
      </c>
      <c r="S1395" s="18">
        <v>14075.309999999998</v>
      </c>
      <c r="T1395" s="19" t="s">
        <v>353</v>
      </c>
      <c r="U1395" s="20" t="s">
        <v>712</v>
      </c>
      <c r="V1395" s="29">
        <v>35.5</v>
      </c>
      <c r="W1395" s="22">
        <v>1</v>
      </c>
      <c r="X1395" s="23"/>
    </row>
    <row r="1396" spans="1:24" s="1" customFormat="1" ht="17" customHeight="1" x14ac:dyDescent="0.3">
      <c r="A1396" s="24" t="s">
        <v>23</v>
      </c>
      <c r="B1396" s="24" t="s">
        <v>1706</v>
      </c>
      <c r="C1396" s="12" t="s">
        <v>1707</v>
      </c>
      <c r="D1396" s="59"/>
      <c r="E1396" s="40" t="str">
        <f t="shared" si="67"/>
        <v>Еще фото</v>
      </c>
      <c r="F1396" s="25"/>
      <c r="G1396" s="24" t="s">
        <v>358</v>
      </c>
      <c r="H1396" s="24" t="s">
        <v>349</v>
      </c>
      <c r="I1396" s="24" t="s">
        <v>1078</v>
      </c>
      <c r="J1396" s="14" t="s">
        <v>29</v>
      </c>
      <c r="K1396" s="15" t="s">
        <v>45</v>
      </c>
      <c r="L1396" s="61"/>
      <c r="M1396" s="14" t="s">
        <v>702</v>
      </c>
      <c r="N1396" s="14" t="s">
        <v>114</v>
      </c>
      <c r="O1396" s="14"/>
      <c r="P1396" s="15" t="s">
        <v>1709</v>
      </c>
      <c r="Q1396" s="16">
        <v>20399</v>
      </c>
      <c r="R1396" s="17">
        <v>40</v>
      </c>
      <c r="S1396" s="18">
        <v>14075.309999999998</v>
      </c>
      <c r="T1396" s="19" t="s">
        <v>353</v>
      </c>
      <c r="U1396" s="20" t="s">
        <v>361</v>
      </c>
      <c r="V1396" s="29">
        <v>36.5</v>
      </c>
      <c r="W1396" s="22">
        <v>5</v>
      </c>
      <c r="X1396" s="23"/>
    </row>
    <row r="1397" spans="1:24" s="1" customFormat="1" ht="17" customHeight="1" x14ac:dyDescent="0.3">
      <c r="A1397" s="24" t="s">
        <v>23</v>
      </c>
      <c r="B1397" s="24" t="s">
        <v>1706</v>
      </c>
      <c r="C1397" s="12" t="s">
        <v>1707</v>
      </c>
      <c r="D1397" s="59"/>
      <c r="E1397" s="40" t="str">
        <f t="shared" si="67"/>
        <v>Еще фото</v>
      </c>
      <c r="F1397" s="25"/>
      <c r="G1397" s="24" t="s">
        <v>358</v>
      </c>
      <c r="H1397" s="24" t="s">
        <v>349</v>
      </c>
      <c r="I1397" s="24" t="s">
        <v>1078</v>
      </c>
      <c r="J1397" s="14" t="s">
        <v>29</v>
      </c>
      <c r="K1397" s="15" t="s">
        <v>45</v>
      </c>
      <c r="L1397" s="61"/>
      <c r="M1397" s="14" t="s">
        <v>702</v>
      </c>
      <c r="N1397" s="14" t="s">
        <v>114</v>
      </c>
      <c r="O1397" s="14"/>
      <c r="P1397" s="15" t="s">
        <v>1709</v>
      </c>
      <c r="Q1397" s="16">
        <v>20399</v>
      </c>
      <c r="R1397" s="17">
        <v>40</v>
      </c>
      <c r="S1397" s="18">
        <v>14075.309999999998</v>
      </c>
      <c r="T1397" s="19" t="s">
        <v>353</v>
      </c>
      <c r="U1397" s="20" t="s">
        <v>362</v>
      </c>
      <c r="V1397" s="22">
        <v>37</v>
      </c>
      <c r="W1397" s="22">
        <v>5</v>
      </c>
      <c r="X1397" s="23"/>
    </row>
    <row r="1398" spans="1:24" s="1" customFormat="1" ht="17" customHeight="1" x14ac:dyDescent="0.3">
      <c r="A1398" s="24" t="s">
        <v>23</v>
      </c>
      <c r="B1398" s="24" t="s">
        <v>1706</v>
      </c>
      <c r="C1398" s="12" t="s">
        <v>1707</v>
      </c>
      <c r="D1398" s="59"/>
      <c r="E1398" s="40" t="str">
        <f t="shared" si="67"/>
        <v>Еще фото</v>
      </c>
      <c r="F1398" s="25"/>
      <c r="G1398" s="24" t="s">
        <v>358</v>
      </c>
      <c r="H1398" s="24" t="s">
        <v>349</v>
      </c>
      <c r="I1398" s="24" t="s">
        <v>1078</v>
      </c>
      <c r="J1398" s="14" t="s">
        <v>29</v>
      </c>
      <c r="K1398" s="15" t="s">
        <v>45</v>
      </c>
      <c r="L1398" s="61"/>
      <c r="M1398" s="14" t="s">
        <v>702</v>
      </c>
      <c r="N1398" s="14" t="s">
        <v>114</v>
      </c>
      <c r="O1398" s="14"/>
      <c r="P1398" s="15" t="s">
        <v>1709</v>
      </c>
      <c r="Q1398" s="16">
        <v>20399</v>
      </c>
      <c r="R1398" s="17">
        <v>40</v>
      </c>
      <c r="S1398" s="18">
        <v>14075.309999999998</v>
      </c>
      <c r="T1398" s="19" t="s">
        <v>353</v>
      </c>
      <c r="U1398" s="20" t="s">
        <v>695</v>
      </c>
      <c r="V1398" s="29">
        <v>37.5</v>
      </c>
      <c r="W1398" s="22">
        <v>6</v>
      </c>
      <c r="X1398" s="23"/>
    </row>
    <row r="1399" spans="1:24" s="1" customFormat="1" ht="17" customHeight="1" x14ac:dyDescent="0.3">
      <c r="A1399" s="24" t="s">
        <v>23</v>
      </c>
      <c r="B1399" s="24" t="s">
        <v>1706</v>
      </c>
      <c r="C1399" s="12" t="s">
        <v>1707</v>
      </c>
      <c r="D1399" s="59"/>
      <c r="E1399" s="40" t="str">
        <f t="shared" si="67"/>
        <v>Еще фото</v>
      </c>
      <c r="F1399" s="25"/>
      <c r="G1399" s="24" t="s">
        <v>358</v>
      </c>
      <c r="H1399" s="24" t="s">
        <v>349</v>
      </c>
      <c r="I1399" s="24" t="s">
        <v>1078</v>
      </c>
      <c r="J1399" s="14" t="s">
        <v>29</v>
      </c>
      <c r="K1399" s="15" t="s">
        <v>45</v>
      </c>
      <c r="L1399" s="61"/>
      <c r="M1399" s="14" t="s">
        <v>702</v>
      </c>
      <c r="N1399" s="14" t="s">
        <v>114</v>
      </c>
      <c r="O1399" s="14"/>
      <c r="P1399" s="15" t="s">
        <v>1709</v>
      </c>
      <c r="Q1399" s="16">
        <v>20399</v>
      </c>
      <c r="R1399" s="17">
        <v>40</v>
      </c>
      <c r="S1399" s="18">
        <v>14075.309999999998</v>
      </c>
      <c r="T1399" s="19" t="s">
        <v>353</v>
      </c>
      <c r="U1399" s="20" t="s">
        <v>686</v>
      </c>
      <c r="V1399" s="22">
        <v>38</v>
      </c>
      <c r="W1399" s="22">
        <v>5</v>
      </c>
      <c r="X1399" s="23"/>
    </row>
    <row r="1400" spans="1:24" s="1" customFormat="1" ht="22.05" customHeight="1" x14ac:dyDescent="0.3">
      <c r="A1400" s="24" t="s">
        <v>23</v>
      </c>
      <c r="B1400" s="24" t="s">
        <v>1706</v>
      </c>
      <c r="C1400" s="12" t="s">
        <v>1707</v>
      </c>
      <c r="D1400" s="60"/>
      <c r="E1400" s="40" t="str">
        <f t="shared" si="67"/>
        <v>Еще фото</v>
      </c>
      <c r="F1400" s="25"/>
      <c r="G1400" s="24" t="s">
        <v>358</v>
      </c>
      <c r="H1400" s="24" t="s">
        <v>349</v>
      </c>
      <c r="I1400" s="24" t="s">
        <v>1078</v>
      </c>
      <c r="J1400" s="14" t="s">
        <v>29</v>
      </c>
      <c r="K1400" s="15" t="s">
        <v>45</v>
      </c>
      <c r="L1400" s="57"/>
      <c r="M1400" s="14" t="s">
        <v>702</v>
      </c>
      <c r="N1400" s="14" t="s">
        <v>114</v>
      </c>
      <c r="O1400" s="14"/>
      <c r="P1400" s="15" t="s">
        <v>1709</v>
      </c>
      <c r="Q1400" s="16">
        <v>20399</v>
      </c>
      <c r="R1400" s="17">
        <v>40</v>
      </c>
      <c r="S1400" s="18">
        <v>14075.309999999998</v>
      </c>
      <c r="T1400" s="19" t="s">
        <v>353</v>
      </c>
      <c r="U1400" s="20" t="s">
        <v>354</v>
      </c>
      <c r="V1400" s="22">
        <v>39</v>
      </c>
      <c r="W1400" s="22">
        <v>3</v>
      </c>
      <c r="X1400" s="23"/>
    </row>
    <row r="1401" spans="1:24" s="1" customFormat="1" ht="52.05" customHeight="1" x14ac:dyDescent="0.3">
      <c r="A1401" s="11" t="s">
        <v>23</v>
      </c>
      <c r="B1401" s="11" t="s">
        <v>1710</v>
      </c>
      <c r="C1401" s="12" t="s">
        <v>1711</v>
      </c>
      <c r="D1401" s="54"/>
      <c r="E1401" s="40" t="str">
        <f>HYPERLINK("https://www.google.ru/search?q=DX3705-002&amp;newwindow=1&amp;tbm=isch","Еще фото")</f>
        <v>Еще фото</v>
      </c>
      <c r="F1401" s="25"/>
      <c r="G1401" s="11" t="s">
        <v>358</v>
      </c>
      <c r="H1401" s="11" t="s">
        <v>349</v>
      </c>
      <c r="I1401" s="14" t="s">
        <v>1078</v>
      </c>
      <c r="J1401" s="14" t="s">
        <v>29</v>
      </c>
      <c r="K1401" s="15" t="s">
        <v>45</v>
      </c>
      <c r="L1401" s="56" t="s">
        <v>1708</v>
      </c>
      <c r="M1401" s="14" t="s">
        <v>702</v>
      </c>
      <c r="N1401" s="14" t="s">
        <v>32</v>
      </c>
      <c r="O1401" s="14"/>
      <c r="P1401" s="15" t="s">
        <v>1709</v>
      </c>
      <c r="Q1401" s="16">
        <v>14399</v>
      </c>
      <c r="R1401" s="17">
        <v>40</v>
      </c>
      <c r="S1401" s="18">
        <v>9935.31</v>
      </c>
      <c r="T1401" s="19" t="s">
        <v>353</v>
      </c>
      <c r="U1401" s="20" t="s">
        <v>362</v>
      </c>
      <c r="V1401" s="22">
        <v>37</v>
      </c>
      <c r="W1401" s="22">
        <v>2</v>
      </c>
      <c r="X1401" s="23"/>
    </row>
    <row r="1402" spans="1:24" s="1" customFormat="1" ht="61.05" customHeight="1" x14ac:dyDescent="0.3">
      <c r="A1402" s="24" t="s">
        <v>23</v>
      </c>
      <c r="B1402" s="24" t="s">
        <v>1710</v>
      </c>
      <c r="C1402" s="12" t="s">
        <v>1711</v>
      </c>
      <c r="D1402" s="55"/>
      <c r="E1402" s="40" t="str">
        <f>HYPERLINK("https://www.google.ru/search?q=DX3705-002&amp;newwindow=1&amp;tbm=isch","Еще фото")</f>
        <v>Еще фото</v>
      </c>
      <c r="F1402" s="25"/>
      <c r="G1402" s="24" t="s">
        <v>358</v>
      </c>
      <c r="H1402" s="24" t="s">
        <v>349</v>
      </c>
      <c r="I1402" s="24" t="s">
        <v>1078</v>
      </c>
      <c r="J1402" s="14" t="s">
        <v>29</v>
      </c>
      <c r="K1402" s="15" t="s">
        <v>45</v>
      </c>
      <c r="L1402" s="57"/>
      <c r="M1402" s="14" t="s">
        <v>702</v>
      </c>
      <c r="N1402" s="14" t="s">
        <v>32</v>
      </c>
      <c r="O1402" s="14"/>
      <c r="P1402" s="15" t="s">
        <v>1709</v>
      </c>
      <c r="Q1402" s="16">
        <v>14399</v>
      </c>
      <c r="R1402" s="17">
        <v>40</v>
      </c>
      <c r="S1402" s="18">
        <v>9935.31</v>
      </c>
      <c r="T1402" s="19" t="s">
        <v>353</v>
      </c>
      <c r="U1402" s="20" t="s">
        <v>686</v>
      </c>
      <c r="V1402" s="22">
        <v>38</v>
      </c>
      <c r="W1402" s="22">
        <v>1</v>
      </c>
      <c r="X1402" s="23"/>
    </row>
    <row r="1403" spans="1:24" s="1" customFormat="1" ht="17" customHeight="1" x14ac:dyDescent="0.3">
      <c r="A1403" s="11" t="s">
        <v>23</v>
      </c>
      <c r="B1403" s="11" t="s">
        <v>1712</v>
      </c>
      <c r="C1403" s="12" t="s">
        <v>1713</v>
      </c>
      <c r="D1403" s="58"/>
      <c r="E1403" s="40" t="str">
        <f t="shared" ref="E1403:E1408" si="68">HYPERLINK("https://www.google.ru/search?q=DX5939-101&amp;newwindow=1&amp;tbm=isch","Еще фото")</f>
        <v>Еще фото</v>
      </c>
      <c r="F1403" s="25"/>
      <c r="G1403" s="11" t="s">
        <v>358</v>
      </c>
      <c r="H1403" s="11" t="s">
        <v>349</v>
      </c>
      <c r="I1403" s="14" t="s">
        <v>1078</v>
      </c>
      <c r="J1403" s="14" t="s">
        <v>29</v>
      </c>
      <c r="K1403" s="15" t="s">
        <v>30</v>
      </c>
      <c r="L1403" s="56" t="s">
        <v>1714</v>
      </c>
      <c r="M1403" s="14"/>
      <c r="N1403" s="14" t="s">
        <v>67</v>
      </c>
      <c r="O1403" s="14"/>
      <c r="P1403" s="15" t="s">
        <v>1395</v>
      </c>
      <c r="Q1403" s="16">
        <v>9599</v>
      </c>
      <c r="R1403" s="17">
        <v>40</v>
      </c>
      <c r="S1403" s="18">
        <v>6623.3099999999995</v>
      </c>
      <c r="T1403" s="19" t="s">
        <v>353</v>
      </c>
      <c r="U1403" s="20" t="s">
        <v>686</v>
      </c>
      <c r="V1403" s="22">
        <v>40</v>
      </c>
      <c r="W1403" s="22">
        <v>1</v>
      </c>
      <c r="X1403" s="23"/>
    </row>
    <row r="1404" spans="1:24" s="1" customFormat="1" ht="17" customHeight="1" x14ac:dyDescent="0.3">
      <c r="A1404" s="24" t="s">
        <v>23</v>
      </c>
      <c r="B1404" s="24" t="s">
        <v>1712</v>
      </c>
      <c r="C1404" s="12" t="s">
        <v>1713</v>
      </c>
      <c r="D1404" s="59"/>
      <c r="E1404" s="40" t="str">
        <f t="shared" si="68"/>
        <v>Еще фото</v>
      </c>
      <c r="F1404" s="25"/>
      <c r="G1404" s="24" t="s">
        <v>358</v>
      </c>
      <c r="H1404" s="24" t="s">
        <v>349</v>
      </c>
      <c r="I1404" s="24" t="s">
        <v>1078</v>
      </c>
      <c r="J1404" s="14" t="s">
        <v>29</v>
      </c>
      <c r="K1404" s="15" t="s">
        <v>30</v>
      </c>
      <c r="L1404" s="61"/>
      <c r="M1404" s="14"/>
      <c r="N1404" s="14" t="s">
        <v>67</v>
      </c>
      <c r="O1404" s="14"/>
      <c r="P1404" s="15" t="s">
        <v>1395</v>
      </c>
      <c r="Q1404" s="16">
        <v>9599</v>
      </c>
      <c r="R1404" s="17">
        <v>40</v>
      </c>
      <c r="S1404" s="18">
        <v>6623.3099999999995</v>
      </c>
      <c r="T1404" s="19" t="s">
        <v>353</v>
      </c>
      <c r="U1404" s="20" t="s">
        <v>354</v>
      </c>
      <c r="V1404" s="22">
        <v>41</v>
      </c>
      <c r="W1404" s="22">
        <v>4</v>
      </c>
      <c r="X1404" s="23"/>
    </row>
    <row r="1405" spans="1:24" s="1" customFormat="1" ht="17" customHeight="1" x14ac:dyDescent="0.3">
      <c r="A1405" s="24" t="s">
        <v>23</v>
      </c>
      <c r="B1405" s="24" t="s">
        <v>1712</v>
      </c>
      <c r="C1405" s="12" t="s">
        <v>1713</v>
      </c>
      <c r="D1405" s="59"/>
      <c r="E1405" s="40" t="str">
        <f t="shared" si="68"/>
        <v>Еще фото</v>
      </c>
      <c r="F1405" s="25"/>
      <c r="G1405" s="24" t="s">
        <v>358</v>
      </c>
      <c r="H1405" s="24" t="s">
        <v>349</v>
      </c>
      <c r="I1405" s="24" t="s">
        <v>1078</v>
      </c>
      <c r="J1405" s="14" t="s">
        <v>29</v>
      </c>
      <c r="K1405" s="15" t="s">
        <v>30</v>
      </c>
      <c r="L1405" s="61"/>
      <c r="M1405" s="14"/>
      <c r="N1405" s="14" t="s">
        <v>67</v>
      </c>
      <c r="O1405" s="14"/>
      <c r="P1405" s="15" t="s">
        <v>1395</v>
      </c>
      <c r="Q1405" s="16">
        <v>9599</v>
      </c>
      <c r="R1405" s="17">
        <v>40</v>
      </c>
      <c r="S1405" s="18">
        <v>6623.3099999999995</v>
      </c>
      <c r="T1405" s="19" t="s">
        <v>353</v>
      </c>
      <c r="U1405" s="20" t="s">
        <v>355</v>
      </c>
      <c r="V1405" s="29">
        <v>41.5</v>
      </c>
      <c r="W1405" s="22">
        <v>1</v>
      </c>
      <c r="X1405" s="23"/>
    </row>
    <row r="1406" spans="1:24" s="1" customFormat="1" ht="17" customHeight="1" x14ac:dyDescent="0.3">
      <c r="A1406" s="24" t="s">
        <v>23</v>
      </c>
      <c r="B1406" s="24" t="s">
        <v>1712</v>
      </c>
      <c r="C1406" s="12" t="s">
        <v>1713</v>
      </c>
      <c r="D1406" s="59"/>
      <c r="E1406" s="40" t="str">
        <f t="shared" si="68"/>
        <v>Еще фото</v>
      </c>
      <c r="F1406" s="25"/>
      <c r="G1406" s="24" t="s">
        <v>358</v>
      </c>
      <c r="H1406" s="24" t="s">
        <v>349</v>
      </c>
      <c r="I1406" s="24" t="s">
        <v>1078</v>
      </c>
      <c r="J1406" s="14" t="s">
        <v>29</v>
      </c>
      <c r="K1406" s="15" t="s">
        <v>30</v>
      </c>
      <c r="L1406" s="61"/>
      <c r="M1406" s="14"/>
      <c r="N1406" s="14" t="s">
        <v>67</v>
      </c>
      <c r="O1406" s="14"/>
      <c r="P1406" s="15" t="s">
        <v>1395</v>
      </c>
      <c r="Q1406" s="16">
        <v>9599</v>
      </c>
      <c r="R1406" s="17">
        <v>40</v>
      </c>
      <c r="S1406" s="18">
        <v>6623.3099999999995</v>
      </c>
      <c r="T1406" s="19" t="s">
        <v>353</v>
      </c>
      <c r="U1406" s="20" t="s">
        <v>696</v>
      </c>
      <c r="V1406" s="22">
        <v>43</v>
      </c>
      <c r="W1406" s="22">
        <v>1</v>
      </c>
      <c r="X1406" s="23"/>
    </row>
    <row r="1407" spans="1:24" s="1" customFormat="1" ht="17" customHeight="1" x14ac:dyDescent="0.3">
      <c r="A1407" s="24" t="s">
        <v>23</v>
      </c>
      <c r="B1407" s="24" t="s">
        <v>1712</v>
      </c>
      <c r="C1407" s="12" t="s">
        <v>1713</v>
      </c>
      <c r="D1407" s="59"/>
      <c r="E1407" s="40" t="str">
        <f t="shared" si="68"/>
        <v>Еще фото</v>
      </c>
      <c r="F1407" s="25"/>
      <c r="G1407" s="24" t="s">
        <v>358</v>
      </c>
      <c r="H1407" s="24" t="s">
        <v>349</v>
      </c>
      <c r="I1407" s="24" t="s">
        <v>1078</v>
      </c>
      <c r="J1407" s="14" t="s">
        <v>29</v>
      </c>
      <c r="K1407" s="15" t="s">
        <v>30</v>
      </c>
      <c r="L1407" s="61"/>
      <c r="M1407" s="14"/>
      <c r="N1407" s="14" t="s">
        <v>67</v>
      </c>
      <c r="O1407" s="14"/>
      <c r="P1407" s="15" t="s">
        <v>1395</v>
      </c>
      <c r="Q1407" s="16">
        <v>9599</v>
      </c>
      <c r="R1407" s="17">
        <v>40</v>
      </c>
      <c r="S1407" s="18">
        <v>6623.3099999999995</v>
      </c>
      <c r="T1407" s="19" t="s">
        <v>353</v>
      </c>
      <c r="U1407" s="20" t="s">
        <v>697</v>
      </c>
      <c r="V1407" s="29">
        <v>43.5</v>
      </c>
      <c r="W1407" s="22">
        <v>2</v>
      </c>
      <c r="X1407" s="23"/>
    </row>
    <row r="1408" spans="1:24" s="1" customFormat="1" ht="22.05" customHeight="1" x14ac:dyDescent="0.3">
      <c r="A1408" s="24" t="s">
        <v>23</v>
      </c>
      <c r="B1408" s="24" t="s">
        <v>1712</v>
      </c>
      <c r="C1408" s="12" t="s">
        <v>1713</v>
      </c>
      <c r="D1408" s="60"/>
      <c r="E1408" s="40" t="str">
        <f t="shared" si="68"/>
        <v>Еще фото</v>
      </c>
      <c r="F1408" s="25"/>
      <c r="G1408" s="24" t="s">
        <v>358</v>
      </c>
      <c r="H1408" s="24" t="s">
        <v>349</v>
      </c>
      <c r="I1408" s="24" t="s">
        <v>1078</v>
      </c>
      <c r="J1408" s="14" t="s">
        <v>29</v>
      </c>
      <c r="K1408" s="15" t="s">
        <v>30</v>
      </c>
      <c r="L1408" s="57"/>
      <c r="M1408" s="14"/>
      <c r="N1408" s="14" t="s">
        <v>67</v>
      </c>
      <c r="O1408" s="14"/>
      <c r="P1408" s="15" t="s">
        <v>1395</v>
      </c>
      <c r="Q1408" s="16">
        <v>9599</v>
      </c>
      <c r="R1408" s="17">
        <v>40</v>
      </c>
      <c r="S1408" s="18">
        <v>6623.3099999999995</v>
      </c>
      <c r="T1408" s="19" t="s">
        <v>353</v>
      </c>
      <c r="U1408" s="20" t="s">
        <v>698</v>
      </c>
      <c r="V1408" s="22">
        <v>44</v>
      </c>
      <c r="W1408" s="22">
        <v>2</v>
      </c>
      <c r="X1408" s="23"/>
    </row>
    <row r="1409" spans="1:24" s="1" customFormat="1" ht="52.05" customHeight="1" x14ac:dyDescent="0.3">
      <c r="A1409" s="11" t="s">
        <v>23</v>
      </c>
      <c r="B1409" s="11" t="s">
        <v>1715</v>
      </c>
      <c r="C1409" s="12" t="s">
        <v>1716</v>
      </c>
      <c r="D1409" s="54"/>
      <c r="E1409" s="40" t="str">
        <f>HYPERLINK("https://www.google.ru/search?q=DX8972-100&amp;newwindow=1&amp;tbm=isch","Еще фото")</f>
        <v>Еще фото</v>
      </c>
      <c r="F1409" s="25"/>
      <c r="G1409" s="11" t="s">
        <v>358</v>
      </c>
      <c r="H1409" s="11" t="s">
        <v>349</v>
      </c>
      <c r="I1409" s="14" t="s">
        <v>1078</v>
      </c>
      <c r="J1409" s="14" t="s">
        <v>29</v>
      </c>
      <c r="K1409" s="15" t="s">
        <v>30</v>
      </c>
      <c r="L1409" s="56" t="s">
        <v>1717</v>
      </c>
      <c r="M1409" s="14" t="s">
        <v>702</v>
      </c>
      <c r="N1409" s="14" t="s">
        <v>67</v>
      </c>
      <c r="O1409" s="14"/>
      <c r="P1409" s="15" t="s">
        <v>1718</v>
      </c>
      <c r="Q1409" s="16">
        <v>26999</v>
      </c>
      <c r="R1409" s="17">
        <v>40</v>
      </c>
      <c r="S1409" s="18">
        <v>18629.309999999998</v>
      </c>
      <c r="T1409" s="19" t="s">
        <v>353</v>
      </c>
      <c r="U1409" s="20" t="s">
        <v>686</v>
      </c>
      <c r="V1409" s="22">
        <v>40</v>
      </c>
      <c r="W1409" s="22">
        <v>1</v>
      </c>
      <c r="X1409" s="23"/>
    </row>
    <row r="1410" spans="1:24" s="1" customFormat="1" ht="61.05" customHeight="1" x14ac:dyDescent="0.3">
      <c r="A1410" s="24" t="s">
        <v>23</v>
      </c>
      <c r="B1410" s="24" t="s">
        <v>1715</v>
      </c>
      <c r="C1410" s="12" t="s">
        <v>1716</v>
      </c>
      <c r="D1410" s="55"/>
      <c r="E1410" s="40" t="str">
        <f>HYPERLINK("https://www.google.ru/search?q=DX8972-100&amp;newwindow=1&amp;tbm=isch","Еще фото")</f>
        <v>Еще фото</v>
      </c>
      <c r="F1410" s="25"/>
      <c r="G1410" s="24" t="s">
        <v>358</v>
      </c>
      <c r="H1410" s="24" t="s">
        <v>349</v>
      </c>
      <c r="I1410" s="24" t="s">
        <v>1078</v>
      </c>
      <c r="J1410" s="14" t="s">
        <v>29</v>
      </c>
      <c r="K1410" s="15" t="s">
        <v>30</v>
      </c>
      <c r="L1410" s="57"/>
      <c r="M1410" s="14" t="s">
        <v>702</v>
      </c>
      <c r="N1410" s="14" t="s">
        <v>67</v>
      </c>
      <c r="O1410" s="14"/>
      <c r="P1410" s="15" t="s">
        <v>1718</v>
      </c>
      <c r="Q1410" s="16">
        <v>26999</v>
      </c>
      <c r="R1410" s="17">
        <v>40</v>
      </c>
      <c r="S1410" s="18">
        <v>18629.309999999998</v>
      </c>
      <c r="T1410" s="19" t="s">
        <v>353</v>
      </c>
      <c r="U1410" s="20" t="s">
        <v>354</v>
      </c>
      <c r="V1410" s="22">
        <v>41</v>
      </c>
      <c r="W1410" s="22">
        <v>2</v>
      </c>
      <c r="X1410" s="23"/>
    </row>
    <row r="1411" spans="1:24" s="1" customFormat="1" ht="52.05" customHeight="1" x14ac:dyDescent="0.3">
      <c r="A1411" s="11" t="s">
        <v>23</v>
      </c>
      <c r="B1411" s="11" t="s">
        <v>1719</v>
      </c>
      <c r="C1411" s="12" t="s">
        <v>1720</v>
      </c>
      <c r="D1411" s="54"/>
      <c r="E1411" s="40" t="str">
        <f>HYPERLINK("https://www.google.ru/search?q=DZ1847-110&amp;newwindow=1&amp;tbm=isch","Еще фото")</f>
        <v>Еще фото</v>
      </c>
      <c r="F1411" s="25"/>
      <c r="G1411" s="11" t="s">
        <v>358</v>
      </c>
      <c r="H1411" s="11" t="s">
        <v>349</v>
      </c>
      <c r="I1411" s="14" t="s">
        <v>1078</v>
      </c>
      <c r="J1411" s="14" t="s">
        <v>29</v>
      </c>
      <c r="K1411" s="15" t="s">
        <v>45</v>
      </c>
      <c r="L1411" s="56" t="s">
        <v>1721</v>
      </c>
      <c r="M1411" s="14"/>
      <c r="N1411" s="14" t="s">
        <v>67</v>
      </c>
      <c r="O1411" s="14"/>
      <c r="P1411" s="15" t="s">
        <v>1139</v>
      </c>
      <c r="Q1411" s="16">
        <v>18799</v>
      </c>
      <c r="R1411" s="17">
        <v>40</v>
      </c>
      <c r="S1411" s="18">
        <v>12971.309999999998</v>
      </c>
      <c r="T1411" s="19" t="s">
        <v>353</v>
      </c>
      <c r="U1411" s="20" t="s">
        <v>362</v>
      </c>
      <c r="V1411" s="22">
        <v>37</v>
      </c>
      <c r="W1411" s="22">
        <v>1</v>
      </c>
      <c r="X1411" s="23"/>
    </row>
    <row r="1412" spans="1:24" s="1" customFormat="1" ht="61.05" customHeight="1" x14ac:dyDescent="0.3">
      <c r="A1412" s="24" t="s">
        <v>23</v>
      </c>
      <c r="B1412" s="24" t="s">
        <v>1719</v>
      </c>
      <c r="C1412" s="12" t="s">
        <v>1720</v>
      </c>
      <c r="D1412" s="55"/>
      <c r="E1412" s="40" t="str">
        <f>HYPERLINK("https://www.google.ru/search?q=DZ1847-110&amp;newwindow=1&amp;tbm=isch","Еще фото")</f>
        <v>Еще фото</v>
      </c>
      <c r="F1412" s="25"/>
      <c r="G1412" s="24" t="s">
        <v>358</v>
      </c>
      <c r="H1412" s="24" t="s">
        <v>349</v>
      </c>
      <c r="I1412" s="24" t="s">
        <v>1078</v>
      </c>
      <c r="J1412" s="14" t="s">
        <v>29</v>
      </c>
      <c r="K1412" s="15" t="s">
        <v>45</v>
      </c>
      <c r="L1412" s="57"/>
      <c r="M1412" s="14"/>
      <c r="N1412" s="14" t="s">
        <v>67</v>
      </c>
      <c r="O1412" s="14"/>
      <c r="P1412" s="15" t="s">
        <v>1139</v>
      </c>
      <c r="Q1412" s="16">
        <v>18799</v>
      </c>
      <c r="R1412" s="17">
        <v>40</v>
      </c>
      <c r="S1412" s="18">
        <v>12971.309999999998</v>
      </c>
      <c r="T1412" s="19" t="s">
        <v>353</v>
      </c>
      <c r="U1412" s="20" t="s">
        <v>695</v>
      </c>
      <c r="V1412" s="29">
        <v>37.5</v>
      </c>
      <c r="W1412" s="22">
        <v>2</v>
      </c>
      <c r="X1412" s="23"/>
    </row>
    <row r="1413" spans="1:24" s="1" customFormat="1" ht="26" customHeight="1" x14ac:dyDescent="0.3">
      <c r="A1413" s="11" t="s">
        <v>23</v>
      </c>
      <c r="B1413" s="11" t="s">
        <v>1719</v>
      </c>
      <c r="C1413" s="12" t="s">
        <v>1722</v>
      </c>
      <c r="D1413" s="58"/>
      <c r="E1413" s="40" t="str">
        <f>HYPERLINK("https://www.google.ru/search?q=DZ1847-114&amp;newwindow=1&amp;tbm=isch","Еще фото")</f>
        <v>Еще фото</v>
      </c>
      <c r="F1413" s="25"/>
      <c r="G1413" s="11" t="s">
        <v>358</v>
      </c>
      <c r="H1413" s="11" t="s">
        <v>349</v>
      </c>
      <c r="I1413" s="14" t="s">
        <v>1078</v>
      </c>
      <c r="J1413" s="14" t="s">
        <v>29</v>
      </c>
      <c r="K1413" s="15" t="s">
        <v>45</v>
      </c>
      <c r="L1413" s="56" t="s">
        <v>1721</v>
      </c>
      <c r="M1413" s="14"/>
      <c r="N1413" s="14" t="s">
        <v>67</v>
      </c>
      <c r="O1413" s="14"/>
      <c r="P1413" s="15" t="s">
        <v>1139</v>
      </c>
      <c r="Q1413" s="16">
        <v>18799</v>
      </c>
      <c r="R1413" s="17">
        <v>40</v>
      </c>
      <c r="S1413" s="18">
        <v>12971.309999999998</v>
      </c>
      <c r="T1413" s="19" t="s">
        <v>353</v>
      </c>
      <c r="U1413" s="20" t="s">
        <v>361</v>
      </c>
      <c r="V1413" s="29">
        <v>36.5</v>
      </c>
      <c r="W1413" s="22">
        <v>1</v>
      </c>
      <c r="X1413" s="23"/>
    </row>
    <row r="1414" spans="1:24" s="1" customFormat="1" ht="26" customHeight="1" x14ac:dyDescent="0.3">
      <c r="A1414" s="24" t="s">
        <v>23</v>
      </c>
      <c r="B1414" s="24" t="s">
        <v>1719</v>
      </c>
      <c r="C1414" s="12" t="s">
        <v>1722</v>
      </c>
      <c r="D1414" s="59"/>
      <c r="E1414" s="40" t="str">
        <f>HYPERLINK("https://www.google.ru/search?q=DZ1847-114&amp;newwindow=1&amp;tbm=isch","Еще фото")</f>
        <v>Еще фото</v>
      </c>
      <c r="F1414" s="25"/>
      <c r="G1414" s="24" t="s">
        <v>358</v>
      </c>
      <c r="H1414" s="24" t="s">
        <v>349</v>
      </c>
      <c r="I1414" s="24" t="s">
        <v>1078</v>
      </c>
      <c r="J1414" s="14" t="s">
        <v>29</v>
      </c>
      <c r="K1414" s="15" t="s">
        <v>45</v>
      </c>
      <c r="L1414" s="61"/>
      <c r="M1414" s="14"/>
      <c r="N1414" s="14" t="s">
        <v>67</v>
      </c>
      <c r="O1414" s="14"/>
      <c r="P1414" s="15" t="s">
        <v>1139</v>
      </c>
      <c r="Q1414" s="16">
        <v>18799</v>
      </c>
      <c r="R1414" s="17">
        <v>40</v>
      </c>
      <c r="S1414" s="18">
        <v>12971.309999999998</v>
      </c>
      <c r="T1414" s="19" t="s">
        <v>353</v>
      </c>
      <c r="U1414" s="20" t="s">
        <v>362</v>
      </c>
      <c r="V1414" s="22">
        <v>37</v>
      </c>
      <c r="W1414" s="22">
        <v>2</v>
      </c>
      <c r="X1414" s="23"/>
    </row>
    <row r="1415" spans="1:24" s="1" customFormat="1" ht="26" customHeight="1" x14ac:dyDescent="0.3">
      <c r="A1415" s="24" t="s">
        <v>23</v>
      </c>
      <c r="B1415" s="24" t="s">
        <v>1719</v>
      </c>
      <c r="C1415" s="12" t="s">
        <v>1722</v>
      </c>
      <c r="D1415" s="59"/>
      <c r="E1415" s="40" t="str">
        <f>HYPERLINK("https://www.google.ru/search?q=DZ1847-114&amp;newwindow=1&amp;tbm=isch","Еще фото")</f>
        <v>Еще фото</v>
      </c>
      <c r="F1415" s="25"/>
      <c r="G1415" s="24" t="s">
        <v>358</v>
      </c>
      <c r="H1415" s="24" t="s">
        <v>349</v>
      </c>
      <c r="I1415" s="24" t="s">
        <v>1078</v>
      </c>
      <c r="J1415" s="14" t="s">
        <v>29</v>
      </c>
      <c r="K1415" s="15" t="s">
        <v>45</v>
      </c>
      <c r="L1415" s="61"/>
      <c r="M1415" s="14"/>
      <c r="N1415" s="14" t="s">
        <v>67</v>
      </c>
      <c r="O1415" s="14"/>
      <c r="P1415" s="15" t="s">
        <v>1139</v>
      </c>
      <c r="Q1415" s="16">
        <v>18799</v>
      </c>
      <c r="R1415" s="17">
        <v>40</v>
      </c>
      <c r="S1415" s="18">
        <v>12971.309999999998</v>
      </c>
      <c r="T1415" s="19" t="s">
        <v>353</v>
      </c>
      <c r="U1415" s="20" t="s">
        <v>695</v>
      </c>
      <c r="V1415" s="29">
        <v>37.5</v>
      </c>
      <c r="W1415" s="22">
        <v>1</v>
      </c>
      <c r="X1415" s="23"/>
    </row>
    <row r="1416" spans="1:24" s="1" customFormat="1" ht="26" customHeight="1" x14ac:dyDescent="0.3">
      <c r="A1416" s="24" t="s">
        <v>23</v>
      </c>
      <c r="B1416" s="24" t="s">
        <v>1719</v>
      </c>
      <c r="C1416" s="12" t="s">
        <v>1722</v>
      </c>
      <c r="D1416" s="60"/>
      <c r="E1416" s="40" t="str">
        <f>HYPERLINK("https://www.google.ru/search?q=DZ1847-114&amp;newwindow=1&amp;tbm=isch","Еще фото")</f>
        <v>Еще фото</v>
      </c>
      <c r="F1416" s="25"/>
      <c r="G1416" s="24" t="s">
        <v>358</v>
      </c>
      <c r="H1416" s="24" t="s">
        <v>349</v>
      </c>
      <c r="I1416" s="24" t="s">
        <v>1078</v>
      </c>
      <c r="J1416" s="14" t="s">
        <v>29</v>
      </c>
      <c r="K1416" s="15" t="s">
        <v>45</v>
      </c>
      <c r="L1416" s="57"/>
      <c r="M1416" s="14"/>
      <c r="N1416" s="14" t="s">
        <v>67</v>
      </c>
      <c r="O1416" s="14"/>
      <c r="P1416" s="15" t="s">
        <v>1139</v>
      </c>
      <c r="Q1416" s="16">
        <v>18799</v>
      </c>
      <c r="R1416" s="17">
        <v>40</v>
      </c>
      <c r="S1416" s="18">
        <v>12971.309999999998</v>
      </c>
      <c r="T1416" s="19" t="s">
        <v>353</v>
      </c>
      <c r="U1416" s="20" t="s">
        <v>354</v>
      </c>
      <c r="V1416" s="22">
        <v>39</v>
      </c>
      <c r="W1416" s="22">
        <v>1</v>
      </c>
      <c r="X1416" s="23"/>
    </row>
    <row r="1417" spans="1:24" s="1" customFormat="1" ht="35" customHeight="1" x14ac:dyDescent="0.3">
      <c r="A1417" s="11" t="s">
        <v>23</v>
      </c>
      <c r="B1417" s="11" t="s">
        <v>1723</v>
      </c>
      <c r="C1417" s="12" t="s">
        <v>1724</v>
      </c>
      <c r="D1417" s="58"/>
      <c r="E1417" s="40" t="str">
        <f>HYPERLINK("https://www.google.ru/search?q=DZ2795-001&amp;newwindow=1&amp;tbm=isch","Еще фото")</f>
        <v>Еще фото</v>
      </c>
      <c r="F1417" s="25"/>
      <c r="G1417" s="11" t="s">
        <v>358</v>
      </c>
      <c r="H1417" s="11" t="s">
        <v>349</v>
      </c>
      <c r="I1417" s="14" t="s">
        <v>1078</v>
      </c>
      <c r="J1417" s="14" t="s">
        <v>29</v>
      </c>
      <c r="K1417" s="15" t="s">
        <v>45</v>
      </c>
      <c r="L1417" s="56" t="s">
        <v>1725</v>
      </c>
      <c r="M1417" s="14"/>
      <c r="N1417" s="14" t="s">
        <v>114</v>
      </c>
      <c r="O1417" s="14"/>
      <c r="P1417" s="15" t="s">
        <v>1266</v>
      </c>
      <c r="Q1417" s="16">
        <v>13599</v>
      </c>
      <c r="R1417" s="17">
        <v>40</v>
      </c>
      <c r="S1417" s="18">
        <v>9383.31</v>
      </c>
      <c r="T1417" s="19" t="s">
        <v>353</v>
      </c>
      <c r="U1417" s="20" t="s">
        <v>362</v>
      </c>
      <c r="V1417" s="22">
        <v>37</v>
      </c>
      <c r="W1417" s="22">
        <v>4</v>
      </c>
      <c r="X1417" s="23"/>
    </row>
    <row r="1418" spans="1:24" s="1" customFormat="1" ht="35" customHeight="1" x14ac:dyDescent="0.3">
      <c r="A1418" s="24" t="s">
        <v>23</v>
      </c>
      <c r="B1418" s="24" t="s">
        <v>1723</v>
      </c>
      <c r="C1418" s="12" t="s">
        <v>1724</v>
      </c>
      <c r="D1418" s="59"/>
      <c r="E1418" s="40" t="str">
        <f>HYPERLINK("https://www.google.ru/search?q=DZ2795-001&amp;newwindow=1&amp;tbm=isch","Еще фото")</f>
        <v>Еще фото</v>
      </c>
      <c r="F1418" s="25"/>
      <c r="G1418" s="24" t="s">
        <v>358</v>
      </c>
      <c r="H1418" s="24" t="s">
        <v>349</v>
      </c>
      <c r="I1418" s="24" t="s">
        <v>1078</v>
      </c>
      <c r="J1418" s="14" t="s">
        <v>29</v>
      </c>
      <c r="K1418" s="15" t="s">
        <v>45</v>
      </c>
      <c r="L1418" s="61"/>
      <c r="M1418" s="14"/>
      <c r="N1418" s="14" t="s">
        <v>114</v>
      </c>
      <c r="O1418" s="14"/>
      <c r="P1418" s="15" t="s">
        <v>1266</v>
      </c>
      <c r="Q1418" s="16">
        <v>13599</v>
      </c>
      <c r="R1418" s="17">
        <v>40</v>
      </c>
      <c r="S1418" s="18">
        <v>9383.31</v>
      </c>
      <c r="T1418" s="19" t="s">
        <v>353</v>
      </c>
      <c r="U1418" s="20" t="s">
        <v>695</v>
      </c>
      <c r="V1418" s="29">
        <v>37.5</v>
      </c>
      <c r="W1418" s="22">
        <v>14</v>
      </c>
      <c r="X1418" s="23"/>
    </row>
    <row r="1419" spans="1:24" s="1" customFormat="1" ht="37.049999999999997" customHeight="1" x14ac:dyDescent="0.3">
      <c r="A1419" s="24" t="s">
        <v>23</v>
      </c>
      <c r="B1419" s="24" t="s">
        <v>1723</v>
      </c>
      <c r="C1419" s="12" t="s">
        <v>1724</v>
      </c>
      <c r="D1419" s="60"/>
      <c r="E1419" s="40" t="str">
        <f>HYPERLINK("https://www.google.ru/search?q=DZ2795-001&amp;newwindow=1&amp;tbm=isch","Еще фото")</f>
        <v>Еще фото</v>
      </c>
      <c r="F1419" s="25"/>
      <c r="G1419" s="24" t="s">
        <v>358</v>
      </c>
      <c r="H1419" s="24" t="s">
        <v>349</v>
      </c>
      <c r="I1419" s="24" t="s">
        <v>1078</v>
      </c>
      <c r="J1419" s="14" t="s">
        <v>29</v>
      </c>
      <c r="K1419" s="15" t="s">
        <v>45</v>
      </c>
      <c r="L1419" s="57"/>
      <c r="M1419" s="14"/>
      <c r="N1419" s="14" t="s">
        <v>114</v>
      </c>
      <c r="O1419" s="14"/>
      <c r="P1419" s="15" t="s">
        <v>1266</v>
      </c>
      <c r="Q1419" s="16">
        <v>13599</v>
      </c>
      <c r="R1419" s="17">
        <v>40</v>
      </c>
      <c r="S1419" s="18">
        <v>9383.31</v>
      </c>
      <c r="T1419" s="19" t="s">
        <v>353</v>
      </c>
      <c r="U1419" s="20" t="s">
        <v>686</v>
      </c>
      <c r="V1419" s="22">
        <v>38</v>
      </c>
      <c r="W1419" s="22">
        <v>7</v>
      </c>
      <c r="X1419" s="23"/>
    </row>
    <row r="1420" spans="1:24" s="1" customFormat="1" ht="35" customHeight="1" x14ac:dyDescent="0.3">
      <c r="A1420" s="11" t="s">
        <v>23</v>
      </c>
      <c r="B1420" s="11" t="s">
        <v>1726</v>
      </c>
      <c r="C1420" s="12" t="s">
        <v>1727</v>
      </c>
      <c r="D1420" s="58"/>
      <c r="E1420" s="40" t="str">
        <f>HYPERLINK("https://www.google.ru/search?q=DZ2795-301&amp;newwindow=1&amp;tbm=isch","Еще фото")</f>
        <v>Еще фото</v>
      </c>
      <c r="F1420" s="25" t="s">
        <v>52</v>
      </c>
      <c r="G1420" s="11" t="s">
        <v>358</v>
      </c>
      <c r="H1420" s="11" t="s">
        <v>349</v>
      </c>
      <c r="I1420" s="14" t="s">
        <v>1078</v>
      </c>
      <c r="J1420" s="14" t="s">
        <v>29</v>
      </c>
      <c r="K1420" s="15" t="s">
        <v>45</v>
      </c>
      <c r="L1420" s="56" t="s">
        <v>1725</v>
      </c>
      <c r="M1420" s="14"/>
      <c r="N1420" s="14" t="s">
        <v>70</v>
      </c>
      <c r="O1420" s="14"/>
      <c r="P1420" s="15" t="s">
        <v>1266</v>
      </c>
      <c r="Q1420" s="16">
        <v>14399</v>
      </c>
      <c r="R1420" s="17">
        <v>40</v>
      </c>
      <c r="S1420" s="18">
        <v>9935.31</v>
      </c>
      <c r="T1420" s="19" t="s">
        <v>353</v>
      </c>
      <c r="U1420" s="20" t="s">
        <v>695</v>
      </c>
      <c r="V1420" s="29">
        <v>37.5</v>
      </c>
      <c r="W1420" s="22">
        <v>3</v>
      </c>
      <c r="X1420" s="23"/>
    </row>
    <row r="1421" spans="1:24" s="1" customFormat="1" ht="35" customHeight="1" x14ac:dyDescent="0.3">
      <c r="A1421" s="24" t="s">
        <v>23</v>
      </c>
      <c r="B1421" s="24" t="s">
        <v>1726</v>
      </c>
      <c r="C1421" s="12" t="s">
        <v>1727</v>
      </c>
      <c r="D1421" s="59"/>
      <c r="E1421" s="40" t="str">
        <f>HYPERLINK("https://www.google.ru/search?q=DZ2795-301&amp;newwindow=1&amp;tbm=isch","Еще фото")</f>
        <v>Еще фото</v>
      </c>
      <c r="F1421" s="25" t="s">
        <v>52</v>
      </c>
      <c r="G1421" s="24" t="s">
        <v>358</v>
      </c>
      <c r="H1421" s="24" t="s">
        <v>349</v>
      </c>
      <c r="I1421" s="24" t="s">
        <v>1078</v>
      </c>
      <c r="J1421" s="14" t="s">
        <v>29</v>
      </c>
      <c r="K1421" s="15" t="s">
        <v>45</v>
      </c>
      <c r="L1421" s="61"/>
      <c r="M1421" s="14"/>
      <c r="N1421" s="14" t="s">
        <v>70</v>
      </c>
      <c r="O1421" s="14"/>
      <c r="P1421" s="15" t="s">
        <v>1266</v>
      </c>
      <c r="Q1421" s="16">
        <v>14399</v>
      </c>
      <c r="R1421" s="17">
        <v>40</v>
      </c>
      <c r="S1421" s="18">
        <v>9935.31</v>
      </c>
      <c r="T1421" s="19" t="s">
        <v>353</v>
      </c>
      <c r="U1421" s="20" t="s">
        <v>686</v>
      </c>
      <c r="V1421" s="22">
        <v>38</v>
      </c>
      <c r="W1421" s="22">
        <v>3</v>
      </c>
      <c r="X1421" s="23"/>
    </row>
    <row r="1422" spans="1:24" s="1" customFormat="1" ht="37.049999999999997" customHeight="1" x14ac:dyDescent="0.3">
      <c r="A1422" s="24" t="s">
        <v>23</v>
      </c>
      <c r="B1422" s="24" t="s">
        <v>1726</v>
      </c>
      <c r="C1422" s="12" t="s">
        <v>1727</v>
      </c>
      <c r="D1422" s="60"/>
      <c r="E1422" s="40" t="str">
        <f>HYPERLINK("https://www.google.ru/search?q=DZ2795-301&amp;newwindow=1&amp;tbm=isch","Еще фото")</f>
        <v>Еще фото</v>
      </c>
      <c r="F1422" s="25" t="s">
        <v>52</v>
      </c>
      <c r="G1422" s="24" t="s">
        <v>358</v>
      </c>
      <c r="H1422" s="24" t="s">
        <v>349</v>
      </c>
      <c r="I1422" s="24" t="s">
        <v>1078</v>
      </c>
      <c r="J1422" s="14" t="s">
        <v>29</v>
      </c>
      <c r="K1422" s="15" t="s">
        <v>45</v>
      </c>
      <c r="L1422" s="57"/>
      <c r="M1422" s="14"/>
      <c r="N1422" s="14" t="s">
        <v>70</v>
      </c>
      <c r="O1422" s="14"/>
      <c r="P1422" s="15" t="s">
        <v>1266</v>
      </c>
      <c r="Q1422" s="16">
        <v>14399</v>
      </c>
      <c r="R1422" s="17">
        <v>40</v>
      </c>
      <c r="S1422" s="18">
        <v>9935.31</v>
      </c>
      <c r="T1422" s="19" t="s">
        <v>353</v>
      </c>
      <c r="U1422" s="20" t="s">
        <v>354</v>
      </c>
      <c r="V1422" s="22">
        <v>39</v>
      </c>
      <c r="W1422" s="22">
        <v>1</v>
      </c>
      <c r="X1422" s="23"/>
    </row>
    <row r="1423" spans="1:24" s="1" customFormat="1" ht="26" customHeight="1" x14ac:dyDescent="0.3">
      <c r="A1423" s="11" t="s">
        <v>23</v>
      </c>
      <c r="B1423" s="11" t="s">
        <v>1726</v>
      </c>
      <c r="C1423" s="12" t="s">
        <v>1728</v>
      </c>
      <c r="D1423" s="58"/>
      <c r="E1423" s="40" t="str">
        <f>HYPERLINK("https://www.google.ru/search?q=DZ2795-403&amp;newwindow=1&amp;tbm=isch","Еще фото")</f>
        <v>Еще фото</v>
      </c>
      <c r="F1423" s="25"/>
      <c r="G1423" s="11" t="s">
        <v>358</v>
      </c>
      <c r="H1423" s="11" t="s">
        <v>349</v>
      </c>
      <c r="I1423" s="14" t="s">
        <v>1078</v>
      </c>
      <c r="J1423" s="14" t="s">
        <v>29</v>
      </c>
      <c r="K1423" s="15" t="s">
        <v>45</v>
      </c>
      <c r="L1423" s="56" t="s">
        <v>1725</v>
      </c>
      <c r="M1423" s="14"/>
      <c r="N1423" s="14" t="s">
        <v>1729</v>
      </c>
      <c r="O1423" s="14"/>
      <c r="P1423" s="15" t="s">
        <v>1730</v>
      </c>
      <c r="Q1423" s="16">
        <v>14399</v>
      </c>
      <c r="R1423" s="17">
        <v>40</v>
      </c>
      <c r="S1423" s="18">
        <v>9935.31</v>
      </c>
      <c r="T1423" s="19" t="s">
        <v>353</v>
      </c>
      <c r="U1423" s="20" t="s">
        <v>361</v>
      </c>
      <c r="V1423" s="29">
        <v>36.5</v>
      </c>
      <c r="W1423" s="22">
        <v>1</v>
      </c>
      <c r="X1423" s="23"/>
    </row>
    <row r="1424" spans="1:24" s="1" customFormat="1" ht="26" customHeight="1" x14ac:dyDescent="0.3">
      <c r="A1424" s="24" t="s">
        <v>23</v>
      </c>
      <c r="B1424" s="24" t="s">
        <v>1726</v>
      </c>
      <c r="C1424" s="12" t="s">
        <v>1728</v>
      </c>
      <c r="D1424" s="59"/>
      <c r="E1424" s="40" t="str">
        <f>HYPERLINK("https://www.google.ru/search?q=DZ2795-403&amp;newwindow=1&amp;tbm=isch","Еще фото")</f>
        <v>Еще фото</v>
      </c>
      <c r="F1424" s="25"/>
      <c r="G1424" s="24" t="s">
        <v>358</v>
      </c>
      <c r="H1424" s="24" t="s">
        <v>349</v>
      </c>
      <c r="I1424" s="24" t="s">
        <v>1078</v>
      </c>
      <c r="J1424" s="14" t="s">
        <v>29</v>
      </c>
      <c r="K1424" s="15" t="s">
        <v>45</v>
      </c>
      <c r="L1424" s="61"/>
      <c r="M1424" s="14"/>
      <c r="N1424" s="14" t="s">
        <v>1729</v>
      </c>
      <c r="O1424" s="14"/>
      <c r="P1424" s="15" t="s">
        <v>1730</v>
      </c>
      <c r="Q1424" s="16">
        <v>14399</v>
      </c>
      <c r="R1424" s="17">
        <v>40</v>
      </c>
      <c r="S1424" s="18">
        <v>9935.31</v>
      </c>
      <c r="T1424" s="19" t="s">
        <v>353</v>
      </c>
      <c r="U1424" s="20" t="s">
        <v>362</v>
      </c>
      <c r="V1424" s="22">
        <v>37</v>
      </c>
      <c r="W1424" s="22">
        <v>1</v>
      </c>
      <c r="X1424" s="23"/>
    </row>
    <row r="1425" spans="1:24" s="1" customFormat="1" ht="26" customHeight="1" x14ac:dyDescent="0.3">
      <c r="A1425" s="24" t="s">
        <v>23</v>
      </c>
      <c r="B1425" s="24" t="s">
        <v>1726</v>
      </c>
      <c r="C1425" s="12" t="s">
        <v>1728</v>
      </c>
      <c r="D1425" s="59"/>
      <c r="E1425" s="40" t="str">
        <f>HYPERLINK("https://www.google.ru/search?q=DZ2795-403&amp;newwindow=1&amp;tbm=isch","Еще фото")</f>
        <v>Еще фото</v>
      </c>
      <c r="F1425" s="25"/>
      <c r="G1425" s="24" t="s">
        <v>358</v>
      </c>
      <c r="H1425" s="24" t="s">
        <v>349</v>
      </c>
      <c r="I1425" s="24" t="s">
        <v>1078</v>
      </c>
      <c r="J1425" s="14" t="s">
        <v>29</v>
      </c>
      <c r="K1425" s="15" t="s">
        <v>45</v>
      </c>
      <c r="L1425" s="61"/>
      <c r="M1425" s="14"/>
      <c r="N1425" s="14" t="s">
        <v>1729</v>
      </c>
      <c r="O1425" s="14"/>
      <c r="P1425" s="15" t="s">
        <v>1730</v>
      </c>
      <c r="Q1425" s="16">
        <v>14399</v>
      </c>
      <c r="R1425" s="17">
        <v>40</v>
      </c>
      <c r="S1425" s="18">
        <v>9935.31</v>
      </c>
      <c r="T1425" s="19" t="s">
        <v>353</v>
      </c>
      <c r="U1425" s="20" t="s">
        <v>695</v>
      </c>
      <c r="V1425" s="29">
        <v>37.5</v>
      </c>
      <c r="W1425" s="22">
        <v>1</v>
      </c>
      <c r="X1425" s="23"/>
    </row>
    <row r="1426" spans="1:24" s="1" customFormat="1" ht="26" customHeight="1" x14ac:dyDescent="0.3">
      <c r="A1426" s="24" t="s">
        <v>23</v>
      </c>
      <c r="B1426" s="24" t="s">
        <v>1726</v>
      </c>
      <c r="C1426" s="12" t="s">
        <v>1728</v>
      </c>
      <c r="D1426" s="60"/>
      <c r="E1426" s="40" t="str">
        <f>HYPERLINK("https://www.google.ru/search?q=DZ2795-403&amp;newwindow=1&amp;tbm=isch","Еще фото")</f>
        <v>Еще фото</v>
      </c>
      <c r="F1426" s="25"/>
      <c r="G1426" s="24" t="s">
        <v>358</v>
      </c>
      <c r="H1426" s="24" t="s">
        <v>349</v>
      </c>
      <c r="I1426" s="24" t="s">
        <v>1078</v>
      </c>
      <c r="J1426" s="14" t="s">
        <v>29</v>
      </c>
      <c r="K1426" s="15" t="s">
        <v>45</v>
      </c>
      <c r="L1426" s="57"/>
      <c r="M1426" s="14"/>
      <c r="N1426" s="14" t="s">
        <v>1729</v>
      </c>
      <c r="O1426" s="14"/>
      <c r="P1426" s="15" t="s">
        <v>1730</v>
      </c>
      <c r="Q1426" s="16">
        <v>14399</v>
      </c>
      <c r="R1426" s="17">
        <v>40</v>
      </c>
      <c r="S1426" s="18">
        <v>9935.31</v>
      </c>
      <c r="T1426" s="19" t="s">
        <v>353</v>
      </c>
      <c r="U1426" s="20" t="s">
        <v>355</v>
      </c>
      <c r="V1426" s="29">
        <v>39.5</v>
      </c>
      <c r="W1426" s="22">
        <v>1</v>
      </c>
      <c r="X1426" s="23"/>
    </row>
    <row r="1427" spans="1:24" s="1" customFormat="1" ht="108" customHeight="1" x14ac:dyDescent="0.3">
      <c r="A1427" s="11" t="s">
        <v>23</v>
      </c>
      <c r="B1427" s="11" t="s">
        <v>1726</v>
      </c>
      <c r="C1427" s="12" t="s">
        <v>1731</v>
      </c>
      <c r="D1427" s="28"/>
      <c r="E1427" s="40" t="str">
        <f>HYPERLINK("https://www.google.ru/search?q=DZ2795-800&amp;newwindow=1&amp;tbm=isch","Еще фото")</f>
        <v>Еще фото</v>
      </c>
      <c r="F1427" s="25" t="s">
        <v>52</v>
      </c>
      <c r="G1427" s="11" t="s">
        <v>358</v>
      </c>
      <c r="H1427" s="11" t="s">
        <v>349</v>
      </c>
      <c r="I1427" s="14" t="s">
        <v>1078</v>
      </c>
      <c r="J1427" s="14" t="s">
        <v>29</v>
      </c>
      <c r="K1427" s="15" t="s">
        <v>45</v>
      </c>
      <c r="L1427" s="14" t="s">
        <v>1725</v>
      </c>
      <c r="M1427" s="14"/>
      <c r="N1427" s="14" t="s">
        <v>1060</v>
      </c>
      <c r="O1427" s="14"/>
      <c r="P1427" s="15" t="s">
        <v>1732</v>
      </c>
      <c r="Q1427" s="16">
        <v>14399</v>
      </c>
      <c r="R1427" s="17">
        <v>40</v>
      </c>
      <c r="S1427" s="18">
        <v>9935.31</v>
      </c>
      <c r="T1427" s="19" t="s">
        <v>353</v>
      </c>
      <c r="U1427" s="20" t="s">
        <v>679</v>
      </c>
      <c r="V1427" s="22">
        <v>35</v>
      </c>
      <c r="W1427" s="22">
        <v>1</v>
      </c>
      <c r="X1427" s="23"/>
    </row>
    <row r="1428" spans="1:24" s="1" customFormat="1" ht="108" customHeight="1" x14ac:dyDescent="0.3">
      <c r="A1428" s="11" t="s">
        <v>23</v>
      </c>
      <c r="B1428" s="11" t="s">
        <v>1733</v>
      </c>
      <c r="C1428" s="12" t="s">
        <v>1734</v>
      </c>
      <c r="D1428" s="28"/>
      <c r="E1428" s="40" t="str">
        <f>HYPERLINK("https://www.google.ru/search?q=DZ4496-001&amp;newwindow=1&amp;tbm=isch","Еще фото")</f>
        <v>Еще фото</v>
      </c>
      <c r="F1428" s="25"/>
      <c r="G1428" s="11" t="s">
        <v>358</v>
      </c>
      <c r="H1428" s="11" t="s">
        <v>349</v>
      </c>
      <c r="I1428" s="14" t="s">
        <v>1078</v>
      </c>
      <c r="J1428" s="14" t="s">
        <v>29</v>
      </c>
      <c r="K1428" s="15" t="s">
        <v>30</v>
      </c>
      <c r="L1428" s="14" t="s">
        <v>1735</v>
      </c>
      <c r="M1428" s="14"/>
      <c r="N1428" s="14" t="s">
        <v>1736</v>
      </c>
      <c r="O1428" s="14"/>
      <c r="P1428" s="15" t="s">
        <v>1737</v>
      </c>
      <c r="Q1428" s="16">
        <v>25999</v>
      </c>
      <c r="R1428" s="17">
        <v>40</v>
      </c>
      <c r="S1428" s="18">
        <v>17939.309999999998</v>
      </c>
      <c r="T1428" s="19" t="s">
        <v>353</v>
      </c>
      <c r="U1428" s="20" t="s">
        <v>355</v>
      </c>
      <c r="V1428" s="29">
        <v>41.5</v>
      </c>
      <c r="W1428" s="22">
        <v>1</v>
      </c>
      <c r="X1428" s="23"/>
    </row>
    <row r="1429" spans="1:24" s="1" customFormat="1" ht="108" customHeight="1" x14ac:dyDescent="0.3">
      <c r="A1429" s="11" t="s">
        <v>23</v>
      </c>
      <c r="B1429" s="11" t="s">
        <v>1738</v>
      </c>
      <c r="C1429" s="12" t="s">
        <v>1739</v>
      </c>
      <c r="D1429" s="28"/>
      <c r="E1429" s="40" t="str">
        <f>HYPERLINK("https://www.google.ru/search?q=DZ4704-100&amp;newwindow=1&amp;tbm=isch","Еще фото")</f>
        <v>Еще фото</v>
      </c>
      <c r="F1429" s="25" t="s">
        <v>52</v>
      </c>
      <c r="G1429" s="11" t="s">
        <v>358</v>
      </c>
      <c r="H1429" s="11" t="s">
        <v>349</v>
      </c>
      <c r="I1429" s="14" t="s">
        <v>1078</v>
      </c>
      <c r="J1429" s="14" t="s">
        <v>29</v>
      </c>
      <c r="K1429" s="15" t="s">
        <v>45</v>
      </c>
      <c r="L1429" s="14" t="s">
        <v>1740</v>
      </c>
      <c r="M1429" s="14"/>
      <c r="N1429" s="14" t="s">
        <v>164</v>
      </c>
      <c r="O1429" s="14"/>
      <c r="P1429" s="15" t="s">
        <v>1741</v>
      </c>
      <c r="Q1429" s="16">
        <v>20299</v>
      </c>
      <c r="R1429" s="17">
        <v>40</v>
      </c>
      <c r="S1429" s="18">
        <v>14006.309999999998</v>
      </c>
      <c r="T1429" s="19" t="s">
        <v>353</v>
      </c>
      <c r="U1429" s="20" t="s">
        <v>695</v>
      </c>
      <c r="V1429" s="29">
        <v>37.5</v>
      </c>
      <c r="W1429" s="22">
        <v>1</v>
      </c>
      <c r="X1429" s="23"/>
    </row>
    <row r="1430" spans="1:24" s="1" customFormat="1" ht="21" customHeight="1" x14ac:dyDescent="0.3">
      <c r="A1430" s="11" t="s">
        <v>23</v>
      </c>
      <c r="B1430" s="11" t="s">
        <v>1742</v>
      </c>
      <c r="C1430" s="26" t="s">
        <v>1743</v>
      </c>
      <c r="D1430" s="58"/>
      <c r="E1430" s="40" t="str">
        <f>HYPERLINK("https://www.google.ru/search?q=DZ5485-031&amp;newwindow=1&amp;tbm=isch","Еще фото")</f>
        <v>Еще фото</v>
      </c>
      <c r="F1430" s="25"/>
      <c r="G1430" s="11" t="s">
        <v>358</v>
      </c>
      <c r="H1430" s="11" t="s">
        <v>349</v>
      </c>
      <c r="I1430" s="14" t="s">
        <v>1078</v>
      </c>
      <c r="J1430" s="14" t="s">
        <v>29</v>
      </c>
      <c r="K1430" s="15" t="s">
        <v>30</v>
      </c>
      <c r="L1430" s="56" t="s">
        <v>1744</v>
      </c>
      <c r="M1430" s="14" t="s">
        <v>702</v>
      </c>
      <c r="N1430" s="14" t="s">
        <v>1213</v>
      </c>
      <c r="O1430" s="14"/>
      <c r="P1430" s="15" t="s">
        <v>1395</v>
      </c>
      <c r="Q1430" s="16">
        <v>21999</v>
      </c>
      <c r="R1430" s="17">
        <v>40</v>
      </c>
      <c r="S1430" s="18">
        <v>15179.309999999998</v>
      </c>
      <c r="T1430" s="19" t="s">
        <v>353</v>
      </c>
      <c r="U1430" s="20" t="s">
        <v>355</v>
      </c>
      <c r="V1430" s="29">
        <v>41.5</v>
      </c>
      <c r="W1430" s="22">
        <v>11</v>
      </c>
      <c r="X1430" s="23"/>
    </row>
    <row r="1431" spans="1:24" s="1" customFormat="1" ht="21" customHeight="1" x14ac:dyDescent="0.3">
      <c r="A1431" s="24" t="s">
        <v>23</v>
      </c>
      <c r="B1431" s="24" t="s">
        <v>1742</v>
      </c>
      <c r="C1431" s="27" t="s">
        <v>1743</v>
      </c>
      <c r="D1431" s="59"/>
      <c r="E1431" s="40" t="str">
        <f>HYPERLINK("https://www.google.ru/search?q=DZ5485-031&amp;newwindow=1&amp;tbm=isch","Еще фото")</f>
        <v>Еще фото</v>
      </c>
      <c r="F1431" s="25"/>
      <c r="G1431" s="24" t="s">
        <v>358</v>
      </c>
      <c r="H1431" s="24" t="s">
        <v>349</v>
      </c>
      <c r="I1431" s="24" t="s">
        <v>1078</v>
      </c>
      <c r="J1431" s="14" t="s">
        <v>29</v>
      </c>
      <c r="K1431" s="15" t="s">
        <v>30</v>
      </c>
      <c r="L1431" s="61"/>
      <c r="M1431" s="14" t="s">
        <v>702</v>
      </c>
      <c r="N1431" s="14" t="s">
        <v>1213</v>
      </c>
      <c r="O1431" s="14"/>
      <c r="P1431" s="15" t="s">
        <v>1395</v>
      </c>
      <c r="Q1431" s="16">
        <v>21999</v>
      </c>
      <c r="R1431" s="17">
        <v>40</v>
      </c>
      <c r="S1431" s="18">
        <v>15179.309999999998</v>
      </c>
      <c r="T1431" s="19" t="s">
        <v>353</v>
      </c>
      <c r="U1431" s="20" t="s">
        <v>708</v>
      </c>
      <c r="V1431" s="22">
        <v>42</v>
      </c>
      <c r="W1431" s="22">
        <v>4</v>
      </c>
      <c r="X1431" s="23"/>
    </row>
    <row r="1432" spans="1:24" s="1" customFormat="1" ht="21" customHeight="1" x14ac:dyDescent="0.3">
      <c r="A1432" s="24" t="s">
        <v>23</v>
      </c>
      <c r="B1432" s="24" t="s">
        <v>1742</v>
      </c>
      <c r="C1432" s="27" t="s">
        <v>1743</v>
      </c>
      <c r="D1432" s="59"/>
      <c r="E1432" s="40" t="str">
        <f>HYPERLINK("https://www.google.ru/search?q=DZ5485-031&amp;newwindow=1&amp;tbm=isch","Еще фото")</f>
        <v>Еще фото</v>
      </c>
      <c r="F1432" s="25"/>
      <c r="G1432" s="24" t="s">
        <v>358</v>
      </c>
      <c r="H1432" s="24" t="s">
        <v>349</v>
      </c>
      <c r="I1432" s="24" t="s">
        <v>1078</v>
      </c>
      <c r="J1432" s="14" t="s">
        <v>29</v>
      </c>
      <c r="K1432" s="15" t="s">
        <v>30</v>
      </c>
      <c r="L1432" s="61"/>
      <c r="M1432" s="14" t="s">
        <v>702</v>
      </c>
      <c r="N1432" s="14" t="s">
        <v>1213</v>
      </c>
      <c r="O1432" s="14"/>
      <c r="P1432" s="15" t="s">
        <v>1395</v>
      </c>
      <c r="Q1432" s="16">
        <v>21999</v>
      </c>
      <c r="R1432" s="17">
        <v>40</v>
      </c>
      <c r="S1432" s="18">
        <v>15179.309999999998</v>
      </c>
      <c r="T1432" s="19" t="s">
        <v>353</v>
      </c>
      <c r="U1432" s="20" t="s">
        <v>696</v>
      </c>
      <c r="V1432" s="22">
        <v>43</v>
      </c>
      <c r="W1432" s="22">
        <v>5</v>
      </c>
      <c r="X1432" s="23"/>
    </row>
    <row r="1433" spans="1:24" s="1" customFormat="1" ht="21" customHeight="1" x14ac:dyDescent="0.3">
      <c r="A1433" s="24" t="s">
        <v>23</v>
      </c>
      <c r="B1433" s="24" t="s">
        <v>1742</v>
      </c>
      <c r="C1433" s="27" t="s">
        <v>1743</v>
      </c>
      <c r="D1433" s="59"/>
      <c r="E1433" s="40" t="str">
        <f>HYPERLINK("https://www.google.ru/search?q=DZ5485-031&amp;newwindow=1&amp;tbm=isch","Еще фото")</f>
        <v>Еще фото</v>
      </c>
      <c r="F1433" s="25"/>
      <c r="G1433" s="24" t="s">
        <v>358</v>
      </c>
      <c r="H1433" s="24" t="s">
        <v>349</v>
      </c>
      <c r="I1433" s="24" t="s">
        <v>1078</v>
      </c>
      <c r="J1433" s="14" t="s">
        <v>29</v>
      </c>
      <c r="K1433" s="15" t="s">
        <v>30</v>
      </c>
      <c r="L1433" s="61"/>
      <c r="M1433" s="14" t="s">
        <v>702</v>
      </c>
      <c r="N1433" s="14" t="s">
        <v>1213</v>
      </c>
      <c r="O1433" s="14"/>
      <c r="P1433" s="15" t="s">
        <v>1395</v>
      </c>
      <c r="Q1433" s="16">
        <v>21999</v>
      </c>
      <c r="R1433" s="17">
        <v>40</v>
      </c>
      <c r="S1433" s="18">
        <v>15179.309999999998</v>
      </c>
      <c r="T1433" s="19" t="s">
        <v>353</v>
      </c>
      <c r="U1433" s="20" t="s">
        <v>697</v>
      </c>
      <c r="V1433" s="29">
        <v>43.5</v>
      </c>
      <c r="W1433" s="22">
        <v>2</v>
      </c>
      <c r="X1433" s="23"/>
    </row>
    <row r="1434" spans="1:24" s="1" customFormat="1" ht="32" customHeight="1" x14ac:dyDescent="0.3">
      <c r="A1434" s="24" t="s">
        <v>23</v>
      </c>
      <c r="B1434" s="24" t="s">
        <v>1742</v>
      </c>
      <c r="C1434" s="27" t="s">
        <v>1743</v>
      </c>
      <c r="D1434" s="60"/>
      <c r="E1434" s="40" t="str">
        <f>HYPERLINK("https://www.google.ru/search?q=DZ5485-031&amp;newwindow=1&amp;tbm=isch","Еще фото")</f>
        <v>Еще фото</v>
      </c>
      <c r="F1434" s="25"/>
      <c r="G1434" s="24" t="s">
        <v>358</v>
      </c>
      <c r="H1434" s="24" t="s">
        <v>349</v>
      </c>
      <c r="I1434" s="24" t="s">
        <v>1078</v>
      </c>
      <c r="J1434" s="14" t="s">
        <v>29</v>
      </c>
      <c r="K1434" s="15" t="s">
        <v>30</v>
      </c>
      <c r="L1434" s="57"/>
      <c r="M1434" s="14" t="s">
        <v>702</v>
      </c>
      <c r="N1434" s="14" t="s">
        <v>1213</v>
      </c>
      <c r="O1434" s="14"/>
      <c r="P1434" s="15" t="s">
        <v>1395</v>
      </c>
      <c r="Q1434" s="16">
        <v>21999</v>
      </c>
      <c r="R1434" s="17">
        <v>40</v>
      </c>
      <c r="S1434" s="18">
        <v>15179.309999999998</v>
      </c>
      <c r="T1434" s="19" t="s">
        <v>353</v>
      </c>
      <c r="U1434" s="20" t="s">
        <v>698</v>
      </c>
      <c r="V1434" s="22">
        <v>44</v>
      </c>
      <c r="W1434" s="22">
        <v>3</v>
      </c>
      <c r="X1434" s="23"/>
    </row>
    <row r="1435" spans="1:24" s="1" customFormat="1" ht="13.05" customHeight="1" x14ac:dyDescent="0.3">
      <c r="A1435" s="11" t="s">
        <v>23</v>
      </c>
      <c r="B1435" s="11" t="s">
        <v>1745</v>
      </c>
      <c r="C1435" s="12" t="s">
        <v>1746</v>
      </c>
      <c r="D1435" s="58"/>
      <c r="E1435" s="40" t="str">
        <f t="shared" ref="E1435:E1442" si="69">HYPERLINK("https://www.google.ru/search?q=DZ5485-042&amp;newwindow=1&amp;tbm=isch","Еще фото")</f>
        <v>Еще фото</v>
      </c>
      <c r="F1435" s="25"/>
      <c r="G1435" s="11" t="s">
        <v>1087</v>
      </c>
      <c r="H1435" s="11" t="s">
        <v>349</v>
      </c>
      <c r="I1435" s="14" t="s">
        <v>1078</v>
      </c>
      <c r="J1435" s="14" t="s">
        <v>29</v>
      </c>
      <c r="K1435" s="15" t="s">
        <v>30</v>
      </c>
      <c r="L1435" s="56" t="s">
        <v>1744</v>
      </c>
      <c r="M1435" s="14"/>
      <c r="N1435" s="14" t="s">
        <v>1747</v>
      </c>
      <c r="O1435" s="14"/>
      <c r="P1435" s="15" t="s">
        <v>1748</v>
      </c>
      <c r="Q1435" s="16">
        <v>20699</v>
      </c>
      <c r="R1435" s="17">
        <v>40</v>
      </c>
      <c r="S1435" s="18">
        <v>14282.309999999998</v>
      </c>
      <c r="T1435" s="19" t="s">
        <v>353</v>
      </c>
      <c r="U1435" s="36" t="s">
        <v>686</v>
      </c>
      <c r="V1435" s="22">
        <v>40</v>
      </c>
      <c r="W1435" s="22">
        <v>25</v>
      </c>
      <c r="X1435" s="23"/>
    </row>
    <row r="1436" spans="1:24" s="1" customFormat="1" ht="13.05" customHeight="1" x14ac:dyDescent="0.3">
      <c r="A1436" s="24" t="s">
        <v>23</v>
      </c>
      <c r="B1436" s="24" t="s">
        <v>1745</v>
      </c>
      <c r="C1436" s="12" t="s">
        <v>1746</v>
      </c>
      <c r="D1436" s="59"/>
      <c r="E1436" s="40" t="str">
        <f t="shared" si="69"/>
        <v>Еще фото</v>
      </c>
      <c r="F1436" s="25"/>
      <c r="G1436" s="24" t="s">
        <v>1087</v>
      </c>
      <c r="H1436" s="24" t="s">
        <v>349</v>
      </c>
      <c r="I1436" s="24" t="s">
        <v>1078</v>
      </c>
      <c r="J1436" s="14" t="s">
        <v>29</v>
      </c>
      <c r="K1436" s="15" t="s">
        <v>30</v>
      </c>
      <c r="L1436" s="61"/>
      <c r="M1436" s="14"/>
      <c r="N1436" s="14" t="s">
        <v>1747</v>
      </c>
      <c r="O1436" s="14"/>
      <c r="P1436" s="15" t="s">
        <v>1748</v>
      </c>
      <c r="Q1436" s="16">
        <v>20699</v>
      </c>
      <c r="R1436" s="17">
        <v>40</v>
      </c>
      <c r="S1436" s="18">
        <v>14282.309999999998</v>
      </c>
      <c r="T1436" s="19" t="s">
        <v>353</v>
      </c>
      <c r="U1436" s="20" t="s">
        <v>354</v>
      </c>
      <c r="V1436" s="22">
        <v>41</v>
      </c>
      <c r="W1436" s="22">
        <v>25</v>
      </c>
      <c r="X1436" s="23"/>
    </row>
    <row r="1437" spans="1:24" s="1" customFormat="1" ht="13.05" customHeight="1" x14ac:dyDescent="0.3">
      <c r="A1437" s="24" t="s">
        <v>23</v>
      </c>
      <c r="B1437" s="24" t="s">
        <v>1745</v>
      </c>
      <c r="C1437" s="12" t="s">
        <v>1746</v>
      </c>
      <c r="D1437" s="59"/>
      <c r="E1437" s="40" t="str">
        <f t="shared" si="69"/>
        <v>Еще фото</v>
      </c>
      <c r="F1437" s="25"/>
      <c r="G1437" s="24" t="s">
        <v>1087</v>
      </c>
      <c r="H1437" s="24" t="s">
        <v>349</v>
      </c>
      <c r="I1437" s="24" t="s">
        <v>1078</v>
      </c>
      <c r="J1437" s="14" t="s">
        <v>29</v>
      </c>
      <c r="K1437" s="15" t="s">
        <v>30</v>
      </c>
      <c r="L1437" s="61"/>
      <c r="M1437" s="14"/>
      <c r="N1437" s="14" t="s">
        <v>1747</v>
      </c>
      <c r="O1437" s="14"/>
      <c r="P1437" s="15" t="s">
        <v>1748</v>
      </c>
      <c r="Q1437" s="16">
        <v>20699</v>
      </c>
      <c r="R1437" s="17">
        <v>40</v>
      </c>
      <c r="S1437" s="18">
        <v>14282.309999999998</v>
      </c>
      <c r="T1437" s="19" t="s">
        <v>353</v>
      </c>
      <c r="U1437" s="20" t="s">
        <v>355</v>
      </c>
      <c r="V1437" s="29">
        <v>41.5</v>
      </c>
      <c r="W1437" s="22">
        <v>25</v>
      </c>
      <c r="X1437" s="23"/>
    </row>
    <row r="1438" spans="1:24" s="1" customFormat="1" ht="13.05" customHeight="1" x14ac:dyDescent="0.3">
      <c r="A1438" s="24" t="s">
        <v>23</v>
      </c>
      <c r="B1438" s="24" t="s">
        <v>1745</v>
      </c>
      <c r="C1438" s="12" t="s">
        <v>1746</v>
      </c>
      <c r="D1438" s="59"/>
      <c r="E1438" s="40" t="str">
        <f t="shared" si="69"/>
        <v>Еще фото</v>
      </c>
      <c r="F1438" s="25"/>
      <c r="G1438" s="24" t="s">
        <v>1087</v>
      </c>
      <c r="H1438" s="24" t="s">
        <v>349</v>
      </c>
      <c r="I1438" s="24" t="s">
        <v>1078</v>
      </c>
      <c r="J1438" s="14" t="s">
        <v>29</v>
      </c>
      <c r="K1438" s="15" t="s">
        <v>30</v>
      </c>
      <c r="L1438" s="61"/>
      <c r="M1438" s="14"/>
      <c r="N1438" s="14" t="s">
        <v>1747</v>
      </c>
      <c r="O1438" s="14"/>
      <c r="P1438" s="15" t="s">
        <v>1748</v>
      </c>
      <c r="Q1438" s="16">
        <v>20699</v>
      </c>
      <c r="R1438" s="17">
        <v>40</v>
      </c>
      <c r="S1438" s="18">
        <v>14282.309999999998</v>
      </c>
      <c r="T1438" s="19" t="s">
        <v>353</v>
      </c>
      <c r="U1438" s="20" t="s">
        <v>708</v>
      </c>
      <c r="V1438" s="22">
        <v>42</v>
      </c>
      <c r="W1438" s="22">
        <v>23</v>
      </c>
      <c r="X1438" s="23"/>
    </row>
    <row r="1439" spans="1:24" s="1" customFormat="1" ht="13.05" customHeight="1" x14ac:dyDescent="0.3">
      <c r="A1439" s="24" t="s">
        <v>23</v>
      </c>
      <c r="B1439" s="24" t="s">
        <v>1745</v>
      </c>
      <c r="C1439" s="12" t="s">
        <v>1746</v>
      </c>
      <c r="D1439" s="59"/>
      <c r="E1439" s="40" t="str">
        <f t="shared" si="69"/>
        <v>Еще фото</v>
      </c>
      <c r="F1439" s="25"/>
      <c r="G1439" s="24" t="s">
        <v>1087</v>
      </c>
      <c r="H1439" s="24" t="s">
        <v>349</v>
      </c>
      <c r="I1439" s="24" t="s">
        <v>1078</v>
      </c>
      <c r="J1439" s="14" t="s">
        <v>29</v>
      </c>
      <c r="K1439" s="15" t="s">
        <v>30</v>
      </c>
      <c r="L1439" s="61"/>
      <c r="M1439" s="14"/>
      <c r="N1439" s="14" t="s">
        <v>1747</v>
      </c>
      <c r="O1439" s="14"/>
      <c r="P1439" s="15" t="s">
        <v>1748</v>
      </c>
      <c r="Q1439" s="16">
        <v>20699</v>
      </c>
      <c r="R1439" s="17">
        <v>40</v>
      </c>
      <c r="S1439" s="18">
        <v>14282.309999999998</v>
      </c>
      <c r="T1439" s="19" t="s">
        <v>353</v>
      </c>
      <c r="U1439" s="20" t="s">
        <v>696</v>
      </c>
      <c r="V1439" s="22">
        <v>43</v>
      </c>
      <c r="W1439" s="22">
        <v>23</v>
      </c>
      <c r="X1439" s="23"/>
    </row>
    <row r="1440" spans="1:24" s="1" customFormat="1" ht="13.05" customHeight="1" x14ac:dyDescent="0.3">
      <c r="A1440" s="24" t="s">
        <v>23</v>
      </c>
      <c r="B1440" s="24" t="s">
        <v>1745</v>
      </c>
      <c r="C1440" s="12" t="s">
        <v>1746</v>
      </c>
      <c r="D1440" s="59"/>
      <c r="E1440" s="40" t="str">
        <f t="shared" si="69"/>
        <v>Еще фото</v>
      </c>
      <c r="F1440" s="25"/>
      <c r="G1440" s="24" t="s">
        <v>1087</v>
      </c>
      <c r="H1440" s="24" t="s">
        <v>349</v>
      </c>
      <c r="I1440" s="24" t="s">
        <v>1078</v>
      </c>
      <c r="J1440" s="14" t="s">
        <v>29</v>
      </c>
      <c r="K1440" s="15" t="s">
        <v>30</v>
      </c>
      <c r="L1440" s="61"/>
      <c r="M1440" s="14"/>
      <c r="N1440" s="14" t="s">
        <v>1747</v>
      </c>
      <c r="O1440" s="14"/>
      <c r="P1440" s="15" t="s">
        <v>1748</v>
      </c>
      <c r="Q1440" s="16">
        <v>20699</v>
      </c>
      <c r="R1440" s="17">
        <v>40</v>
      </c>
      <c r="S1440" s="18">
        <v>14282.309999999998</v>
      </c>
      <c r="T1440" s="19" t="s">
        <v>353</v>
      </c>
      <c r="U1440" s="20" t="s">
        <v>697</v>
      </c>
      <c r="V1440" s="29">
        <v>43.5</v>
      </c>
      <c r="W1440" s="22">
        <v>25</v>
      </c>
      <c r="X1440" s="23"/>
    </row>
    <row r="1441" spans="1:24" s="1" customFormat="1" ht="13.05" customHeight="1" x14ac:dyDescent="0.3">
      <c r="A1441" s="24" t="s">
        <v>23</v>
      </c>
      <c r="B1441" s="24" t="s">
        <v>1745</v>
      </c>
      <c r="C1441" s="12" t="s">
        <v>1746</v>
      </c>
      <c r="D1441" s="59"/>
      <c r="E1441" s="40" t="str">
        <f t="shared" si="69"/>
        <v>Еще фото</v>
      </c>
      <c r="F1441" s="25"/>
      <c r="G1441" s="24" t="s">
        <v>1087</v>
      </c>
      <c r="H1441" s="24" t="s">
        <v>349</v>
      </c>
      <c r="I1441" s="24" t="s">
        <v>1078</v>
      </c>
      <c r="J1441" s="14" t="s">
        <v>29</v>
      </c>
      <c r="K1441" s="15" t="s">
        <v>30</v>
      </c>
      <c r="L1441" s="61"/>
      <c r="M1441" s="14"/>
      <c r="N1441" s="14" t="s">
        <v>1747</v>
      </c>
      <c r="O1441" s="14"/>
      <c r="P1441" s="15" t="s">
        <v>1748</v>
      </c>
      <c r="Q1441" s="16">
        <v>20699</v>
      </c>
      <c r="R1441" s="17">
        <v>40</v>
      </c>
      <c r="S1441" s="18">
        <v>14282.309999999998</v>
      </c>
      <c r="T1441" s="19" t="s">
        <v>353</v>
      </c>
      <c r="U1441" s="20" t="s">
        <v>698</v>
      </c>
      <c r="V1441" s="22">
        <v>44</v>
      </c>
      <c r="W1441" s="22">
        <v>24</v>
      </c>
      <c r="X1441" s="23"/>
    </row>
    <row r="1442" spans="1:24" s="1" customFormat="1" ht="18" customHeight="1" x14ac:dyDescent="0.3">
      <c r="A1442" s="24" t="s">
        <v>23</v>
      </c>
      <c r="B1442" s="24" t="s">
        <v>1745</v>
      </c>
      <c r="C1442" s="12" t="s">
        <v>1746</v>
      </c>
      <c r="D1442" s="60"/>
      <c r="E1442" s="40" t="str">
        <f t="shared" si="69"/>
        <v>Еще фото</v>
      </c>
      <c r="F1442" s="25"/>
      <c r="G1442" s="24" t="s">
        <v>1087</v>
      </c>
      <c r="H1442" s="24" t="s">
        <v>349</v>
      </c>
      <c r="I1442" s="24" t="s">
        <v>1078</v>
      </c>
      <c r="J1442" s="14" t="s">
        <v>29</v>
      </c>
      <c r="K1442" s="15" t="s">
        <v>30</v>
      </c>
      <c r="L1442" s="57"/>
      <c r="M1442" s="14"/>
      <c r="N1442" s="14" t="s">
        <v>1747</v>
      </c>
      <c r="O1442" s="14"/>
      <c r="P1442" s="15" t="s">
        <v>1748</v>
      </c>
      <c r="Q1442" s="16">
        <v>20699</v>
      </c>
      <c r="R1442" s="17">
        <v>40</v>
      </c>
      <c r="S1442" s="18">
        <v>14282.309999999998</v>
      </c>
      <c r="T1442" s="19" t="s">
        <v>353</v>
      </c>
      <c r="U1442" s="20" t="s">
        <v>717</v>
      </c>
      <c r="V1442" s="22">
        <v>45</v>
      </c>
      <c r="W1442" s="22">
        <v>26</v>
      </c>
      <c r="X1442" s="23"/>
    </row>
    <row r="1443" spans="1:24" s="1" customFormat="1" ht="108" customHeight="1" x14ac:dyDescent="0.3">
      <c r="A1443" s="11" t="s">
        <v>23</v>
      </c>
      <c r="B1443" s="11" t="s">
        <v>1749</v>
      </c>
      <c r="C1443" s="12" t="s">
        <v>1750</v>
      </c>
      <c r="D1443" s="28"/>
      <c r="E1443" s="40" t="str">
        <f>HYPERLINK("https://www.google.ru/search?q=DZ6763-102&amp;newwindow=1&amp;tbm=isch","Еще фото")</f>
        <v>Еще фото</v>
      </c>
      <c r="F1443" s="25"/>
      <c r="G1443" s="11" t="s">
        <v>358</v>
      </c>
      <c r="H1443" s="11" t="s">
        <v>349</v>
      </c>
      <c r="I1443" s="14" t="s">
        <v>1078</v>
      </c>
      <c r="J1443" s="14" t="s">
        <v>29</v>
      </c>
      <c r="K1443" s="15" t="s">
        <v>30</v>
      </c>
      <c r="L1443" s="14" t="s">
        <v>1751</v>
      </c>
      <c r="M1443" s="14" t="s">
        <v>702</v>
      </c>
      <c r="N1443" s="14" t="s">
        <v>83</v>
      </c>
      <c r="O1443" s="14"/>
      <c r="P1443" s="15" t="s">
        <v>1752</v>
      </c>
      <c r="Q1443" s="16">
        <v>18699</v>
      </c>
      <c r="R1443" s="17">
        <v>40</v>
      </c>
      <c r="S1443" s="18">
        <v>12902.31</v>
      </c>
      <c r="T1443" s="19" t="s">
        <v>353</v>
      </c>
      <c r="U1443" s="20" t="s">
        <v>698</v>
      </c>
      <c r="V1443" s="22">
        <v>44</v>
      </c>
      <c r="W1443" s="22">
        <v>1</v>
      </c>
      <c r="X1443" s="23"/>
    </row>
    <row r="1444" spans="1:24" s="1" customFormat="1" ht="108" customHeight="1" x14ac:dyDescent="0.3">
      <c r="A1444" s="11" t="s">
        <v>23</v>
      </c>
      <c r="B1444" s="11" t="s">
        <v>1753</v>
      </c>
      <c r="C1444" s="12" t="s">
        <v>1754</v>
      </c>
      <c r="D1444" s="28"/>
      <c r="E1444" s="40" t="str">
        <f>HYPERLINK("https://www.google.ru/search?q=FB2207-005&amp;newwindow=1&amp;tbm=isch","Еще фото")</f>
        <v>Еще фото</v>
      </c>
      <c r="F1444" s="25" t="s">
        <v>52</v>
      </c>
      <c r="G1444" s="11" t="s">
        <v>358</v>
      </c>
      <c r="H1444" s="11" t="s">
        <v>349</v>
      </c>
      <c r="I1444" s="14" t="s">
        <v>1078</v>
      </c>
      <c r="J1444" s="14" t="s">
        <v>29</v>
      </c>
      <c r="K1444" s="15" t="s">
        <v>30</v>
      </c>
      <c r="L1444" s="14" t="s">
        <v>914</v>
      </c>
      <c r="M1444" s="14"/>
      <c r="N1444" s="14" t="s">
        <v>114</v>
      </c>
      <c r="O1444" s="14"/>
      <c r="P1444" s="15" t="s">
        <v>721</v>
      </c>
      <c r="Q1444" s="16">
        <v>13199</v>
      </c>
      <c r="R1444" s="17">
        <v>40</v>
      </c>
      <c r="S1444" s="18">
        <v>9107.31</v>
      </c>
      <c r="T1444" s="19" t="s">
        <v>353</v>
      </c>
      <c r="U1444" s="20" t="s">
        <v>354</v>
      </c>
      <c r="V1444" s="22">
        <v>41</v>
      </c>
      <c r="W1444" s="22">
        <v>1</v>
      </c>
      <c r="X1444" s="23"/>
    </row>
    <row r="1445" spans="1:24" s="1" customFormat="1" ht="52.05" customHeight="1" x14ac:dyDescent="0.3">
      <c r="A1445" s="11" t="s">
        <v>23</v>
      </c>
      <c r="B1445" s="11" t="s">
        <v>1753</v>
      </c>
      <c r="C1445" s="12" t="s">
        <v>1755</v>
      </c>
      <c r="D1445" s="54"/>
      <c r="E1445" s="40" t="str">
        <f>HYPERLINK("https://www.google.ru/search?q=FB2207-400&amp;newwindow=1&amp;tbm=isch","Еще фото")</f>
        <v>Еще фото</v>
      </c>
      <c r="F1445" s="25"/>
      <c r="G1445" s="11" t="s">
        <v>358</v>
      </c>
      <c r="H1445" s="11" t="s">
        <v>349</v>
      </c>
      <c r="I1445" s="14" t="s">
        <v>1078</v>
      </c>
      <c r="J1445" s="14" t="s">
        <v>29</v>
      </c>
      <c r="K1445" s="15" t="s">
        <v>30</v>
      </c>
      <c r="L1445" s="56" t="s">
        <v>914</v>
      </c>
      <c r="M1445" s="14"/>
      <c r="N1445" s="14" t="s">
        <v>107</v>
      </c>
      <c r="O1445" s="14"/>
      <c r="P1445" s="15" t="s">
        <v>721</v>
      </c>
      <c r="Q1445" s="16">
        <v>10599</v>
      </c>
      <c r="R1445" s="17">
        <v>40</v>
      </c>
      <c r="S1445" s="18">
        <v>7313.3099999999986</v>
      </c>
      <c r="T1445" s="19" t="s">
        <v>353</v>
      </c>
      <c r="U1445" s="20" t="s">
        <v>686</v>
      </c>
      <c r="V1445" s="22">
        <v>40</v>
      </c>
      <c r="W1445" s="22">
        <v>1</v>
      </c>
      <c r="X1445" s="23"/>
    </row>
    <row r="1446" spans="1:24" s="1" customFormat="1" ht="61.05" customHeight="1" x14ac:dyDescent="0.3">
      <c r="A1446" s="24" t="s">
        <v>23</v>
      </c>
      <c r="B1446" s="24" t="s">
        <v>1753</v>
      </c>
      <c r="C1446" s="12" t="s">
        <v>1755</v>
      </c>
      <c r="D1446" s="55"/>
      <c r="E1446" s="40" t="str">
        <f>HYPERLINK("https://www.google.ru/search?q=FB2207-400&amp;newwindow=1&amp;tbm=isch","Еще фото")</f>
        <v>Еще фото</v>
      </c>
      <c r="F1446" s="25"/>
      <c r="G1446" s="24" t="s">
        <v>358</v>
      </c>
      <c r="H1446" s="24" t="s">
        <v>349</v>
      </c>
      <c r="I1446" s="24" t="s">
        <v>1078</v>
      </c>
      <c r="J1446" s="14" t="s">
        <v>29</v>
      </c>
      <c r="K1446" s="15" t="s">
        <v>30</v>
      </c>
      <c r="L1446" s="57"/>
      <c r="M1446" s="14"/>
      <c r="N1446" s="14" t="s">
        <v>107</v>
      </c>
      <c r="O1446" s="14"/>
      <c r="P1446" s="15" t="s">
        <v>721</v>
      </c>
      <c r="Q1446" s="16">
        <v>10599</v>
      </c>
      <c r="R1446" s="17">
        <v>40</v>
      </c>
      <c r="S1446" s="18">
        <v>7313.3099999999986</v>
      </c>
      <c r="T1446" s="19" t="s">
        <v>353</v>
      </c>
      <c r="U1446" s="20" t="s">
        <v>354</v>
      </c>
      <c r="V1446" s="22">
        <v>41</v>
      </c>
      <c r="W1446" s="22">
        <v>1</v>
      </c>
      <c r="X1446" s="23"/>
    </row>
    <row r="1447" spans="1:24" s="1" customFormat="1" ht="108" customHeight="1" x14ac:dyDescent="0.3">
      <c r="A1447" s="11" t="s">
        <v>23</v>
      </c>
      <c r="B1447" s="11" t="s">
        <v>1756</v>
      </c>
      <c r="C1447" s="12" t="s">
        <v>1757</v>
      </c>
      <c r="D1447" s="28"/>
      <c r="E1447" s="40" t="str">
        <f>HYPERLINK("https://www.google.ru/search?q=FB2877-101&amp;newwindow=1&amp;tbm=isch","Еще фото")</f>
        <v>Еще фото</v>
      </c>
      <c r="F1447" s="25"/>
      <c r="G1447" s="11" t="s">
        <v>358</v>
      </c>
      <c r="H1447" s="11" t="s">
        <v>349</v>
      </c>
      <c r="I1447" s="14" t="s">
        <v>1078</v>
      </c>
      <c r="J1447" s="14" t="s">
        <v>29</v>
      </c>
      <c r="K1447" s="15" t="s">
        <v>30</v>
      </c>
      <c r="L1447" s="14" t="s">
        <v>1758</v>
      </c>
      <c r="M1447" s="14"/>
      <c r="N1447" s="14" t="s">
        <v>164</v>
      </c>
      <c r="O1447" s="14"/>
      <c r="P1447" s="15" t="s">
        <v>1008</v>
      </c>
      <c r="Q1447" s="16">
        <v>21699</v>
      </c>
      <c r="R1447" s="17">
        <v>40</v>
      </c>
      <c r="S1447" s="18">
        <v>14972.309999999998</v>
      </c>
      <c r="T1447" s="19" t="s">
        <v>353</v>
      </c>
      <c r="U1447" s="20" t="s">
        <v>355</v>
      </c>
      <c r="V1447" s="29">
        <v>41.5</v>
      </c>
      <c r="W1447" s="22">
        <v>1</v>
      </c>
      <c r="X1447" s="23"/>
    </row>
    <row r="1448" spans="1:24" s="1" customFormat="1" ht="108" customHeight="1" x14ac:dyDescent="0.3">
      <c r="A1448" s="11" t="s">
        <v>23</v>
      </c>
      <c r="B1448" s="11" t="s">
        <v>1759</v>
      </c>
      <c r="C1448" s="12" t="s">
        <v>1760</v>
      </c>
      <c r="D1448" s="28"/>
      <c r="E1448" s="40" t="str">
        <f>HYPERLINK("https://www.google.ru/search?q=FB3148-101&amp;newwindow=1&amp;tbm=isch","Еще фото")</f>
        <v>Еще фото</v>
      </c>
      <c r="F1448" s="25"/>
      <c r="G1448" s="11" t="s">
        <v>358</v>
      </c>
      <c r="H1448" s="11" t="s">
        <v>349</v>
      </c>
      <c r="I1448" s="14" t="s">
        <v>1078</v>
      </c>
      <c r="J1448" s="14" t="s">
        <v>29</v>
      </c>
      <c r="K1448" s="15" t="s">
        <v>337</v>
      </c>
      <c r="L1448" s="14" t="s">
        <v>1761</v>
      </c>
      <c r="M1448" s="14"/>
      <c r="N1448" s="14" t="s">
        <v>67</v>
      </c>
      <c r="O1448" s="14"/>
      <c r="P1448" s="15" t="s">
        <v>1762</v>
      </c>
      <c r="Q1448" s="16">
        <v>21999</v>
      </c>
      <c r="R1448" s="17">
        <v>40</v>
      </c>
      <c r="S1448" s="18">
        <v>15179.309999999998</v>
      </c>
      <c r="T1448" s="19" t="s">
        <v>353</v>
      </c>
      <c r="U1448" s="20" t="s">
        <v>362</v>
      </c>
      <c r="V1448" s="22">
        <v>39</v>
      </c>
      <c r="W1448" s="22">
        <v>1</v>
      </c>
      <c r="X1448" s="23"/>
    </row>
    <row r="1449" spans="1:24" s="1" customFormat="1" ht="35" customHeight="1" x14ac:dyDescent="0.3">
      <c r="A1449" s="11" t="s">
        <v>23</v>
      </c>
      <c r="B1449" s="11" t="s">
        <v>1763</v>
      </c>
      <c r="C1449" s="12" t="s">
        <v>1764</v>
      </c>
      <c r="D1449" s="58"/>
      <c r="E1449" s="40" t="str">
        <f>HYPERLINK("https://www.google.ru/search?q=FB8475-100&amp;newwindow=1&amp;tbm=isch","Еще фото")</f>
        <v>Еще фото</v>
      </c>
      <c r="F1449" s="25"/>
      <c r="G1449" s="11" t="s">
        <v>358</v>
      </c>
      <c r="H1449" s="11" t="s">
        <v>349</v>
      </c>
      <c r="I1449" s="14" t="s">
        <v>1078</v>
      </c>
      <c r="J1449" s="14" t="s">
        <v>29</v>
      </c>
      <c r="K1449" s="15" t="s">
        <v>45</v>
      </c>
      <c r="L1449" s="56" t="s">
        <v>1765</v>
      </c>
      <c r="M1449" s="14"/>
      <c r="N1449" s="14" t="s">
        <v>67</v>
      </c>
      <c r="O1449" s="14"/>
      <c r="P1449" s="15" t="s">
        <v>1766</v>
      </c>
      <c r="Q1449" s="16">
        <v>23799</v>
      </c>
      <c r="R1449" s="17">
        <v>40</v>
      </c>
      <c r="S1449" s="18">
        <v>16421.309999999998</v>
      </c>
      <c r="T1449" s="19" t="s">
        <v>353</v>
      </c>
      <c r="U1449" s="20" t="s">
        <v>712</v>
      </c>
      <c r="V1449" s="29">
        <v>35.5</v>
      </c>
      <c r="W1449" s="22">
        <v>1</v>
      </c>
      <c r="X1449" s="23"/>
    </row>
    <row r="1450" spans="1:24" s="1" customFormat="1" ht="35" customHeight="1" x14ac:dyDescent="0.3">
      <c r="A1450" s="24" t="s">
        <v>23</v>
      </c>
      <c r="B1450" s="24" t="s">
        <v>1763</v>
      </c>
      <c r="C1450" s="12" t="s">
        <v>1764</v>
      </c>
      <c r="D1450" s="59"/>
      <c r="E1450" s="40" t="str">
        <f>HYPERLINK("https://www.google.ru/search?q=FB8475-100&amp;newwindow=1&amp;tbm=isch","Еще фото")</f>
        <v>Еще фото</v>
      </c>
      <c r="F1450" s="25"/>
      <c r="G1450" s="24" t="s">
        <v>358</v>
      </c>
      <c r="H1450" s="24" t="s">
        <v>349</v>
      </c>
      <c r="I1450" s="24" t="s">
        <v>1078</v>
      </c>
      <c r="J1450" s="14" t="s">
        <v>29</v>
      </c>
      <c r="K1450" s="15" t="s">
        <v>45</v>
      </c>
      <c r="L1450" s="61"/>
      <c r="M1450" s="14"/>
      <c r="N1450" s="14" t="s">
        <v>67</v>
      </c>
      <c r="O1450" s="14"/>
      <c r="P1450" s="15" t="s">
        <v>1766</v>
      </c>
      <c r="Q1450" s="16">
        <v>23799</v>
      </c>
      <c r="R1450" s="17">
        <v>40</v>
      </c>
      <c r="S1450" s="18">
        <v>16421.309999999998</v>
      </c>
      <c r="T1450" s="19" t="s">
        <v>353</v>
      </c>
      <c r="U1450" s="20" t="s">
        <v>361</v>
      </c>
      <c r="V1450" s="29">
        <v>36.5</v>
      </c>
      <c r="W1450" s="22">
        <v>1</v>
      </c>
      <c r="X1450" s="23"/>
    </row>
    <row r="1451" spans="1:24" s="1" customFormat="1" ht="37.049999999999997" customHeight="1" x14ac:dyDescent="0.3">
      <c r="A1451" s="24" t="s">
        <v>23</v>
      </c>
      <c r="B1451" s="24" t="s">
        <v>1763</v>
      </c>
      <c r="C1451" s="12" t="s">
        <v>1764</v>
      </c>
      <c r="D1451" s="60"/>
      <c r="E1451" s="40" t="str">
        <f>HYPERLINK("https://www.google.ru/search?q=FB8475-100&amp;newwindow=1&amp;tbm=isch","Еще фото")</f>
        <v>Еще фото</v>
      </c>
      <c r="F1451" s="25"/>
      <c r="G1451" s="24" t="s">
        <v>358</v>
      </c>
      <c r="H1451" s="24" t="s">
        <v>349</v>
      </c>
      <c r="I1451" s="24" t="s">
        <v>1078</v>
      </c>
      <c r="J1451" s="14" t="s">
        <v>29</v>
      </c>
      <c r="K1451" s="15" t="s">
        <v>45</v>
      </c>
      <c r="L1451" s="57"/>
      <c r="M1451" s="14"/>
      <c r="N1451" s="14" t="s">
        <v>67</v>
      </c>
      <c r="O1451" s="14"/>
      <c r="P1451" s="15" t="s">
        <v>1766</v>
      </c>
      <c r="Q1451" s="16">
        <v>23799</v>
      </c>
      <c r="R1451" s="17">
        <v>40</v>
      </c>
      <c r="S1451" s="18">
        <v>16421.309999999998</v>
      </c>
      <c r="T1451" s="19" t="s">
        <v>353</v>
      </c>
      <c r="U1451" s="20" t="s">
        <v>362</v>
      </c>
      <c r="V1451" s="22">
        <v>37</v>
      </c>
      <c r="W1451" s="22">
        <v>1</v>
      </c>
      <c r="X1451" s="23"/>
    </row>
    <row r="1452" spans="1:24" s="1" customFormat="1" ht="26" customHeight="1" x14ac:dyDescent="0.3">
      <c r="A1452" s="11" t="s">
        <v>23</v>
      </c>
      <c r="B1452" s="11" t="s">
        <v>1767</v>
      </c>
      <c r="C1452" s="12" t="s">
        <v>1768</v>
      </c>
      <c r="D1452" s="58"/>
      <c r="E1452" s="40" t="str">
        <f>HYPERLINK("https://www.google.ru/search?q=FB8987-004&amp;newwindow=1&amp;tbm=isch","Еще фото")</f>
        <v>Еще фото</v>
      </c>
      <c r="F1452" s="25"/>
      <c r="G1452" s="11" t="s">
        <v>358</v>
      </c>
      <c r="H1452" s="11" t="s">
        <v>349</v>
      </c>
      <c r="I1452" s="14" t="s">
        <v>1078</v>
      </c>
      <c r="J1452" s="14" t="s">
        <v>29</v>
      </c>
      <c r="K1452" s="15" t="s">
        <v>997</v>
      </c>
      <c r="L1452" s="56" t="s">
        <v>1769</v>
      </c>
      <c r="M1452" s="14"/>
      <c r="N1452" s="14" t="s">
        <v>114</v>
      </c>
      <c r="O1452" s="14"/>
      <c r="P1452" s="15" t="s">
        <v>734</v>
      </c>
      <c r="Q1452" s="16">
        <v>19599</v>
      </c>
      <c r="R1452" s="17">
        <v>40</v>
      </c>
      <c r="S1452" s="18">
        <v>13523.309999999998</v>
      </c>
      <c r="T1452" s="19" t="s">
        <v>353</v>
      </c>
      <c r="U1452" s="20" t="s">
        <v>1002</v>
      </c>
      <c r="V1452" s="29">
        <v>36.5</v>
      </c>
      <c r="W1452" s="22">
        <v>1</v>
      </c>
      <c r="X1452" s="23"/>
    </row>
    <row r="1453" spans="1:24" s="1" customFormat="1" ht="26" customHeight="1" x14ac:dyDescent="0.3">
      <c r="A1453" s="24" t="s">
        <v>23</v>
      </c>
      <c r="B1453" s="24" t="s">
        <v>1767</v>
      </c>
      <c r="C1453" s="12" t="s">
        <v>1768</v>
      </c>
      <c r="D1453" s="59"/>
      <c r="E1453" s="40" t="str">
        <f>HYPERLINK("https://www.google.ru/search?q=FB8987-004&amp;newwindow=1&amp;tbm=isch","Еще фото")</f>
        <v>Еще фото</v>
      </c>
      <c r="F1453" s="25"/>
      <c r="G1453" s="24" t="s">
        <v>358</v>
      </c>
      <c r="H1453" s="24" t="s">
        <v>349</v>
      </c>
      <c r="I1453" s="24" t="s">
        <v>1078</v>
      </c>
      <c r="J1453" s="14" t="s">
        <v>29</v>
      </c>
      <c r="K1453" s="15" t="s">
        <v>997</v>
      </c>
      <c r="L1453" s="61"/>
      <c r="M1453" s="14"/>
      <c r="N1453" s="14" t="s">
        <v>114</v>
      </c>
      <c r="O1453" s="14"/>
      <c r="P1453" s="15" t="s">
        <v>734</v>
      </c>
      <c r="Q1453" s="16">
        <v>19599</v>
      </c>
      <c r="R1453" s="17">
        <v>40</v>
      </c>
      <c r="S1453" s="18">
        <v>13523.309999999998</v>
      </c>
      <c r="T1453" s="19" t="s">
        <v>353</v>
      </c>
      <c r="U1453" s="20" t="s">
        <v>1482</v>
      </c>
      <c r="V1453" s="22">
        <v>37</v>
      </c>
      <c r="W1453" s="22">
        <v>2</v>
      </c>
      <c r="X1453" s="23"/>
    </row>
    <row r="1454" spans="1:24" s="1" customFormat="1" ht="26" customHeight="1" x14ac:dyDescent="0.3">
      <c r="A1454" s="24" t="s">
        <v>23</v>
      </c>
      <c r="B1454" s="24" t="s">
        <v>1767</v>
      </c>
      <c r="C1454" s="12" t="s">
        <v>1768</v>
      </c>
      <c r="D1454" s="59"/>
      <c r="E1454" s="40" t="str">
        <f>HYPERLINK("https://www.google.ru/search?q=FB8987-004&amp;newwindow=1&amp;tbm=isch","Еще фото")</f>
        <v>Еще фото</v>
      </c>
      <c r="F1454" s="25"/>
      <c r="G1454" s="24" t="s">
        <v>358</v>
      </c>
      <c r="H1454" s="24" t="s">
        <v>349</v>
      </c>
      <c r="I1454" s="24" t="s">
        <v>1078</v>
      </c>
      <c r="J1454" s="14" t="s">
        <v>29</v>
      </c>
      <c r="K1454" s="15" t="s">
        <v>997</v>
      </c>
      <c r="L1454" s="61"/>
      <c r="M1454" s="14"/>
      <c r="N1454" s="14" t="s">
        <v>114</v>
      </c>
      <c r="O1454" s="14"/>
      <c r="P1454" s="15" t="s">
        <v>734</v>
      </c>
      <c r="Q1454" s="16">
        <v>19599</v>
      </c>
      <c r="R1454" s="17">
        <v>40</v>
      </c>
      <c r="S1454" s="18">
        <v>13523.309999999998</v>
      </c>
      <c r="T1454" s="19" t="s">
        <v>353</v>
      </c>
      <c r="U1454" s="20" t="s">
        <v>1017</v>
      </c>
      <c r="V1454" s="29">
        <v>37.5</v>
      </c>
      <c r="W1454" s="22">
        <v>1</v>
      </c>
      <c r="X1454" s="23"/>
    </row>
    <row r="1455" spans="1:24" s="1" customFormat="1" ht="26" customHeight="1" x14ac:dyDescent="0.3">
      <c r="A1455" s="24" t="s">
        <v>23</v>
      </c>
      <c r="B1455" s="24" t="s">
        <v>1767</v>
      </c>
      <c r="C1455" s="12" t="s">
        <v>1768</v>
      </c>
      <c r="D1455" s="60"/>
      <c r="E1455" s="40" t="str">
        <f>HYPERLINK("https://www.google.ru/search?q=FB8987-004&amp;newwindow=1&amp;tbm=isch","Еще фото")</f>
        <v>Еще фото</v>
      </c>
      <c r="F1455" s="25"/>
      <c r="G1455" s="24" t="s">
        <v>358</v>
      </c>
      <c r="H1455" s="24" t="s">
        <v>349</v>
      </c>
      <c r="I1455" s="24" t="s">
        <v>1078</v>
      </c>
      <c r="J1455" s="14" t="s">
        <v>29</v>
      </c>
      <c r="K1455" s="15" t="s">
        <v>997</v>
      </c>
      <c r="L1455" s="57"/>
      <c r="M1455" s="14"/>
      <c r="N1455" s="14" t="s">
        <v>114</v>
      </c>
      <c r="O1455" s="14"/>
      <c r="P1455" s="15" t="s">
        <v>734</v>
      </c>
      <c r="Q1455" s="16">
        <v>19599</v>
      </c>
      <c r="R1455" s="17">
        <v>40</v>
      </c>
      <c r="S1455" s="18">
        <v>13523.309999999998</v>
      </c>
      <c r="T1455" s="19" t="s">
        <v>353</v>
      </c>
      <c r="U1455" s="20" t="s">
        <v>1770</v>
      </c>
      <c r="V1455" s="22">
        <v>38</v>
      </c>
      <c r="W1455" s="22">
        <v>1</v>
      </c>
      <c r="X1455" s="23"/>
    </row>
    <row r="1456" spans="1:24" s="1" customFormat="1" ht="108" customHeight="1" x14ac:dyDescent="0.3">
      <c r="A1456" s="11" t="s">
        <v>23</v>
      </c>
      <c r="B1456" s="11" t="s">
        <v>1771</v>
      </c>
      <c r="C1456" s="12" t="s">
        <v>1772</v>
      </c>
      <c r="D1456" s="28"/>
      <c r="E1456" s="40" t="str">
        <f>HYPERLINK("https://www.google.ru/search?q=FB9108-125&amp;newwindow=1&amp;tbm=isch","Еще фото")</f>
        <v>Еще фото</v>
      </c>
      <c r="F1456" s="25"/>
      <c r="G1456" s="11" t="s">
        <v>358</v>
      </c>
      <c r="H1456" s="11" t="s">
        <v>349</v>
      </c>
      <c r="I1456" s="14" t="s">
        <v>1078</v>
      </c>
      <c r="J1456" s="14" t="s">
        <v>29</v>
      </c>
      <c r="K1456" s="15" t="s">
        <v>997</v>
      </c>
      <c r="L1456" s="14" t="s">
        <v>1773</v>
      </c>
      <c r="M1456" s="14"/>
      <c r="N1456" s="14" t="s">
        <v>397</v>
      </c>
      <c r="O1456" s="14"/>
      <c r="P1456" s="15" t="s">
        <v>1139</v>
      </c>
      <c r="Q1456" s="16">
        <v>10599</v>
      </c>
      <c r="R1456" s="17">
        <v>40</v>
      </c>
      <c r="S1456" s="18">
        <v>7313.3099999999986</v>
      </c>
      <c r="T1456" s="19" t="s">
        <v>353</v>
      </c>
      <c r="U1456" s="20" t="s">
        <v>1171</v>
      </c>
      <c r="V1456" s="29">
        <v>26.5</v>
      </c>
      <c r="W1456" s="22">
        <v>1</v>
      </c>
      <c r="X1456" s="23"/>
    </row>
    <row r="1457" spans="1:24" s="1" customFormat="1" ht="52.05" customHeight="1" x14ac:dyDescent="0.3">
      <c r="A1457" s="11" t="s">
        <v>23</v>
      </c>
      <c r="B1457" s="11" t="s">
        <v>1771</v>
      </c>
      <c r="C1457" s="12" t="s">
        <v>1774</v>
      </c>
      <c r="D1457" s="54"/>
      <c r="E1457" s="40" t="str">
        <f>HYPERLINK("https://www.google.ru/search?q=FB9108-126&amp;newwindow=1&amp;tbm=isch","Еще фото")</f>
        <v>Еще фото</v>
      </c>
      <c r="F1457" s="25"/>
      <c r="G1457" s="11" t="s">
        <v>358</v>
      </c>
      <c r="H1457" s="11" t="s">
        <v>349</v>
      </c>
      <c r="I1457" s="14" t="s">
        <v>1078</v>
      </c>
      <c r="J1457" s="14" t="s">
        <v>29</v>
      </c>
      <c r="K1457" s="15" t="s">
        <v>997</v>
      </c>
      <c r="L1457" s="56" t="s">
        <v>1773</v>
      </c>
      <c r="M1457" s="14"/>
      <c r="N1457" s="14" t="s">
        <v>469</v>
      </c>
      <c r="O1457" s="14"/>
      <c r="P1457" s="15" t="s">
        <v>1139</v>
      </c>
      <c r="Q1457" s="16">
        <v>10599</v>
      </c>
      <c r="R1457" s="17">
        <v>40</v>
      </c>
      <c r="S1457" s="18">
        <v>7313.3099999999986</v>
      </c>
      <c r="T1457" s="19" t="s">
        <v>353</v>
      </c>
      <c r="U1457" s="20" t="s">
        <v>1173</v>
      </c>
      <c r="V1457" s="29">
        <v>27.5</v>
      </c>
      <c r="W1457" s="22">
        <v>1</v>
      </c>
      <c r="X1457" s="23"/>
    </row>
    <row r="1458" spans="1:24" s="1" customFormat="1" ht="61.05" customHeight="1" x14ac:dyDescent="0.3">
      <c r="A1458" s="24" t="s">
        <v>23</v>
      </c>
      <c r="B1458" s="24" t="s">
        <v>1771</v>
      </c>
      <c r="C1458" s="12" t="s">
        <v>1774</v>
      </c>
      <c r="D1458" s="55"/>
      <c r="E1458" s="40" t="str">
        <f>HYPERLINK("https://www.google.ru/search?q=FB9108-126&amp;newwindow=1&amp;tbm=isch","Еще фото")</f>
        <v>Еще фото</v>
      </c>
      <c r="F1458" s="25"/>
      <c r="G1458" s="24" t="s">
        <v>358</v>
      </c>
      <c r="H1458" s="24" t="s">
        <v>349</v>
      </c>
      <c r="I1458" s="24" t="s">
        <v>1078</v>
      </c>
      <c r="J1458" s="14" t="s">
        <v>29</v>
      </c>
      <c r="K1458" s="15" t="s">
        <v>997</v>
      </c>
      <c r="L1458" s="57"/>
      <c r="M1458" s="14"/>
      <c r="N1458" s="14" t="s">
        <v>469</v>
      </c>
      <c r="O1458" s="14"/>
      <c r="P1458" s="15" t="s">
        <v>1139</v>
      </c>
      <c r="Q1458" s="16">
        <v>10599</v>
      </c>
      <c r="R1458" s="17">
        <v>40</v>
      </c>
      <c r="S1458" s="18">
        <v>7313.3099999999986</v>
      </c>
      <c r="T1458" s="19" t="s">
        <v>353</v>
      </c>
      <c r="U1458" s="20" t="s">
        <v>1174</v>
      </c>
      <c r="V1458" s="22">
        <v>30</v>
      </c>
      <c r="W1458" s="22">
        <v>1</v>
      </c>
      <c r="X1458" s="23"/>
    </row>
    <row r="1459" spans="1:24" s="1" customFormat="1" ht="21" customHeight="1" x14ac:dyDescent="0.3">
      <c r="A1459" s="11" t="s">
        <v>23</v>
      </c>
      <c r="B1459" s="11" t="s">
        <v>1775</v>
      </c>
      <c r="C1459" s="26" t="s">
        <v>1776</v>
      </c>
      <c r="D1459" s="58"/>
      <c r="E1459" s="40" t="str">
        <f>HYPERLINK("https://www.google.ru/search?q=FB9109-114&amp;newwindow=1&amp;tbm=isch","Еще фото")</f>
        <v>Еще фото</v>
      </c>
      <c r="F1459" s="25"/>
      <c r="G1459" s="11" t="s">
        <v>358</v>
      </c>
      <c r="H1459" s="11" t="s">
        <v>349</v>
      </c>
      <c r="I1459" s="14" t="s">
        <v>1078</v>
      </c>
      <c r="J1459" s="14" t="s">
        <v>29</v>
      </c>
      <c r="K1459" s="15" t="s">
        <v>997</v>
      </c>
      <c r="L1459" s="56" t="s">
        <v>1777</v>
      </c>
      <c r="M1459" s="14"/>
      <c r="N1459" s="14" t="s">
        <v>1213</v>
      </c>
      <c r="O1459" s="14"/>
      <c r="P1459" s="15" t="s">
        <v>1139</v>
      </c>
      <c r="Q1459" s="16">
        <v>13799</v>
      </c>
      <c r="R1459" s="17">
        <v>40</v>
      </c>
      <c r="S1459" s="18">
        <v>9521.31</v>
      </c>
      <c r="T1459" s="19" t="s">
        <v>353</v>
      </c>
      <c r="U1459" s="20" t="s">
        <v>1002</v>
      </c>
      <c r="V1459" s="29">
        <v>36.5</v>
      </c>
      <c r="W1459" s="22">
        <v>2</v>
      </c>
      <c r="X1459" s="23"/>
    </row>
    <row r="1460" spans="1:24" s="1" customFormat="1" ht="21" customHeight="1" x14ac:dyDescent="0.3">
      <c r="A1460" s="24" t="s">
        <v>23</v>
      </c>
      <c r="B1460" s="24" t="s">
        <v>1775</v>
      </c>
      <c r="C1460" s="27" t="s">
        <v>1776</v>
      </c>
      <c r="D1460" s="59"/>
      <c r="E1460" s="40" t="str">
        <f>HYPERLINK("https://www.google.ru/search?q=FB9109-114&amp;newwindow=1&amp;tbm=isch","Еще фото")</f>
        <v>Еще фото</v>
      </c>
      <c r="F1460" s="25"/>
      <c r="G1460" s="24" t="s">
        <v>358</v>
      </c>
      <c r="H1460" s="24" t="s">
        <v>349</v>
      </c>
      <c r="I1460" s="24" t="s">
        <v>1078</v>
      </c>
      <c r="J1460" s="14" t="s">
        <v>29</v>
      </c>
      <c r="K1460" s="15" t="s">
        <v>997</v>
      </c>
      <c r="L1460" s="61"/>
      <c r="M1460" s="14"/>
      <c r="N1460" s="14" t="s">
        <v>1213</v>
      </c>
      <c r="O1460" s="14"/>
      <c r="P1460" s="15" t="s">
        <v>1139</v>
      </c>
      <c r="Q1460" s="16">
        <v>13799</v>
      </c>
      <c r="R1460" s="17">
        <v>40</v>
      </c>
      <c r="S1460" s="18">
        <v>9521.31</v>
      </c>
      <c r="T1460" s="19" t="s">
        <v>353</v>
      </c>
      <c r="U1460" s="20" t="s">
        <v>1482</v>
      </c>
      <c r="V1460" s="22">
        <v>37</v>
      </c>
      <c r="W1460" s="22">
        <v>3</v>
      </c>
      <c r="X1460" s="23"/>
    </row>
    <row r="1461" spans="1:24" s="1" customFormat="1" ht="21" customHeight="1" x14ac:dyDescent="0.3">
      <c r="A1461" s="24" t="s">
        <v>23</v>
      </c>
      <c r="B1461" s="24" t="s">
        <v>1775</v>
      </c>
      <c r="C1461" s="27" t="s">
        <v>1776</v>
      </c>
      <c r="D1461" s="59"/>
      <c r="E1461" s="40" t="str">
        <f>HYPERLINK("https://www.google.ru/search?q=FB9109-114&amp;newwindow=1&amp;tbm=isch","Еще фото")</f>
        <v>Еще фото</v>
      </c>
      <c r="F1461" s="25"/>
      <c r="G1461" s="24" t="s">
        <v>358</v>
      </c>
      <c r="H1461" s="24" t="s">
        <v>349</v>
      </c>
      <c r="I1461" s="24" t="s">
        <v>1078</v>
      </c>
      <c r="J1461" s="14" t="s">
        <v>29</v>
      </c>
      <c r="K1461" s="15" t="s">
        <v>997</v>
      </c>
      <c r="L1461" s="61"/>
      <c r="M1461" s="14"/>
      <c r="N1461" s="14" t="s">
        <v>1213</v>
      </c>
      <c r="O1461" s="14"/>
      <c r="P1461" s="15" t="s">
        <v>1139</v>
      </c>
      <c r="Q1461" s="16">
        <v>13799</v>
      </c>
      <c r="R1461" s="17">
        <v>40</v>
      </c>
      <c r="S1461" s="18">
        <v>9521.31</v>
      </c>
      <c r="T1461" s="19" t="s">
        <v>353</v>
      </c>
      <c r="U1461" s="20" t="s">
        <v>1017</v>
      </c>
      <c r="V1461" s="29">
        <v>37.5</v>
      </c>
      <c r="W1461" s="22">
        <v>3</v>
      </c>
      <c r="X1461" s="23"/>
    </row>
    <row r="1462" spans="1:24" s="1" customFormat="1" ht="21" customHeight="1" x14ac:dyDescent="0.3">
      <c r="A1462" s="24" t="s">
        <v>23</v>
      </c>
      <c r="B1462" s="24" t="s">
        <v>1775</v>
      </c>
      <c r="C1462" s="27" t="s">
        <v>1776</v>
      </c>
      <c r="D1462" s="59"/>
      <c r="E1462" s="40" t="str">
        <f>HYPERLINK("https://www.google.ru/search?q=FB9109-114&amp;newwindow=1&amp;tbm=isch","Еще фото")</f>
        <v>Еще фото</v>
      </c>
      <c r="F1462" s="25"/>
      <c r="G1462" s="24" t="s">
        <v>358</v>
      </c>
      <c r="H1462" s="24" t="s">
        <v>349</v>
      </c>
      <c r="I1462" s="24" t="s">
        <v>1078</v>
      </c>
      <c r="J1462" s="14" t="s">
        <v>29</v>
      </c>
      <c r="K1462" s="15" t="s">
        <v>997</v>
      </c>
      <c r="L1462" s="61"/>
      <c r="M1462" s="14"/>
      <c r="N1462" s="14" t="s">
        <v>1213</v>
      </c>
      <c r="O1462" s="14"/>
      <c r="P1462" s="15" t="s">
        <v>1139</v>
      </c>
      <c r="Q1462" s="16">
        <v>13799</v>
      </c>
      <c r="R1462" s="17">
        <v>40</v>
      </c>
      <c r="S1462" s="18">
        <v>9521.31</v>
      </c>
      <c r="T1462" s="19" t="s">
        <v>353</v>
      </c>
      <c r="U1462" s="20" t="s">
        <v>1770</v>
      </c>
      <c r="V1462" s="22">
        <v>38</v>
      </c>
      <c r="W1462" s="22">
        <v>2</v>
      </c>
      <c r="X1462" s="23"/>
    </row>
    <row r="1463" spans="1:24" s="1" customFormat="1" ht="32" customHeight="1" x14ac:dyDescent="0.3">
      <c r="A1463" s="24" t="s">
        <v>23</v>
      </c>
      <c r="B1463" s="24" t="s">
        <v>1775</v>
      </c>
      <c r="C1463" s="27" t="s">
        <v>1776</v>
      </c>
      <c r="D1463" s="60"/>
      <c r="E1463" s="40" t="str">
        <f>HYPERLINK("https://www.google.ru/search?q=FB9109-114&amp;newwindow=1&amp;tbm=isch","Еще фото")</f>
        <v>Еще фото</v>
      </c>
      <c r="F1463" s="25"/>
      <c r="G1463" s="24" t="s">
        <v>358</v>
      </c>
      <c r="H1463" s="24" t="s">
        <v>349</v>
      </c>
      <c r="I1463" s="24" t="s">
        <v>1078</v>
      </c>
      <c r="J1463" s="14" t="s">
        <v>29</v>
      </c>
      <c r="K1463" s="15" t="s">
        <v>997</v>
      </c>
      <c r="L1463" s="57"/>
      <c r="M1463" s="14"/>
      <c r="N1463" s="14" t="s">
        <v>1213</v>
      </c>
      <c r="O1463" s="14"/>
      <c r="P1463" s="15" t="s">
        <v>1139</v>
      </c>
      <c r="Q1463" s="16">
        <v>13799</v>
      </c>
      <c r="R1463" s="17">
        <v>40</v>
      </c>
      <c r="S1463" s="18">
        <v>9521.31</v>
      </c>
      <c r="T1463" s="19" t="s">
        <v>353</v>
      </c>
      <c r="U1463" s="20" t="s">
        <v>1778</v>
      </c>
      <c r="V1463" s="22">
        <v>39</v>
      </c>
      <c r="W1463" s="22">
        <v>1</v>
      </c>
      <c r="X1463" s="23"/>
    </row>
    <row r="1464" spans="1:24" s="1" customFormat="1" ht="26" customHeight="1" x14ac:dyDescent="0.3">
      <c r="A1464" s="11" t="s">
        <v>23</v>
      </c>
      <c r="B1464" s="11" t="s">
        <v>1775</v>
      </c>
      <c r="C1464" s="12" t="s">
        <v>1779</v>
      </c>
      <c r="D1464" s="58"/>
      <c r="E1464" s="40" t="str">
        <f>HYPERLINK("https://www.google.ru/search?q=FB9109-119&amp;newwindow=1&amp;tbm=isch","Еще фото")</f>
        <v>Еще фото</v>
      </c>
      <c r="F1464" s="25"/>
      <c r="G1464" s="11" t="s">
        <v>358</v>
      </c>
      <c r="H1464" s="11" t="s">
        <v>349</v>
      </c>
      <c r="I1464" s="14" t="s">
        <v>1078</v>
      </c>
      <c r="J1464" s="14" t="s">
        <v>29</v>
      </c>
      <c r="K1464" s="15" t="s">
        <v>997</v>
      </c>
      <c r="L1464" s="56" t="s">
        <v>1777</v>
      </c>
      <c r="M1464" s="14"/>
      <c r="N1464" s="14" t="s">
        <v>859</v>
      </c>
      <c r="O1464" s="14"/>
      <c r="P1464" s="15" t="s">
        <v>1139</v>
      </c>
      <c r="Q1464" s="16">
        <v>13799</v>
      </c>
      <c r="R1464" s="17">
        <v>40</v>
      </c>
      <c r="S1464" s="18">
        <v>9521.31</v>
      </c>
      <c r="T1464" s="19" t="s">
        <v>353</v>
      </c>
      <c r="U1464" s="20" t="s">
        <v>1697</v>
      </c>
      <c r="V1464" s="29">
        <v>35.5</v>
      </c>
      <c r="W1464" s="22">
        <v>1</v>
      </c>
      <c r="X1464" s="23"/>
    </row>
    <row r="1465" spans="1:24" s="1" customFormat="1" ht="26" customHeight="1" x14ac:dyDescent="0.3">
      <c r="A1465" s="24" t="s">
        <v>23</v>
      </c>
      <c r="B1465" s="24" t="s">
        <v>1775</v>
      </c>
      <c r="C1465" s="12" t="s">
        <v>1779</v>
      </c>
      <c r="D1465" s="59"/>
      <c r="E1465" s="40" t="str">
        <f>HYPERLINK("https://www.google.ru/search?q=FB9109-119&amp;newwindow=1&amp;tbm=isch","Еще фото")</f>
        <v>Еще фото</v>
      </c>
      <c r="F1465" s="25"/>
      <c r="G1465" s="24" t="s">
        <v>358</v>
      </c>
      <c r="H1465" s="24" t="s">
        <v>349</v>
      </c>
      <c r="I1465" s="24" t="s">
        <v>1078</v>
      </c>
      <c r="J1465" s="14" t="s">
        <v>29</v>
      </c>
      <c r="K1465" s="15" t="s">
        <v>997</v>
      </c>
      <c r="L1465" s="61"/>
      <c r="M1465" s="14"/>
      <c r="N1465" s="14" t="s">
        <v>859</v>
      </c>
      <c r="O1465" s="14"/>
      <c r="P1465" s="15" t="s">
        <v>1139</v>
      </c>
      <c r="Q1465" s="16">
        <v>13799</v>
      </c>
      <c r="R1465" s="17">
        <v>40</v>
      </c>
      <c r="S1465" s="18">
        <v>9521.31</v>
      </c>
      <c r="T1465" s="19" t="s">
        <v>353</v>
      </c>
      <c r="U1465" s="20" t="s">
        <v>1002</v>
      </c>
      <c r="V1465" s="29">
        <v>36.5</v>
      </c>
      <c r="W1465" s="22">
        <v>2</v>
      </c>
      <c r="X1465" s="23"/>
    </row>
    <row r="1466" spans="1:24" s="1" customFormat="1" ht="26" customHeight="1" x14ac:dyDescent="0.3">
      <c r="A1466" s="24" t="s">
        <v>23</v>
      </c>
      <c r="B1466" s="24" t="s">
        <v>1775</v>
      </c>
      <c r="C1466" s="12" t="s">
        <v>1779</v>
      </c>
      <c r="D1466" s="59"/>
      <c r="E1466" s="40" t="str">
        <f>HYPERLINK("https://www.google.ru/search?q=FB9109-119&amp;newwindow=1&amp;tbm=isch","Еще фото")</f>
        <v>Еще фото</v>
      </c>
      <c r="F1466" s="25"/>
      <c r="G1466" s="24" t="s">
        <v>358</v>
      </c>
      <c r="H1466" s="24" t="s">
        <v>349</v>
      </c>
      <c r="I1466" s="24" t="s">
        <v>1078</v>
      </c>
      <c r="J1466" s="14" t="s">
        <v>29</v>
      </c>
      <c r="K1466" s="15" t="s">
        <v>997</v>
      </c>
      <c r="L1466" s="61"/>
      <c r="M1466" s="14"/>
      <c r="N1466" s="14" t="s">
        <v>859</v>
      </c>
      <c r="O1466" s="14"/>
      <c r="P1466" s="15" t="s">
        <v>1139</v>
      </c>
      <c r="Q1466" s="16">
        <v>13799</v>
      </c>
      <c r="R1466" s="17">
        <v>40</v>
      </c>
      <c r="S1466" s="18">
        <v>9521.31</v>
      </c>
      <c r="T1466" s="19" t="s">
        <v>353</v>
      </c>
      <c r="U1466" s="20" t="s">
        <v>1482</v>
      </c>
      <c r="V1466" s="22">
        <v>37</v>
      </c>
      <c r="W1466" s="22">
        <v>3</v>
      </c>
      <c r="X1466" s="23"/>
    </row>
    <row r="1467" spans="1:24" s="1" customFormat="1" ht="26" customHeight="1" x14ac:dyDescent="0.3">
      <c r="A1467" s="24" t="s">
        <v>23</v>
      </c>
      <c r="B1467" s="24" t="s">
        <v>1775</v>
      </c>
      <c r="C1467" s="12" t="s">
        <v>1779</v>
      </c>
      <c r="D1467" s="60"/>
      <c r="E1467" s="40" t="str">
        <f>HYPERLINK("https://www.google.ru/search?q=FB9109-119&amp;newwindow=1&amp;tbm=isch","Еще фото")</f>
        <v>Еще фото</v>
      </c>
      <c r="F1467" s="25"/>
      <c r="G1467" s="24" t="s">
        <v>358</v>
      </c>
      <c r="H1467" s="24" t="s">
        <v>349</v>
      </c>
      <c r="I1467" s="24" t="s">
        <v>1078</v>
      </c>
      <c r="J1467" s="14" t="s">
        <v>29</v>
      </c>
      <c r="K1467" s="15" t="s">
        <v>997</v>
      </c>
      <c r="L1467" s="57"/>
      <c r="M1467" s="14"/>
      <c r="N1467" s="14" t="s">
        <v>859</v>
      </c>
      <c r="O1467" s="14"/>
      <c r="P1467" s="15" t="s">
        <v>1139</v>
      </c>
      <c r="Q1467" s="16">
        <v>13799</v>
      </c>
      <c r="R1467" s="17">
        <v>40</v>
      </c>
      <c r="S1467" s="18">
        <v>9521.31</v>
      </c>
      <c r="T1467" s="19" t="s">
        <v>353</v>
      </c>
      <c r="U1467" s="20" t="s">
        <v>1017</v>
      </c>
      <c r="V1467" s="29">
        <v>37.5</v>
      </c>
      <c r="W1467" s="22">
        <v>3</v>
      </c>
      <c r="X1467" s="23"/>
    </row>
    <row r="1468" spans="1:24" s="1" customFormat="1" ht="26" customHeight="1" x14ac:dyDescent="0.3">
      <c r="A1468" s="11" t="s">
        <v>23</v>
      </c>
      <c r="B1468" s="11" t="s">
        <v>1780</v>
      </c>
      <c r="C1468" s="12" t="s">
        <v>1781</v>
      </c>
      <c r="D1468" s="58"/>
      <c r="E1468" s="40" t="str">
        <f>HYPERLINK("https://www.google.ru/search?q=FB9109-600&amp;newwindow=1&amp;tbm=isch","Еще фото")</f>
        <v>Еще фото</v>
      </c>
      <c r="F1468" s="25"/>
      <c r="G1468" s="11" t="s">
        <v>358</v>
      </c>
      <c r="H1468" s="11" t="s">
        <v>349</v>
      </c>
      <c r="I1468" s="14" t="s">
        <v>1078</v>
      </c>
      <c r="J1468" s="14" t="s">
        <v>29</v>
      </c>
      <c r="K1468" s="15" t="s">
        <v>997</v>
      </c>
      <c r="L1468" s="56" t="s">
        <v>1777</v>
      </c>
      <c r="M1468" s="14"/>
      <c r="N1468" s="14" t="s">
        <v>1782</v>
      </c>
      <c r="O1468" s="14"/>
      <c r="P1468" s="15" t="s">
        <v>1139</v>
      </c>
      <c r="Q1468" s="16">
        <v>13799</v>
      </c>
      <c r="R1468" s="17">
        <v>40</v>
      </c>
      <c r="S1468" s="18">
        <v>9521.31</v>
      </c>
      <c r="T1468" s="19" t="s">
        <v>353</v>
      </c>
      <c r="U1468" s="20" t="s">
        <v>1002</v>
      </c>
      <c r="V1468" s="29">
        <v>36.5</v>
      </c>
      <c r="W1468" s="22">
        <v>2</v>
      </c>
      <c r="X1468" s="23"/>
    </row>
    <row r="1469" spans="1:24" s="1" customFormat="1" ht="26" customHeight="1" x14ac:dyDescent="0.3">
      <c r="A1469" s="24" t="s">
        <v>23</v>
      </c>
      <c r="B1469" s="24" t="s">
        <v>1780</v>
      </c>
      <c r="C1469" s="12" t="s">
        <v>1781</v>
      </c>
      <c r="D1469" s="59"/>
      <c r="E1469" s="40" t="str">
        <f>HYPERLINK("https://www.google.ru/search?q=FB9109-600&amp;newwindow=1&amp;tbm=isch","Еще фото")</f>
        <v>Еще фото</v>
      </c>
      <c r="F1469" s="25"/>
      <c r="G1469" s="24" t="s">
        <v>358</v>
      </c>
      <c r="H1469" s="24" t="s">
        <v>349</v>
      </c>
      <c r="I1469" s="24" t="s">
        <v>1078</v>
      </c>
      <c r="J1469" s="14" t="s">
        <v>29</v>
      </c>
      <c r="K1469" s="15" t="s">
        <v>997</v>
      </c>
      <c r="L1469" s="61"/>
      <c r="M1469" s="14"/>
      <c r="N1469" s="14" t="s">
        <v>1782</v>
      </c>
      <c r="O1469" s="14"/>
      <c r="P1469" s="15" t="s">
        <v>1139</v>
      </c>
      <c r="Q1469" s="16">
        <v>13799</v>
      </c>
      <c r="R1469" s="17">
        <v>40</v>
      </c>
      <c r="S1469" s="18">
        <v>9521.31</v>
      </c>
      <c r="T1469" s="19" t="s">
        <v>353</v>
      </c>
      <c r="U1469" s="20" t="s">
        <v>1482</v>
      </c>
      <c r="V1469" s="22">
        <v>37</v>
      </c>
      <c r="W1469" s="22">
        <v>2</v>
      </c>
      <c r="X1469" s="23"/>
    </row>
    <row r="1470" spans="1:24" s="1" customFormat="1" ht="26" customHeight="1" x14ac:dyDescent="0.3">
      <c r="A1470" s="24" t="s">
        <v>23</v>
      </c>
      <c r="B1470" s="24" t="s">
        <v>1780</v>
      </c>
      <c r="C1470" s="12" t="s">
        <v>1781</v>
      </c>
      <c r="D1470" s="59"/>
      <c r="E1470" s="40" t="str">
        <f>HYPERLINK("https://www.google.ru/search?q=FB9109-600&amp;newwindow=1&amp;tbm=isch","Еще фото")</f>
        <v>Еще фото</v>
      </c>
      <c r="F1470" s="25"/>
      <c r="G1470" s="24" t="s">
        <v>358</v>
      </c>
      <c r="H1470" s="24" t="s">
        <v>349</v>
      </c>
      <c r="I1470" s="24" t="s">
        <v>1078</v>
      </c>
      <c r="J1470" s="14" t="s">
        <v>29</v>
      </c>
      <c r="K1470" s="15" t="s">
        <v>997</v>
      </c>
      <c r="L1470" s="61"/>
      <c r="M1470" s="14"/>
      <c r="N1470" s="14" t="s">
        <v>1782</v>
      </c>
      <c r="O1470" s="14"/>
      <c r="P1470" s="15" t="s">
        <v>1139</v>
      </c>
      <c r="Q1470" s="16">
        <v>13799</v>
      </c>
      <c r="R1470" s="17">
        <v>40</v>
      </c>
      <c r="S1470" s="18">
        <v>9521.31</v>
      </c>
      <c r="T1470" s="19" t="s">
        <v>353</v>
      </c>
      <c r="U1470" s="20" t="s">
        <v>1017</v>
      </c>
      <c r="V1470" s="29">
        <v>37.5</v>
      </c>
      <c r="W1470" s="22">
        <v>1</v>
      </c>
      <c r="X1470" s="23"/>
    </row>
    <row r="1471" spans="1:24" s="1" customFormat="1" ht="26" customHeight="1" x14ac:dyDescent="0.3">
      <c r="A1471" s="24" t="s">
        <v>23</v>
      </c>
      <c r="B1471" s="24" t="s">
        <v>1780</v>
      </c>
      <c r="C1471" s="12" t="s">
        <v>1781</v>
      </c>
      <c r="D1471" s="60"/>
      <c r="E1471" s="40" t="str">
        <f>HYPERLINK("https://www.google.ru/search?q=FB9109-600&amp;newwindow=1&amp;tbm=isch","Еще фото")</f>
        <v>Еще фото</v>
      </c>
      <c r="F1471" s="25"/>
      <c r="G1471" s="24" t="s">
        <v>358</v>
      </c>
      <c r="H1471" s="24" t="s">
        <v>349</v>
      </c>
      <c r="I1471" s="24" t="s">
        <v>1078</v>
      </c>
      <c r="J1471" s="14" t="s">
        <v>29</v>
      </c>
      <c r="K1471" s="15" t="s">
        <v>997</v>
      </c>
      <c r="L1471" s="57"/>
      <c r="M1471" s="14"/>
      <c r="N1471" s="14" t="s">
        <v>1782</v>
      </c>
      <c r="O1471" s="14"/>
      <c r="P1471" s="15" t="s">
        <v>1139</v>
      </c>
      <c r="Q1471" s="16">
        <v>13799</v>
      </c>
      <c r="R1471" s="17">
        <v>40</v>
      </c>
      <c r="S1471" s="18">
        <v>9521.31</v>
      </c>
      <c r="T1471" s="19" t="s">
        <v>353</v>
      </c>
      <c r="U1471" s="20" t="s">
        <v>1770</v>
      </c>
      <c r="V1471" s="22">
        <v>38</v>
      </c>
      <c r="W1471" s="22">
        <v>1</v>
      </c>
      <c r="X1471" s="23"/>
    </row>
    <row r="1472" spans="1:24" s="1" customFormat="1" ht="108" customHeight="1" x14ac:dyDescent="0.3">
      <c r="A1472" s="11" t="s">
        <v>23</v>
      </c>
      <c r="B1472" s="11" t="s">
        <v>1783</v>
      </c>
      <c r="C1472" s="12" t="s">
        <v>1784</v>
      </c>
      <c r="D1472" s="28"/>
      <c r="E1472" s="40" t="str">
        <f>HYPERLINK("https://www.google.ru/search?q=FD0205-055&amp;newwindow=1&amp;tbm=isch","Еще фото")</f>
        <v>Еще фото</v>
      </c>
      <c r="F1472" s="25"/>
      <c r="G1472" s="11" t="s">
        <v>358</v>
      </c>
      <c r="H1472" s="11" t="s">
        <v>349</v>
      </c>
      <c r="I1472" s="14" t="s">
        <v>1078</v>
      </c>
      <c r="J1472" s="14" t="s">
        <v>29</v>
      </c>
      <c r="K1472" s="15" t="s">
        <v>30</v>
      </c>
      <c r="L1472" s="14" t="s">
        <v>1785</v>
      </c>
      <c r="M1472" s="14"/>
      <c r="N1472" s="14" t="s">
        <v>1786</v>
      </c>
      <c r="O1472" s="14"/>
      <c r="P1472" s="15" t="s">
        <v>1787</v>
      </c>
      <c r="Q1472" s="16">
        <v>29999</v>
      </c>
      <c r="R1472" s="17">
        <v>40</v>
      </c>
      <c r="S1472" s="18">
        <v>20699.310000000001</v>
      </c>
      <c r="T1472" s="19" t="s">
        <v>353</v>
      </c>
      <c r="U1472" s="20" t="s">
        <v>708</v>
      </c>
      <c r="V1472" s="22">
        <v>42</v>
      </c>
      <c r="W1472" s="22">
        <v>1</v>
      </c>
      <c r="X1472" s="23"/>
    </row>
    <row r="1473" spans="1:24" s="1" customFormat="1" ht="52.05" customHeight="1" x14ac:dyDescent="0.3">
      <c r="A1473" s="11" t="s">
        <v>23</v>
      </c>
      <c r="B1473" s="11" t="s">
        <v>1788</v>
      </c>
      <c r="C1473" s="12" t="s">
        <v>1789</v>
      </c>
      <c r="D1473" s="54"/>
      <c r="E1473" s="40" t="str">
        <f>HYPERLINK("https://www.google.ru/search?q=FD0736-001&amp;newwindow=1&amp;tbm=isch","Еще фото")</f>
        <v>Еще фото</v>
      </c>
      <c r="F1473" s="25"/>
      <c r="G1473" s="11" t="s">
        <v>358</v>
      </c>
      <c r="H1473" s="11" t="s">
        <v>349</v>
      </c>
      <c r="I1473" s="14" t="s">
        <v>1078</v>
      </c>
      <c r="J1473" s="14" t="s">
        <v>29</v>
      </c>
      <c r="K1473" s="15" t="s">
        <v>45</v>
      </c>
      <c r="L1473" s="56" t="s">
        <v>1790</v>
      </c>
      <c r="M1473" s="14"/>
      <c r="N1473" s="14" t="s">
        <v>114</v>
      </c>
      <c r="O1473" s="14"/>
      <c r="P1473" s="15" t="s">
        <v>1395</v>
      </c>
      <c r="Q1473" s="16">
        <v>19299</v>
      </c>
      <c r="R1473" s="17">
        <v>40</v>
      </c>
      <c r="S1473" s="18">
        <v>13316.309999999998</v>
      </c>
      <c r="T1473" s="19" t="s">
        <v>353</v>
      </c>
      <c r="U1473" s="20" t="s">
        <v>712</v>
      </c>
      <c r="V1473" s="29">
        <v>35.5</v>
      </c>
      <c r="W1473" s="22">
        <v>1</v>
      </c>
      <c r="X1473" s="23"/>
    </row>
    <row r="1474" spans="1:24" s="1" customFormat="1" ht="61.05" customHeight="1" x14ac:dyDescent="0.3">
      <c r="A1474" s="24" t="s">
        <v>23</v>
      </c>
      <c r="B1474" s="24" t="s">
        <v>1788</v>
      </c>
      <c r="C1474" s="12" t="s">
        <v>1789</v>
      </c>
      <c r="D1474" s="55"/>
      <c r="E1474" s="40" t="str">
        <f>HYPERLINK("https://www.google.ru/search?q=FD0736-001&amp;newwindow=1&amp;tbm=isch","Еще фото")</f>
        <v>Еще фото</v>
      </c>
      <c r="F1474" s="25"/>
      <c r="G1474" s="24" t="s">
        <v>358</v>
      </c>
      <c r="H1474" s="24" t="s">
        <v>349</v>
      </c>
      <c r="I1474" s="24" t="s">
        <v>1078</v>
      </c>
      <c r="J1474" s="14" t="s">
        <v>29</v>
      </c>
      <c r="K1474" s="15" t="s">
        <v>45</v>
      </c>
      <c r="L1474" s="57"/>
      <c r="M1474" s="14"/>
      <c r="N1474" s="14" t="s">
        <v>114</v>
      </c>
      <c r="O1474" s="14"/>
      <c r="P1474" s="15" t="s">
        <v>1395</v>
      </c>
      <c r="Q1474" s="16">
        <v>19299</v>
      </c>
      <c r="R1474" s="17">
        <v>40</v>
      </c>
      <c r="S1474" s="18">
        <v>13316.309999999998</v>
      </c>
      <c r="T1474" s="19" t="s">
        <v>353</v>
      </c>
      <c r="U1474" s="20" t="s">
        <v>686</v>
      </c>
      <c r="V1474" s="22">
        <v>38</v>
      </c>
      <c r="W1474" s="22">
        <v>1</v>
      </c>
      <c r="X1474" s="23"/>
    </row>
    <row r="1475" spans="1:24" s="1" customFormat="1" ht="108" customHeight="1" x14ac:dyDescent="0.3">
      <c r="A1475" s="11" t="s">
        <v>23</v>
      </c>
      <c r="B1475" s="11" t="s">
        <v>1791</v>
      </c>
      <c r="C1475" s="12" t="s">
        <v>1792</v>
      </c>
      <c r="D1475" s="28"/>
      <c r="E1475" s="40" t="str">
        <f>HYPERLINK("https://www.google.ru/search?q=FD0793-100&amp;newwindow=1&amp;tbm=isch","Еще фото")</f>
        <v>Еще фото</v>
      </c>
      <c r="F1475" s="25"/>
      <c r="G1475" s="11" t="s">
        <v>358</v>
      </c>
      <c r="H1475" s="11" t="s">
        <v>349</v>
      </c>
      <c r="I1475" s="14" t="s">
        <v>1078</v>
      </c>
      <c r="J1475" s="14" t="s">
        <v>29</v>
      </c>
      <c r="K1475" s="15" t="s">
        <v>45</v>
      </c>
      <c r="L1475" s="14" t="s">
        <v>1793</v>
      </c>
      <c r="M1475" s="14" t="s">
        <v>702</v>
      </c>
      <c r="N1475" s="14" t="s">
        <v>67</v>
      </c>
      <c r="O1475" s="14"/>
      <c r="P1475" s="15" t="s">
        <v>1794</v>
      </c>
      <c r="Q1475" s="16">
        <v>30799</v>
      </c>
      <c r="R1475" s="17">
        <v>40</v>
      </c>
      <c r="S1475" s="18">
        <v>21251.31</v>
      </c>
      <c r="T1475" s="19" t="s">
        <v>353</v>
      </c>
      <c r="U1475" s="20" t="s">
        <v>354</v>
      </c>
      <c r="V1475" s="22">
        <v>39</v>
      </c>
      <c r="W1475" s="22">
        <v>1</v>
      </c>
      <c r="X1475" s="23"/>
    </row>
    <row r="1476" spans="1:24" s="1" customFormat="1" ht="35" customHeight="1" x14ac:dyDescent="0.3">
      <c r="A1476" s="11" t="s">
        <v>23</v>
      </c>
      <c r="B1476" s="11" t="s">
        <v>1795</v>
      </c>
      <c r="C1476" s="12" t="s">
        <v>1796</v>
      </c>
      <c r="D1476" s="58"/>
      <c r="E1476" s="40" t="str">
        <f>HYPERLINK("https://www.google.ru/search?q=FD0802-100&amp;newwindow=1&amp;tbm=isch","Еще фото")</f>
        <v>Еще фото</v>
      </c>
      <c r="F1476" s="25"/>
      <c r="G1476" s="11" t="s">
        <v>1087</v>
      </c>
      <c r="H1476" s="11" t="s">
        <v>349</v>
      </c>
      <c r="I1476" s="14" t="s">
        <v>1078</v>
      </c>
      <c r="J1476" s="14" t="s">
        <v>29</v>
      </c>
      <c r="K1476" s="15" t="s">
        <v>45</v>
      </c>
      <c r="L1476" s="56" t="s">
        <v>1797</v>
      </c>
      <c r="M1476" s="14"/>
      <c r="N1476" s="14" t="s">
        <v>1798</v>
      </c>
      <c r="O1476" s="14"/>
      <c r="P1476" s="15" t="s">
        <v>1799</v>
      </c>
      <c r="Q1476" s="16">
        <v>19299</v>
      </c>
      <c r="R1476" s="17">
        <v>40</v>
      </c>
      <c r="S1476" s="18">
        <v>13316.309999999998</v>
      </c>
      <c r="T1476" s="19" t="s">
        <v>353</v>
      </c>
      <c r="U1476" s="20" t="s">
        <v>696</v>
      </c>
      <c r="V1476" s="22">
        <v>41</v>
      </c>
      <c r="W1476" s="22">
        <v>2</v>
      </c>
      <c r="X1476" s="23"/>
    </row>
    <row r="1477" spans="1:24" s="1" customFormat="1" ht="35" customHeight="1" x14ac:dyDescent="0.3">
      <c r="A1477" s="24" t="s">
        <v>23</v>
      </c>
      <c r="B1477" s="24" t="s">
        <v>1795</v>
      </c>
      <c r="C1477" s="12" t="s">
        <v>1796</v>
      </c>
      <c r="D1477" s="59"/>
      <c r="E1477" s="40" t="str">
        <f>HYPERLINK("https://www.google.ru/search?q=FD0802-100&amp;newwindow=1&amp;tbm=isch","Еще фото")</f>
        <v>Еще фото</v>
      </c>
      <c r="F1477" s="25"/>
      <c r="G1477" s="24" t="s">
        <v>1087</v>
      </c>
      <c r="H1477" s="24" t="s">
        <v>349</v>
      </c>
      <c r="I1477" s="24" t="s">
        <v>1078</v>
      </c>
      <c r="J1477" s="14" t="s">
        <v>29</v>
      </c>
      <c r="K1477" s="15" t="s">
        <v>45</v>
      </c>
      <c r="L1477" s="61"/>
      <c r="M1477" s="14"/>
      <c r="N1477" s="14" t="s">
        <v>1798</v>
      </c>
      <c r="O1477" s="14"/>
      <c r="P1477" s="15" t="s">
        <v>1799</v>
      </c>
      <c r="Q1477" s="16">
        <v>19299</v>
      </c>
      <c r="R1477" s="17">
        <v>40</v>
      </c>
      <c r="S1477" s="18">
        <v>13316.309999999998</v>
      </c>
      <c r="T1477" s="19" t="s">
        <v>353</v>
      </c>
      <c r="U1477" s="20" t="s">
        <v>697</v>
      </c>
      <c r="V1477" s="29">
        <v>41.5</v>
      </c>
      <c r="W1477" s="22">
        <v>2</v>
      </c>
      <c r="X1477" s="23"/>
    </row>
    <row r="1478" spans="1:24" s="1" customFormat="1" ht="37.049999999999997" customHeight="1" x14ac:dyDescent="0.3">
      <c r="A1478" s="24" t="s">
        <v>23</v>
      </c>
      <c r="B1478" s="24" t="s">
        <v>1795</v>
      </c>
      <c r="C1478" s="12" t="s">
        <v>1796</v>
      </c>
      <c r="D1478" s="60"/>
      <c r="E1478" s="40" t="str">
        <f>HYPERLINK("https://www.google.ru/search?q=FD0802-100&amp;newwindow=1&amp;tbm=isch","Еще фото")</f>
        <v>Еще фото</v>
      </c>
      <c r="F1478" s="25"/>
      <c r="G1478" s="24" t="s">
        <v>1087</v>
      </c>
      <c r="H1478" s="24" t="s">
        <v>349</v>
      </c>
      <c r="I1478" s="24" t="s">
        <v>1078</v>
      </c>
      <c r="J1478" s="14" t="s">
        <v>29</v>
      </c>
      <c r="K1478" s="15" t="s">
        <v>45</v>
      </c>
      <c r="L1478" s="57"/>
      <c r="M1478" s="14"/>
      <c r="N1478" s="14" t="s">
        <v>1798</v>
      </c>
      <c r="O1478" s="14"/>
      <c r="P1478" s="15" t="s">
        <v>1799</v>
      </c>
      <c r="Q1478" s="16">
        <v>19299</v>
      </c>
      <c r="R1478" s="17">
        <v>40</v>
      </c>
      <c r="S1478" s="18">
        <v>13316.309999999998</v>
      </c>
      <c r="T1478" s="19" t="s">
        <v>353</v>
      </c>
      <c r="U1478" s="20" t="s">
        <v>717</v>
      </c>
      <c r="V1478" s="29">
        <v>43.5</v>
      </c>
      <c r="W1478" s="22">
        <v>1</v>
      </c>
      <c r="X1478" s="23"/>
    </row>
    <row r="1479" spans="1:24" s="1" customFormat="1" ht="108" customHeight="1" x14ac:dyDescent="0.3">
      <c r="A1479" s="11" t="s">
        <v>23</v>
      </c>
      <c r="B1479" s="11" t="s">
        <v>1800</v>
      </c>
      <c r="C1479" s="12" t="s">
        <v>1801</v>
      </c>
      <c r="D1479" s="28"/>
      <c r="E1479" s="40" t="str">
        <f>HYPERLINK("https://www.google.ru/search?q=FD1413-008&amp;newwindow=1&amp;tbm=isch","Еще фото")</f>
        <v>Еще фото</v>
      </c>
      <c r="F1479" s="25"/>
      <c r="G1479" s="11" t="s">
        <v>358</v>
      </c>
      <c r="H1479" s="11" t="s">
        <v>349</v>
      </c>
      <c r="I1479" s="14" t="s">
        <v>1078</v>
      </c>
      <c r="J1479" s="14" t="s">
        <v>29</v>
      </c>
      <c r="K1479" s="15" t="s">
        <v>997</v>
      </c>
      <c r="L1479" s="14" t="s">
        <v>1802</v>
      </c>
      <c r="M1479" s="14"/>
      <c r="N1479" s="14" t="s">
        <v>1060</v>
      </c>
      <c r="O1479" s="14"/>
      <c r="P1479" s="15" t="s">
        <v>1803</v>
      </c>
      <c r="Q1479" s="16">
        <v>10599</v>
      </c>
      <c r="R1479" s="17">
        <v>40</v>
      </c>
      <c r="S1479" s="18">
        <v>7313.3099999999986</v>
      </c>
      <c r="T1479" s="19" t="s">
        <v>353</v>
      </c>
      <c r="U1479" s="20" t="s">
        <v>1363</v>
      </c>
      <c r="V1479" s="22">
        <v>16</v>
      </c>
      <c r="W1479" s="22">
        <v>1</v>
      </c>
      <c r="X1479" s="23"/>
    </row>
    <row r="1480" spans="1:24" s="1" customFormat="1" ht="108" customHeight="1" x14ac:dyDescent="0.3">
      <c r="A1480" s="11" t="s">
        <v>23</v>
      </c>
      <c r="B1480" s="11" t="s">
        <v>922</v>
      </c>
      <c r="C1480" s="12" t="s">
        <v>1804</v>
      </c>
      <c r="D1480" s="28"/>
      <c r="E1480" s="40" t="str">
        <f>HYPERLINK("https://www.google.ru/search?q=FD2196-002&amp;newwindow=1&amp;tbm=isch","Еще фото")</f>
        <v>Еще фото</v>
      </c>
      <c r="F1480" s="25"/>
      <c r="G1480" s="11" t="s">
        <v>358</v>
      </c>
      <c r="H1480" s="11" t="s">
        <v>349</v>
      </c>
      <c r="I1480" s="14" t="s">
        <v>1078</v>
      </c>
      <c r="J1480" s="14" t="s">
        <v>29</v>
      </c>
      <c r="K1480" s="15" t="s">
        <v>45</v>
      </c>
      <c r="L1480" s="14" t="s">
        <v>924</v>
      </c>
      <c r="M1480" s="14" t="s">
        <v>702</v>
      </c>
      <c r="N1480" s="14" t="s">
        <v>32</v>
      </c>
      <c r="O1480" s="14"/>
      <c r="P1480" s="15" t="s">
        <v>1805</v>
      </c>
      <c r="Q1480" s="16">
        <v>15999</v>
      </c>
      <c r="R1480" s="17">
        <v>40</v>
      </c>
      <c r="S1480" s="18">
        <v>11039.31</v>
      </c>
      <c r="T1480" s="19" t="s">
        <v>353</v>
      </c>
      <c r="U1480" s="20" t="s">
        <v>361</v>
      </c>
      <c r="V1480" s="29">
        <v>36.5</v>
      </c>
      <c r="W1480" s="22">
        <v>1</v>
      </c>
      <c r="X1480" s="23"/>
    </row>
    <row r="1481" spans="1:24" s="1" customFormat="1" ht="108" customHeight="1" x14ac:dyDescent="0.3">
      <c r="A1481" s="11" t="s">
        <v>23</v>
      </c>
      <c r="B1481" s="11" t="s">
        <v>1806</v>
      </c>
      <c r="C1481" s="12" t="s">
        <v>1807</v>
      </c>
      <c r="D1481" s="28"/>
      <c r="E1481" s="40" t="str">
        <f>HYPERLINK("https://www.google.ru/search?q=FD2291-406&amp;newwindow=1&amp;tbm=isch","Еще фото")</f>
        <v>Еще фото</v>
      </c>
      <c r="F1481" s="25"/>
      <c r="G1481" s="11" t="s">
        <v>358</v>
      </c>
      <c r="H1481" s="11" t="s">
        <v>349</v>
      </c>
      <c r="I1481" s="14" t="s">
        <v>1078</v>
      </c>
      <c r="J1481" s="14" t="s">
        <v>29</v>
      </c>
      <c r="K1481" s="15" t="s">
        <v>30</v>
      </c>
      <c r="L1481" s="14" t="s">
        <v>928</v>
      </c>
      <c r="M1481" s="14"/>
      <c r="N1481" s="14" t="s">
        <v>107</v>
      </c>
      <c r="O1481" s="14"/>
      <c r="P1481" s="15" t="s">
        <v>470</v>
      </c>
      <c r="Q1481" s="16">
        <v>14199</v>
      </c>
      <c r="R1481" s="17">
        <v>40</v>
      </c>
      <c r="S1481" s="18">
        <v>9797.31</v>
      </c>
      <c r="T1481" s="19" t="s">
        <v>353</v>
      </c>
      <c r="U1481" s="20" t="s">
        <v>697</v>
      </c>
      <c r="V1481" s="29">
        <v>43.5</v>
      </c>
      <c r="W1481" s="22">
        <v>1</v>
      </c>
      <c r="X1481" s="23"/>
    </row>
    <row r="1482" spans="1:24" s="1" customFormat="1" ht="108" customHeight="1" x14ac:dyDescent="0.3">
      <c r="A1482" s="11" t="s">
        <v>23</v>
      </c>
      <c r="B1482" s="11" t="s">
        <v>1808</v>
      </c>
      <c r="C1482" s="12" t="s">
        <v>1809</v>
      </c>
      <c r="D1482" s="28"/>
      <c r="E1482" s="40" t="str">
        <f>HYPERLINK("https://www.google.ru/search?q=FD4329-001&amp;newwindow=1&amp;tbm=isch","Еще фото")</f>
        <v>Еще фото</v>
      </c>
      <c r="F1482" s="25" t="s">
        <v>52</v>
      </c>
      <c r="G1482" s="11" t="s">
        <v>358</v>
      </c>
      <c r="H1482" s="11" t="s">
        <v>349</v>
      </c>
      <c r="I1482" s="14" t="s">
        <v>1078</v>
      </c>
      <c r="J1482" s="14" t="s">
        <v>29</v>
      </c>
      <c r="K1482" s="15" t="s">
        <v>30</v>
      </c>
      <c r="L1482" s="14" t="s">
        <v>1810</v>
      </c>
      <c r="M1482" s="14" t="s">
        <v>702</v>
      </c>
      <c r="N1482" s="14" t="s">
        <v>114</v>
      </c>
      <c r="O1482" s="14"/>
      <c r="P1482" s="15" t="s">
        <v>694</v>
      </c>
      <c r="Q1482" s="16">
        <v>14499</v>
      </c>
      <c r="R1482" s="17">
        <v>40</v>
      </c>
      <c r="S1482" s="18">
        <v>10004.31</v>
      </c>
      <c r="T1482" s="19" t="s">
        <v>353</v>
      </c>
      <c r="U1482" s="20" t="s">
        <v>361</v>
      </c>
      <c r="V1482" s="22">
        <v>38</v>
      </c>
      <c r="W1482" s="22">
        <v>1</v>
      </c>
      <c r="X1482" s="23"/>
    </row>
    <row r="1483" spans="1:24" s="1" customFormat="1" ht="108" customHeight="1" x14ac:dyDescent="0.3">
      <c r="A1483" s="11" t="s">
        <v>23</v>
      </c>
      <c r="B1483" s="11" t="s">
        <v>1808</v>
      </c>
      <c r="C1483" s="12" t="s">
        <v>1811</v>
      </c>
      <c r="D1483" s="28"/>
      <c r="E1483" s="40" t="str">
        <f>HYPERLINK("https://www.google.ru/search?q=FD4329-003&amp;newwindow=1&amp;tbm=isch","Еще фото")</f>
        <v>Еще фото</v>
      </c>
      <c r="F1483" s="25"/>
      <c r="G1483" s="11" t="s">
        <v>358</v>
      </c>
      <c r="H1483" s="11" t="s">
        <v>349</v>
      </c>
      <c r="I1483" s="14" t="s">
        <v>1078</v>
      </c>
      <c r="J1483" s="14" t="s">
        <v>29</v>
      </c>
      <c r="K1483" s="15" t="s">
        <v>30</v>
      </c>
      <c r="L1483" s="14" t="s">
        <v>1810</v>
      </c>
      <c r="M1483" s="14" t="s">
        <v>702</v>
      </c>
      <c r="N1483" s="14" t="s">
        <v>32</v>
      </c>
      <c r="O1483" s="14"/>
      <c r="P1483" s="15" t="s">
        <v>1812</v>
      </c>
      <c r="Q1483" s="16">
        <v>16099</v>
      </c>
      <c r="R1483" s="17">
        <v>40</v>
      </c>
      <c r="S1483" s="18">
        <v>11108.31</v>
      </c>
      <c r="T1483" s="19" t="s">
        <v>353</v>
      </c>
      <c r="U1483" s="20" t="s">
        <v>355</v>
      </c>
      <c r="V1483" s="29">
        <v>41.5</v>
      </c>
      <c r="W1483" s="22">
        <v>11</v>
      </c>
      <c r="X1483" s="23"/>
    </row>
    <row r="1484" spans="1:24" s="1" customFormat="1" ht="108" customHeight="1" x14ac:dyDescent="0.3">
      <c r="A1484" s="11" t="s">
        <v>23</v>
      </c>
      <c r="B1484" s="11" t="s">
        <v>1808</v>
      </c>
      <c r="C1484" s="12" t="s">
        <v>1813</v>
      </c>
      <c r="D1484" s="28"/>
      <c r="E1484" s="40" t="str">
        <f>HYPERLINK("https://www.google.ru/search?q=FD4329-004&amp;newwindow=1&amp;tbm=isch","Еще фото")</f>
        <v>Еще фото</v>
      </c>
      <c r="F1484" s="25"/>
      <c r="G1484" s="11" t="s">
        <v>358</v>
      </c>
      <c r="H1484" s="11" t="s">
        <v>349</v>
      </c>
      <c r="I1484" s="14" t="s">
        <v>1078</v>
      </c>
      <c r="J1484" s="14" t="s">
        <v>29</v>
      </c>
      <c r="K1484" s="15" t="s">
        <v>30</v>
      </c>
      <c r="L1484" s="14" t="s">
        <v>1810</v>
      </c>
      <c r="M1484" s="14" t="s">
        <v>702</v>
      </c>
      <c r="N1484" s="14" t="s">
        <v>114</v>
      </c>
      <c r="O1484" s="14"/>
      <c r="P1484" s="15" t="s">
        <v>694</v>
      </c>
      <c r="Q1484" s="16">
        <v>14499</v>
      </c>
      <c r="R1484" s="17">
        <v>40</v>
      </c>
      <c r="S1484" s="18">
        <v>10004.31</v>
      </c>
      <c r="T1484" s="19" t="s">
        <v>353</v>
      </c>
      <c r="U1484" s="20" t="s">
        <v>695</v>
      </c>
      <c r="V1484" s="29">
        <v>39.5</v>
      </c>
      <c r="W1484" s="22">
        <v>1</v>
      </c>
      <c r="X1484" s="23"/>
    </row>
    <row r="1485" spans="1:24" s="1" customFormat="1" ht="21" customHeight="1" x14ac:dyDescent="0.3">
      <c r="A1485" s="11" t="s">
        <v>23</v>
      </c>
      <c r="B1485" s="11" t="s">
        <v>1814</v>
      </c>
      <c r="C1485" s="26" t="s">
        <v>1815</v>
      </c>
      <c r="D1485" s="58"/>
      <c r="E1485" s="40" t="str">
        <f>HYPERLINK("https://www.google.ru/search?q=FD5810-102&amp;newwindow=1&amp;tbm=isch","Еще фото")</f>
        <v>Еще фото</v>
      </c>
      <c r="F1485" s="25"/>
      <c r="G1485" s="11" t="s">
        <v>358</v>
      </c>
      <c r="H1485" s="11" t="s">
        <v>349</v>
      </c>
      <c r="I1485" s="14" t="s">
        <v>1078</v>
      </c>
      <c r="J1485" s="14" t="s">
        <v>29</v>
      </c>
      <c r="K1485" s="15" t="s">
        <v>337</v>
      </c>
      <c r="L1485" s="56" t="s">
        <v>1816</v>
      </c>
      <c r="M1485" s="14"/>
      <c r="N1485" s="14" t="s">
        <v>67</v>
      </c>
      <c r="O1485" s="14"/>
      <c r="P1485" s="15" t="s">
        <v>1409</v>
      </c>
      <c r="Q1485" s="16">
        <v>28699</v>
      </c>
      <c r="R1485" s="17">
        <v>40</v>
      </c>
      <c r="S1485" s="18">
        <v>19802.310000000001</v>
      </c>
      <c r="T1485" s="19" t="s">
        <v>353</v>
      </c>
      <c r="U1485" s="20" t="s">
        <v>686</v>
      </c>
      <c r="V1485" s="22">
        <v>40</v>
      </c>
      <c r="W1485" s="22">
        <v>1</v>
      </c>
      <c r="X1485" s="23"/>
    </row>
    <row r="1486" spans="1:24" s="1" customFormat="1" ht="21" customHeight="1" x14ac:dyDescent="0.3">
      <c r="A1486" s="24" t="s">
        <v>23</v>
      </c>
      <c r="B1486" s="24" t="s">
        <v>1814</v>
      </c>
      <c r="C1486" s="27" t="s">
        <v>1815</v>
      </c>
      <c r="D1486" s="59"/>
      <c r="E1486" s="40" t="str">
        <f>HYPERLINK("https://www.google.ru/search?q=FD5810-102&amp;newwindow=1&amp;tbm=isch","Еще фото")</f>
        <v>Еще фото</v>
      </c>
      <c r="F1486" s="25"/>
      <c r="G1486" s="24" t="s">
        <v>358</v>
      </c>
      <c r="H1486" s="24" t="s">
        <v>349</v>
      </c>
      <c r="I1486" s="24" t="s">
        <v>1078</v>
      </c>
      <c r="J1486" s="14" t="s">
        <v>29</v>
      </c>
      <c r="K1486" s="15" t="s">
        <v>337</v>
      </c>
      <c r="L1486" s="61"/>
      <c r="M1486" s="14"/>
      <c r="N1486" s="14" t="s">
        <v>67</v>
      </c>
      <c r="O1486" s="14"/>
      <c r="P1486" s="15" t="s">
        <v>1409</v>
      </c>
      <c r="Q1486" s="16">
        <v>28699</v>
      </c>
      <c r="R1486" s="17">
        <v>40</v>
      </c>
      <c r="S1486" s="18">
        <v>19802.310000000001</v>
      </c>
      <c r="T1486" s="19" t="s">
        <v>353</v>
      </c>
      <c r="U1486" s="20" t="s">
        <v>355</v>
      </c>
      <c r="V1486" s="29">
        <v>41.5</v>
      </c>
      <c r="W1486" s="22">
        <v>1</v>
      </c>
      <c r="X1486" s="23"/>
    </row>
    <row r="1487" spans="1:24" s="1" customFormat="1" ht="21" customHeight="1" x14ac:dyDescent="0.3">
      <c r="A1487" s="24" t="s">
        <v>23</v>
      </c>
      <c r="B1487" s="24" t="s">
        <v>1814</v>
      </c>
      <c r="C1487" s="27" t="s">
        <v>1815</v>
      </c>
      <c r="D1487" s="59"/>
      <c r="E1487" s="40" t="str">
        <f>HYPERLINK("https://www.google.ru/search?q=FD5810-102&amp;newwindow=1&amp;tbm=isch","Еще фото")</f>
        <v>Еще фото</v>
      </c>
      <c r="F1487" s="25"/>
      <c r="G1487" s="24" t="s">
        <v>358</v>
      </c>
      <c r="H1487" s="24" t="s">
        <v>349</v>
      </c>
      <c r="I1487" s="24" t="s">
        <v>1078</v>
      </c>
      <c r="J1487" s="14" t="s">
        <v>29</v>
      </c>
      <c r="K1487" s="15" t="s">
        <v>337</v>
      </c>
      <c r="L1487" s="61"/>
      <c r="M1487" s="14"/>
      <c r="N1487" s="14" t="s">
        <v>67</v>
      </c>
      <c r="O1487" s="14"/>
      <c r="P1487" s="15" t="s">
        <v>1409</v>
      </c>
      <c r="Q1487" s="16">
        <v>28699</v>
      </c>
      <c r="R1487" s="17">
        <v>40</v>
      </c>
      <c r="S1487" s="18">
        <v>19802.310000000001</v>
      </c>
      <c r="T1487" s="19" t="s">
        <v>353</v>
      </c>
      <c r="U1487" s="20" t="s">
        <v>696</v>
      </c>
      <c r="V1487" s="22">
        <v>43</v>
      </c>
      <c r="W1487" s="22">
        <v>3</v>
      </c>
      <c r="X1487" s="23"/>
    </row>
    <row r="1488" spans="1:24" s="1" customFormat="1" ht="21" customHeight="1" x14ac:dyDescent="0.3">
      <c r="A1488" s="24" t="s">
        <v>23</v>
      </c>
      <c r="B1488" s="24" t="s">
        <v>1814</v>
      </c>
      <c r="C1488" s="27" t="s">
        <v>1815</v>
      </c>
      <c r="D1488" s="59"/>
      <c r="E1488" s="40" t="str">
        <f>HYPERLINK("https://www.google.ru/search?q=FD5810-102&amp;newwindow=1&amp;tbm=isch","Еще фото")</f>
        <v>Еще фото</v>
      </c>
      <c r="F1488" s="25"/>
      <c r="G1488" s="24" t="s">
        <v>358</v>
      </c>
      <c r="H1488" s="24" t="s">
        <v>349</v>
      </c>
      <c r="I1488" s="24" t="s">
        <v>1078</v>
      </c>
      <c r="J1488" s="14" t="s">
        <v>29</v>
      </c>
      <c r="K1488" s="15" t="s">
        <v>337</v>
      </c>
      <c r="L1488" s="61"/>
      <c r="M1488" s="14"/>
      <c r="N1488" s="14" t="s">
        <v>67</v>
      </c>
      <c r="O1488" s="14"/>
      <c r="P1488" s="15" t="s">
        <v>1409</v>
      </c>
      <c r="Q1488" s="16">
        <v>28699</v>
      </c>
      <c r="R1488" s="17">
        <v>40</v>
      </c>
      <c r="S1488" s="18">
        <v>19802.310000000001</v>
      </c>
      <c r="T1488" s="19" t="s">
        <v>353</v>
      </c>
      <c r="U1488" s="20" t="s">
        <v>697</v>
      </c>
      <c r="V1488" s="29">
        <v>43.5</v>
      </c>
      <c r="W1488" s="22">
        <v>2</v>
      </c>
      <c r="X1488" s="23"/>
    </row>
    <row r="1489" spans="1:24" s="1" customFormat="1" ht="32" customHeight="1" x14ac:dyDescent="0.3">
      <c r="A1489" s="24" t="s">
        <v>23</v>
      </c>
      <c r="B1489" s="24" t="s">
        <v>1814</v>
      </c>
      <c r="C1489" s="27" t="s">
        <v>1815</v>
      </c>
      <c r="D1489" s="60"/>
      <c r="E1489" s="40" t="str">
        <f>HYPERLINK("https://www.google.ru/search?q=FD5810-102&amp;newwindow=1&amp;tbm=isch","Еще фото")</f>
        <v>Еще фото</v>
      </c>
      <c r="F1489" s="25"/>
      <c r="G1489" s="24" t="s">
        <v>358</v>
      </c>
      <c r="H1489" s="24" t="s">
        <v>349</v>
      </c>
      <c r="I1489" s="24" t="s">
        <v>1078</v>
      </c>
      <c r="J1489" s="14" t="s">
        <v>29</v>
      </c>
      <c r="K1489" s="15" t="s">
        <v>337</v>
      </c>
      <c r="L1489" s="57"/>
      <c r="M1489" s="14"/>
      <c r="N1489" s="14" t="s">
        <v>67</v>
      </c>
      <c r="O1489" s="14"/>
      <c r="P1489" s="15" t="s">
        <v>1409</v>
      </c>
      <c r="Q1489" s="16">
        <v>28699</v>
      </c>
      <c r="R1489" s="17">
        <v>40</v>
      </c>
      <c r="S1489" s="18">
        <v>19802.310000000001</v>
      </c>
      <c r="T1489" s="19" t="s">
        <v>353</v>
      </c>
      <c r="U1489" s="20" t="s">
        <v>698</v>
      </c>
      <c r="V1489" s="22">
        <v>44</v>
      </c>
      <c r="W1489" s="22">
        <v>1</v>
      </c>
      <c r="X1489" s="23"/>
    </row>
    <row r="1490" spans="1:24" s="1" customFormat="1" ht="21" customHeight="1" x14ac:dyDescent="0.3">
      <c r="A1490" s="11" t="s">
        <v>23</v>
      </c>
      <c r="B1490" s="11" t="s">
        <v>1817</v>
      </c>
      <c r="C1490" s="26" t="s">
        <v>1818</v>
      </c>
      <c r="D1490" s="58"/>
      <c r="E1490" s="40" t="str">
        <f>HYPERLINK("https://www.google.ru/search?q=FD6757-500&amp;newwindow=1&amp;tbm=isch","Еще фото")</f>
        <v>Еще фото</v>
      </c>
      <c r="F1490" s="25"/>
      <c r="G1490" s="11" t="s">
        <v>358</v>
      </c>
      <c r="H1490" s="11" t="s">
        <v>349</v>
      </c>
      <c r="I1490" s="14" t="s">
        <v>1078</v>
      </c>
      <c r="J1490" s="14" t="s">
        <v>29</v>
      </c>
      <c r="K1490" s="15" t="s">
        <v>30</v>
      </c>
      <c r="L1490" s="56" t="s">
        <v>1819</v>
      </c>
      <c r="M1490" s="14"/>
      <c r="N1490" s="14" t="s">
        <v>107</v>
      </c>
      <c r="O1490" s="14"/>
      <c r="P1490" s="15" t="s">
        <v>796</v>
      </c>
      <c r="Q1490" s="16">
        <v>13799</v>
      </c>
      <c r="R1490" s="17">
        <v>40</v>
      </c>
      <c r="S1490" s="18">
        <v>9521.31</v>
      </c>
      <c r="T1490" s="19" t="s">
        <v>353</v>
      </c>
      <c r="U1490" s="20" t="s">
        <v>472</v>
      </c>
      <c r="V1490" s="29">
        <v>36.5</v>
      </c>
      <c r="W1490" s="22">
        <v>2</v>
      </c>
      <c r="X1490" s="23"/>
    </row>
    <row r="1491" spans="1:24" s="1" customFormat="1" ht="21" customHeight="1" x14ac:dyDescent="0.3">
      <c r="A1491" s="24" t="s">
        <v>23</v>
      </c>
      <c r="B1491" s="24" t="s">
        <v>1817</v>
      </c>
      <c r="C1491" s="27" t="s">
        <v>1818</v>
      </c>
      <c r="D1491" s="59"/>
      <c r="E1491" s="40" t="str">
        <f>HYPERLINK("https://www.google.ru/search?q=FD6757-500&amp;newwindow=1&amp;tbm=isch","Еще фото")</f>
        <v>Еще фото</v>
      </c>
      <c r="F1491" s="25"/>
      <c r="G1491" s="24" t="s">
        <v>358</v>
      </c>
      <c r="H1491" s="24" t="s">
        <v>349</v>
      </c>
      <c r="I1491" s="24" t="s">
        <v>1078</v>
      </c>
      <c r="J1491" s="14" t="s">
        <v>29</v>
      </c>
      <c r="K1491" s="15" t="s">
        <v>30</v>
      </c>
      <c r="L1491" s="61"/>
      <c r="M1491" s="14"/>
      <c r="N1491" s="14" t="s">
        <v>107</v>
      </c>
      <c r="O1491" s="14"/>
      <c r="P1491" s="15" t="s">
        <v>796</v>
      </c>
      <c r="Q1491" s="16">
        <v>13799</v>
      </c>
      <c r="R1491" s="17">
        <v>40</v>
      </c>
      <c r="S1491" s="18">
        <v>9521.31</v>
      </c>
      <c r="T1491" s="19" t="s">
        <v>353</v>
      </c>
      <c r="U1491" s="20" t="s">
        <v>679</v>
      </c>
      <c r="V1491" s="22">
        <v>37</v>
      </c>
      <c r="W1491" s="22">
        <v>1</v>
      </c>
      <c r="X1491" s="23"/>
    </row>
    <row r="1492" spans="1:24" s="1" customFormat="1" ht="21" customHeight="1" x14ac:dyDescent="0.3">
      <c r="A1492" s="24" t="s">
        <v>23</v>
      </c>
      <c r="B1492" s="24" t="s">
        <v>1817</v>
      </c>
      <c r="C1492" s="27" t="s">
        <v>1818</v>
      </c>
      <c r="D1492" s="59"/>
      <c r="E1492" s="40" t="str">
        <f>HYPERLINK("https://www.google.ru/search?q=FD6757-500&amp;newwindow=1&amp;tbm=isch","Еще фото")</f>
        <v>Еще фото</v>
      </c>
      <c r="F1492" s="25"/>
      <c r="G1492" s="24" t="s">
        <v>358</v>
      </c>
      <c r="H1492" s="24" t="s">
        <v>349</v>
      </c>
      <c r="I1492" s="24" t="s">
        <v>1078</v>
      </c>
      <c r="J1492" s="14" t="s">
        <v>29</v>
      </c>
      <c r="K1492" s="15" t="s">
        <v>30</v>
      </c>
      <c r="L1492" s="61"/>
      <c r="M1492" s="14"/>
      <c r="N1492" s="14" t="s">
        <v>107</v>
      </c>
      <c r="O1492" s="14"/>
      <c r="P1492" s="15" t="s">
        <v>796</v>
      </c>
      <c r="Q1492" s="16">
        <v>13799</v>
      </c>
      <c r="R1492" s="17">
        <v>40</v>
      </c>
      <c r="S1492" s="18">
        <v>9521.31</v>
      </c>
      <c r="T1492" s="19" t="s">
        <v>353</v>
      </c>
      <c r="U1492" s="20" t="s">
        <v>712</v>
      </c>
      <c r="V1492" s="29">
        <v>37.5</v>
      </c>
      <c r="W1492" s="22">
        <v>2</v>
      </c>
      <c r="X1492" s="23"/>
    </row>
    <row r="1493" spans="1:24" s="1" customFormat="1" ht="21" customHeight="1" x14ac:dyDescent="0.3">
      <c r="A1493" s="24" t="s">
        <v>23</v>
      </c>
      <c r="B1493" s="24" t="s">
        <v>1817</v>
      </c>
      <c r="C1493" s="27" t="s">
        <v>1818</v>
      </c>
      <c r="D1493" s="59"/>
      <c r="E1493" s="40" t="str">
        <f>HYPERLINK("https://www.google.ru/search?q=FD6757-500&amp;newwindow=1&amp;tbm=isch","Еще фото")</f>
        <v>Еще фото</v>
      </c>
      <c r="F1493" s="25"/>
      <c r="G1493" s="24" t="s">
        <v>358</v>
      </c>
      <c r="H1493" s="24" t="s">
        <v>349</v>
      </c>
      <c r="I1493" s="24" t="s">
        <v>1078</v>
      </c>
      <c r="J1493" s="14" t="s">
        <v>29</v>
      </c>
      <c r="K1493" s="15" t="s">
        <v>30</v>
      </c>
      <c r="L1493" s="61"/>
      <c r="M1493" s="14"/>
      <c r="N1493" s="14" t="s">
        <v>107</v>
      </c>
      <c r="O1493" s="14"/>
      <c r="P1493" s="15" t="s">
        <v>796</v>
      </c>
      <c r="Q1493" s="16">
        <v>13799</v>
      </c>
      <c r="R1493" s="17">
        <v>40</v>
      </c>
      <c r="S1493" s="18">
        <v>9521.31</v>
      </c>
      <c r="T1493" s="19" t="s">
        <v>353</v>
      </c>
      <c r="U1493" s="20" t="s">
        <v>361</v>
      </c>
      <c r="V1493" s="22">
        <v>38</v>
      </c>
      <c r="W1493" s="22">
        <v>1</v>
      </c>
      <c r="X1493" s="23"/>
    </row>
    <row r="1494" spans="1:24" s="1" customFormat="1" ht="32" customHeight="1" x14ac:dyDescent="0.3">
      <c r="A1494" s="24" t="s">
        <v>23</v>
      </c>
      <c r="B1494" s="24" t="s">
        <v>1817</v>
      </c>
      <c r="C1494" s="27" t="s">
        <v>1818</v>
      </c>
      <c r="D1494" s="60"/>
      <c r="E1494" s="40" t="str">
        <f>HYPERLINK("https://www.google.ru/search?q=FD6757-500&amp;newwindow=1&amp;tbm=isch","Еще фото")</f>
        <v>Еще фото</v>
      </c>
      <c r="F1494" s="25"/>
      <c r="G1494" s="24" t="s">
        <v>358</v>
      </c>
      <c r="H1494" s="24" t="s">
        <v>349</v>
      </c>
      <c r="I1494" s="24" t="s">
        <v>1078</v>
      </c>
      <c r="J1494" s="14" t="s">
        <v>29</v>
      </c>
      <c r="K1494" s="15" t="s">
        <v>30</v>
      </c>
      <c r="L1494" s="57"/>
      <c r="M1494" s="14"/>
      <c r="N1494" s="14" t="s">
        <v>107</v>
      </c>
      <c r="O1494" s="14"/>
      <c r="P1494" s="15" t="s">
        <v>796</v>
      </c>
      <c r="Q1494" s="16">
        <v>13799</v>
      </c>
      <c r="R1494" s="17">
        <v>40</v>
      </c>
      <c r="S1494" s="18">
        <v>9521.31</v>
      </c>
      <c r="T1494" s="19" t="s">
        <v>353</v>
      </c>
      <c r="U1494" s="20" t="s">
        <v>355</v>
      </c>
      <c r="V1494" s="29">
        <v>41.5</v>
      </c>
      <c r="W1494" s="22">
        <v>2</v>
      </c>
      <c r="X1494" s="23"/>
    </row>
    <row r="1495" spans="1:24" s="1" customFormat="1" ht="52.05" customHeight="1" x14ac:dyDescent="0.3">
      <c r="A1495" s="11" t="s">
        <v>23</v>
      </c>
      <c r="B1495" s="11" t="s">
        <v>1369</v>
      </c>
      <c r="C1495" s="12" t="s">
        <v>1820</v>
      </c>
      <c r="D1495" s="54"/>
      <c r="E1495" s="40" t="str">
        <f>HYPERLINK("https://www.google.ru/search?q=FJ2028-104&amp;newwindow=1&amp;tbm=isch","Еще фото")</f>
        <v>Еще фото</v>
      </c>
      <c r="F1495" s="25"/>
      <c r="G1495" s="11" t="s">
        <v>358</v>
      </c>
      <c r="H1495" s="11" t="s">
        <v>349</v>
      </c>
      <c r="I1495" s="14" t="s">
        <v>1078</v>
      </c>
      <c r="J1495" s="14" t="s">
        <v>29</v>
      </c>
      <c r="K1495" s="15" t="s">
        <v>45</v>
      </c>
      <c r="L1495" s="56" t="s">
        <v>1821</v>
      </c>
      <c r="M1495" s="14"/>
      <c r="N1495" s="14" t="s">
        <v>67</v>
      </c>
      <c r="O1495" s="14"/>
      <c r="P1495" s="15" t="s">
        <v>734</v>
      </c>
      <c r="Q1495" s="16">
        <v>23199</v>
      </c>
      <c r="R1495" s="17">
        <v>40</v>
      </c>
      <c r="S1495" s="18">
        <v>16007.309999999998</v>
      </c>
      <c r="T1495" s="19" t="s">
        <v>353</v>
      </c>
      <c r="U1495" s="20" t="s">
        <v>362</v>
      </c>
      <c r="V1495" s="22">
        <v>37</v>
      </c>
      <c r="W1495" s="22">
        <v>1</v>
      </c>
      <c r="X1495" s="23"/>
    </row>
    <row r="1496" spans="1:24" s="1" customFormat="1" ht="61.05" customHeight="1" x14ac:dyDescent="0.3">
      <c r="A1496" s="24" t="s">
        <v>23</v>
      </c>
      <c r="B1496" s="24" t="s">
        <v>1369</v>
      </c>
      <c r="C1496" s="12" t="s">
        <v>1820</v>
      </c>
      <c r="D1496" s="55"/>
      <c r="E1496" s="40" t="str">
        <f>HYPERLINK("https://www.google.ru/search?q=FJ2028-104&amp;newwindow=1&amp;tbm=isch","Еще фото")</f>
        <v>Еще фото</v>
      </c>
      <c r="F1496" s="25"/>
      <c r="G1496" s="24" t="s">
        <v>358</v>
      </c>
      <c r="H1496" s="24" t="s">
        <v>349</v>
      </c>
      <c r="I1496" s="24" t="s">
        <v>1078</v>
      </c>
      <c r="J1496" s="14" t="s">
        <v>29</v>
      </c>
      <c r="K1496" s="15" t="s">
        <v>45</v>
      </c>
      <c r="L1496" s="57"/>
      <c r="M1496" s="14"/>
      <c r="N1496" s="14" t="s">
        <v>67</v>
      </c>
      <c r="O1496" s="14"/>
      <c r="P1496" s="15" t="s">
        <v>734</v>
      </c>
      <c r="Q1496" s="16">
        <v>23199</v>
      </c>
      <c r="R1496" s="17">
        <v>40</v>
      </c>
      <c r="S1496" s="18">
        <v>16007.309999999998</v>
      </c>
      <c r="T1496" s="19" t="s">
        <v>353</v>
      </c>
      <c r="U1496" s="20" t="s">
        <v>695</v>
      </c>
      <c r="V1496" s="29">
        <v>37.5</v>
      </c>
      <c r="W1496" s="22">
        <v>2</v>
      </c>
      <c r="X1496" s="23"/>
    </row>
    <row r="1497" spans="1:24" s="1" customFormat="1" ht="108" customHeight="1" x14ac:dyDescent="0.3">
      <c r="A1497" s="11" t="s">
        <v>23</v>
      </c>
      <c r="B1497" s="11" t="s">
        <v>1822</v>
      </c>
      <c r="C1497" s="12" t="s">
        <v>1823</v>
      </c>
      <c r="D1497" s="28"/>
      <c r="E1497" s="40" t="str">
        <f>HYPERLINK("https://www.google.ru/search?q=FJ4146-100&amp;newwindow=1&amp;tbm=isch","Еще фото")</f>
        <v>Еще фото</v>
      </c>
      <c r="F1497" s="25"/>
      <c r="G1497" s="11" t="s">
        <v>358</v>
      </c>
      <c r="H1497" s="11" t="s">
        <v>349</v>
      </c>
      <c r="I1497" s="14" t="s">
        <v>1078</v>
      </c>
      <c r="J1497" s="14" t="s">
        <v>29</v>
      </c>
      <c r="K1497" s="15" t="s">
        <v>30</v>
      </c>
      <c r="L1497" s="14" t="s">
        <v>1824</v>
      </c>
      <c r="M1497" s="14" t="s">
        <v>702</v>
      </c>
      <c r="N1497" s="14" t="s">
        <v>67</v>
      </c>
      <c r="O1497" s="14"/>
      <c r="P1497" s="15" t="s">
        <v>1139</v>
      </c>
      <c r="Q1497" s="16">
        <v>19899</v>
      </c>
      <c r="R1497" s="17">
        <v>40</v>
      </c>
      <c r="S1497" s="18">
        <v>13730.309999999998</v>
      </c>
      <c r="T1497" s="19" t="s">
        <v>353</v>
      </c>
      <c r="U1497" s="20" t="s">
        <v>686</v>
      </c>
      <c r="V1497" s="22">
        <v>40</v>
      </c>
      <c r="W1497" s="22">
        <v>3</v>
      </c>
      <c r="X1497" s="23"/>
    </row>
    <row r="1498" spans="1:24" s="1" customFormat="1" ht="108" customHeight="1" x14ac:dyDescent="0.3">
      <c r="A1498" s="11" t="s">
        <v>23</v>
      </c>
      <c r="B1498" s="11" t="s">
        <v>1825</v>
      </c>
      <c r="C1498" s="12" t="s">
        <v>1826</v>
      </c>
      <c r="D1498" s="28"/>
      <c r="E1498" s="40" t="str">
        <f>HYPERLINK("https://www.google.ru/search?q=FJ5480-100&amp;newwindow=1&amp;tbm=isch","Еще фото")</f>
        <v>Еще фото</v>
      </c>
      <c r="F1498" s="25" t="s">
        <v>76</v>
      </c>
      <c r="G1498" s="11" t="s">
        <v>358</v>
      </c>
      <c r="H1498" s="11" t="s">
        <v>349</v>
      </c>
      <c r="I1498" s="14" t="s">
        <v>1078</v>
      </c>
      <c r="J1498" s="14" t="s">
        <v>29</v>
      </c>
      <c r="K1498" s="15" t="s">
        <v>30</v>
      </c>
      <c r="L1498" s="14" t="s">
        <v>1827</v>
      </c>
      <c r="M1498" s="14"/>
      <c r="N1498" s="14" t="s">
        <v>70</v>
      </c>
      <c r="O1498" s="14"/>
      <c r="P1498" s="15" t="s">
        <v>860</v>
      </c>
      <c r="Q1498" s="16">
        <v>10899</v>
      </c>
      <c r="R1498" s="17">
        <v>40</v>
      </c>
      <c r="S1498" s="18">
        <v>7520.3099999999986</v>
      </c>
      <c r="T1498" s="19" t="s">
        <v>353</v>
      </c>
      <c r="U1498" s="20" t="s">
        <v>355</v>
      </c>
      <c r="V1498" s="29">
        <v>41.5</v>
      </c>
      <c r="W1498" s="22">
        <v>1</v>
      </c>
      <c r="X1498" s="23"/>
    </row>
    <row r="1499" spans="1:24" s="1" customFormat="1" ht="52.05" customHeight="1" x14ac:dyDescent="0.3">
      <c r="A1499" s="11" t="s">
        <v>23</v>
      </c>
      <c r="B1499" s="11" t="s">
        <v>1828</v>
      </c>
      <c r="C1499" s="12" t="s">
        <v>1829</v>
      </c>
      <c r="D1499" s="54"/>
      <c r="E1499" s="40" t="str">
        <f>HYPERLINK("https://www.google.ru/search?q=FJ7126-001&amp;newwindow=1&amp;tbm=isch","Еще фото")</f>
        <v>Еще фото</v>
      </c>
      <c r="F1499" s="25"/>
      <c r="G1499" s="11" t="s">
        <v>358</v>
      </c>
      <c r="H1499" s="11" t="s">
        <v>349</v>
      </c>
      <c r="I1499" s="14" t="s">
        <v>1078</v>
      </c>
      <c r="J1499" s="14" t="s">
        <v>99</v>
      </c>
      <c r="K1499" s="15" t="s">
        <v>45</v>
      </c>
      <c r="L1499" s="56" t="s">
        <v>1830</v>
      </c>
      <c r="M1499" s="14"/>
      <c r="N1499" s="14" t="s">
        <v>391</v>
      </c>
      <c r="O1499" s="14"/>
      <c r="P1499" s="15" t="s">
        <v>721</v>
      </c>
      <c r="Q1499" s="16">
        <v>19299</v>
      </c>
      <c r="R1499" s="17">
        <v>40</v>
      </c>
      <c r="S1499" s="18">
        <v>13316.309999999998</v>
      </c>
      <c r="T1499" s="19" t="s">
        <v>353</v>
      </c>
      <c r="U1499" s="20" t="s">
        <v>712</v>
      </c>
      <c r="V1499" s="29">
        <v>35.5</v>
      </c>
      <c r="W1499" s="22">
        <v>1</v>
      </c>
      <c r="X1499" s="23"/>
    </row>
    <row r="1500" spans="1:24" s="1" customFormat="1" ht="61.05" customHeight="1" x14ac:dyDescent="0.3">
      <c r="A1500" s="24" t="s">
        <v>23</v>
      </c>
      <c r="B1500" s="24" t="s">
        <v>1828</v>
      </c>
      <c r="C1500" s="12" t="s">
        <v>1829</v>
      </c>
      <c r="D1500" s="55"/>
      <c r="E1500" s="40" t="str">
        <f>HYPERLINK("https://www.google.ru/search?q=FJ7126-001&amp;newwindow=1&amp;tbm=isch","Еще фото")</f>
        <v>Еще фото</v>
      </c>
      <c r="F1500" s="25"/>
      <c r="G1500" s="24" t="s">
        <v>358</v>
      </c>
      <c r="H1500" s="24" t="s">
        <v>349</v>
      </c>
      <c r="I1500" s="24" t="s">
        <v>1078</v>
      </c>
      <c r="J1500" s="14" t="s">
        <v>99</v>
      </c>
      <c r="K1500" s="15" t="s">
        <v>45</v>
      </c>
      <c r="L1500" s="57"/>
      <c r="M1500" s="14"/>
      <c r="N1500" s="14" t="s">
        <v>391</v>
      </c>
      <c r="O1500" s="14"/>
      <c r="P1500" s="15" t="s">
        <v>721</v>
      </c>
      <c r="Q1500" s="16">
        <v>19299</v>
      </c>
      <c r="R1500" s="17">
        <v>40</v>
      </c>
      <c r="S1500" s="18">
        <v>13316.309999999998</v>
      </c>
      <c r="T1500" s="19" t="s">
        <v>353</v>
      </c>
      <c r="U1500" s="20" t="s">
        <v>362</v>
      </c>
      <c r="V1500" s="22">
        <v>37</v>
      </c>
      <c r="W1500" s="22">
        <v>1</v>
      </c>
      <c r="X1500" s="23"/>
    </row>
    <row r="1501" spans="1:24" s="1" customFormat="1" ht="108" customHeight="1" x14ac:dyDescent="0.3">
      <c r="A1501" s="11" t="s">
        <v>23</v>
      </c>
      <c r="B1501" s="11" t="s">
        <v>1831</v>
      </c>
      <c r="C1501" s="12" t="s">
        <v>1832</v>
      </c>
      <c r="D1501" s="28"/>
      <c r="E1501" s="40" t="str">
        <f>HYPERLINK("https://www.google.ru/search?q=FN5041-404&amp;newwindow=1&amp;tbm=isch","Еще фото")</f>
        <v>Еще фото</v>
      </c>
      <c r="F1501" s="25"/>
      <c r="G1501" s="11" t="s">
        <v>358</v>
      </c>
      <c r="H1501" s="11" t="s">
        <v>349</v>
      </c>
      <c r="I1501" s="14" t="s">
        <v>1078</v>
      </c>
      <c r="J1501" s="14" t="s">
        <v>29</v>
      </c>
      <c r="K1501" s="15" t="s">
        <v>997</v>
      </c>
      <c r="L1501" s="14" t="s">
        <v>1833</v>
      </c>
      <c r="M1501" s="14" t="s">
        <v>702</v>
      </c>
      <c r="N1501" s="14" t="s">
        <v>70</v>
      </c>
      <c r="O1501" s="14"/>
      <c r="P1501" s="15" t="s">
        <v>1834</v>
      </c>
      <c r="Q1501" s="16">
        <v>14399</v>
      </c>
      <c r="R1501" s="17">
        <v>40</v>
      </c>
      <c r="S1501" s="18">
        <v>9935.31</v>
      </c>
      <c r="T1501" s="19" t="s">
        <v>353</v>
      </c>
      <c r="U1501" s="20" t="s">
        <v>1184</v>
      </c>
      <c r="V1501" s="22">
        <v>31</v>
      </c>
      <c r="W1501" s="22">
        <v>1</v>
      </c>
      <c r="X1501" s="23"/>
    </row>
    <row r="1502" spans="1:24" s="1" customFormat="1" ht="108" customHeight="1" x14ac:dyDescent="0.3">
      <c r="A1502" s="11" t="s">
        <v>23</v>
      </c>
      <c r="B1502" s="11" t="s">
        <v>1835</v>
      </c>
      <c r="C1502" s="12" t="s">
        <v>1836</v>
      </c>
      <c r="D1502" s="28"/>
      <c r="E1502" s="40" t="str">
        <f>HYPERLINK("https://www.google.ru/search?q=FN6245-100&amp;newwindow=1&amp;tbm=isch","Еще фото")</f>
        <v>Еще фото</v>
      </c>
      <c r="F1502" s="25"/>
      <c r="G1502" s="11" t="s">
        <v>358</v>
      </c>
      <c r="H1502" s="11" t="s">
        <v>349</v>
      </c>
      <c r="I1502" s="14" t="s">
        <v>1078</v>
      </c>
      <c r="J1502" s="14" t="s">
        <v>29</v>
      </c>
      <c r="K1502" s="15" t="s">
        <v>30</v>
      </c>
      <c r="L1502" s="14" t="s">
        <v>1837</v>
      </c>
      <c r="M1502" s="14"/>
      <c r="N1502" s="14" t="s">
        <v>1289</v>
      </c>
      <c r="O1502" s="14"/>
      <c r="P1502" s="15" t="s">
        <v>1838</v>
      </c>
      <c r="Q1502" s="16">
        <v>24399</v>
      </c>
      <c r="R1502" s="17">
        <v>40</v>
      </c>
      <c r="S1502" s="18">
        <v>16835.309999999998</v>
      </c>
      <c r="T1502" s="19" t="s">
        <v>353</v>
      </c>
      <c r="U1502" s="20" t="s">
        <v>354</v>
      </c>
      <c r="V1502" s="22">
        <v>41</v>
      </c>
      <c r="W1502" s="22">
        <v>2</v>
      </c>
      <c r="X1502" s="23"/>
    </row>
    <row r="1503" spans="1:24" s="1" customFormat="1" ht="35" customHeight="1" x14ac:dyDescent="0.3">
      <c r="A1503" s="11" t="s">
        <v>23</v>
      </c>
      <c r="B1503" s="11" t="s">
        <v>974</v>
      </c>
      <c r="C1503" s="12" t="s">
        <v>1839</v>
      </c>
      <c r="D1503" s="58"/>
      <c r="E1503" s="40" t="str">
        <f>HYPERLINK("https://www.google.ru/search?q=FQ0908-002&amp;newwindow=1&amp;tbm=isch","Еще фото")</f>
        <v>Еще фото</v>
      </c>
      <c r="F1503" s="25"/>
      <c r="G1503" s="11" t="s">
        <v>358</v>
      </c>
      <c r="H1503" s="11" t="s">
        <v>349</v>
      </c>
      <c r="I1503" s="14" t="s">
        <v>1078</v>
      </c>
      <c r="J1503" s="14" t="s">
        <v>99</v>
      </c>
      <c r="K1503" s="15" t="s">
        <v>30</v>
      </c>
      <c r="L1503" s="56" t="s">
        <v>976</v>
      </c>
      <c r="M1503" s="14" t="s">
        <v>977</v>
      </c>
      <c r="N1503" s="14" t="s">
        <v>114</v>
      </c>
      <c r="O1503" s="14"/>
      <c r="P1503" s="15" t="s">
        <v>734</v>
      </c>
      <c r="Q1503" s="16">
        <v>23999</v>
      </c>
      <c r="R1503" s="17">
        <v>40</v>
      </c>
      <c r="S1503" s="18">
        <v>16559.309999999998</v>
      </c>
      <c r="T1503" s="19" t="s">
        <v>353</v>
      </c>
      <c r="U1503" s="20" t="s">
        <v>695</v>
      </c>
      <c r="V1503" s="29">
        <v>39.5</v>
      </c>
      <c r="W1503" s="22">
        <v>1</v>
      </c>
      <c r="X1503" s="23"/>
    </row>
    <row r="1504" spans="1:24" s="1" customFormat="1" ht="35" customHeight="1" x14ac:dyDescent="0.3">
      <c r="A1504" s="24" t="s">
        <v>23</v>
      </c>
      <c r="B1504" s="24" t="s">
        <v>974</v>
      </c>
      <c r="C1504" s="12" t="s">
        <v>1839</v>
      </c>
      <c r="D1504" s="59"/>
      <c r="E1504" s="40" t="str">
        <f>HYPERLINK("https://www.google.ru/search?q=FQ0908-002&amp;newwindow=1&amp;tbm=isch","Еще фото")</f>
        <v>Еще фото</v>
      </c>
      <c r="F1504" s="25"/>
      <c r="G1504" s="24" t="s">
        <v>358</v>
      </c>
      <c r="H1504" s="24" t="s">
        <v>349</v>
      </c>
      <c r="I1504" s="24" t="s">
        <v>1078</v>
      </c>
      <c r="J1504" s="14" t="s">
        <v>99</v>
      </c>
      <c r="K1504" s="15" t="s">
        <v>30</v>
      </c>
      <c r="L1504" s="61"/>
      <c r="M1504" s="14" t="s">
        <v>977</v>
      </c>
      <c r="N1504" s="14" t="s">
        <v>114</v>
      </c>
      <c r="O1504" s="14"/>
      <c r="P1504" s="15" t="s">
        <v>734</v>
      </c>
      <c r="Q1504" s="16">
        <v>23999</v>
      </c>
      <c r="R1504" s="17">
        <v>40</v>
      </c>
      <c r="S1504" s="18">
        <v>16559.309999999998</v>
      </c>
      <c r="T1504" s="19" t="s">
        <v>353</v>
      </c>
      <c r="U1504" s="20" t="s">
        <v>354</v>
      </c>
      <c r="V1504" s="22">
        <v>41</v>
      </c>
      <c r="W1504" s="22">
        <v>1</v>
      </c>
      <c r="X1504" s="23"/>
    </row>
    <row r="1505" spans="1:24" s="1" customFormat="1" ht="37.049999999999997" customHeight="1" x14ac:dyDescent="0.3">
      <c r="A1505" s="24" t="s">
        <v>23</v>
      </c>
      <c r="B1505" s="24" t="s">
        <v>974</v>
      </c>
      <c r="C1505" s="12" t="s">
        <v>1839</v>
      </c>
      <c r="D1505" s="60"/>
      <c r="E1505" s="40" t="str">
        <f>HYPERLINK("https://www.google.ru/search?q=FQ0908-002&amp;newwindow=1&amp;tbm=isch","Еще фото")</f>
        <v>Еще фото</v>
      </c>
      <c r="F1505" s="25"/>
      <c r="G1505" s="24" t="s">
        <v>358</v>
      </c>
      <c r="H1505" s="24" t="s">
        <v>349</v>
      </c>
      <c r="I1505" s="24" t="s">
        <v>1078</v>
      </c>
      <c r="J1505" s="14" t="s">
        <v>99</v>
      </c>
      <c r="K1505" s="15" t="s">
        <v>30</v>
      </c>
      <c r="L1505" s="57"/>
      <c r="M1505" s="14" t="s">
        <v>977</v>
      </c>
      <c r="N1505" s="14" t="s">
        <v>114</v>
      </c>
      <c r="O1505" s="14"/>
      <c r="P1505" s="15" t="s">
        <v>734</v>
      </c>
      <c r="Q1505" s="16">
        <v>23999</v>
      </c>
      <c r="R1505" s="17">
        <v>40</v>
      </c>
      <c r="S1505" s="18">
        <v>16559.309999999998</v>
      </c>
      <c r="T1505" s="19" t="s">
        <v>353</v>
      </c>
      <c r="U1505" s="20" t="s">
        <v>355</v>
      </c>
      <c r="V1505" s="29">
        <v>41.5</v>
      </c>
      <c r="W1505" s="22">
        <v>1</v>
      </c>
      <c r="X1505" s="23"/>
    </row>
    <row r="1506" spans="1:24" s="1" customFormat="1" ht="52.05" customHeight="1" x14ac:dyDescent="0.3">
      <c r="A1506" s="11" t="s">
        <v>23</v>
      </c>
      <c r="B1506" s="11" t="s">
        <v>974</v>
      </c>
      <c r="C1506" s="12" t="s">
        <v>1840</v>
      </c>
      <c r="D1506" s="54"/>
      <c r="E1506" s="40" t="str">
        <f>HYPERLINK("https://www.google.ru/search?q=FQ0908-403&amp;newwindow=1&amp;tbm=isch","Еще фото")</f>
        <v>Еще фото</v>
      </c>
      <c r="F1506" s="25" t="s">
        <v>52</v>
      </c>
      <c r="G1506" s="11" t="s">
        <v>358</v>
      </c>
      <c r="H1506" s="11" t="s">
        <v>349</v>
      </c>
      <c r="I1506" s="14" t="s">
        <v>1078</v>
      </c>
      <c r="J1506" s="14" t="s">
        <v>99</v>
      </c>
      <c r="K1506" s="15" t="s">
        <v>30</v>
      </c>
      <c r="L1506" s="56" t="s">
        <v>976</v>
      </c>
      <c r="M1506" s="14" t="s">
        <v>977</v>
      </c>
      <c r="N1506" s="14" t="s">
        <v>114</v>
      </c>
      <c r="O1506" s="14"/>
      <c r="P1506" s="15" t="s">
        <v>734</v>
      </c>
      <c r="Q1506" s="16">
        <v>23799</v>
      </c>
      <c r="R1506" s="17">
        <v>40</v>
      </c>
      <c r="S1506" s="18">
        <v>16421.309999999998</v>
      </c>
      <c r="T1506" s="19" t="s">
        <v>353</v>
      </c>
      <c r="U1506" s="20" t="s">
        <v>362</v>
      </c>
      <c r="V1506" s="22">
        <v>39</v>
      </c>
      <c r="W1506" s="22">
        <v>2</v>
      </c>
      <c r="X1506" s="23"/>
    </row>
    <row r="1507" spans="1:24" s="1" customFormat="1" ht="61.05" customHeight="1" x14ac:dyDescent="0.3">
      <c r="A1507" s="24" t="s">
        <v>23</v>
      </c>
      <c r="B1507" s="24" t="s">
        <v>974</v>
      </c>
      <c r="C1507" s="12" t="s">
        <v>1840</v>
      </c>
      <c r="D1507" s="55"/>
      <c r="E1507" s="40" t="str">
        <f>HYPERLINK("https://www.google.ru/search?q=FQ0908-403&amp;newwindow=1&amp;tbm=isch","Еще фото")</f>
        <v>Еще фото</v>
      </c>
      <c r="F1507" s="25" t="s">
        <v>52</v>
      </c>
      <c r="G1507" s="24" t="s">
        <v>358</v>
      </c>
      <c r="H1507" s="24" t="s">
        <v>349</v>
      </c>
      <c r="I1507" s="24" t="s">
        <v>1078</v>
      </c>
      <c r="J1507" s="14" t="s">
        <v>99</v>
      </c>
      <c r="K1507" s="15" t="s">
        <v>30</v>
      </c>
      <c r="L1507" s="57"/>
      <c r="M1507" s="14" t="s">
        <v>977</v>
      </c>
      <c r="N1507" s="14" t="s">
        <v>114</v>
      </c>
      <c r="O1507" s="14"/>
      <c r="P1507" s="15" t="s">
        <v>734</v>
      </c>
      <c r="Q1507" s="16">
        <v>23799</v>
      </c>
      <c r="R1507" s="17">
        <v>40</v>
      </c>
      <c r="S1507" s="18">
        <v>16421.309999999998</v>
      </c>
      <c r="T1507" s="19" t="s">
        <v>353</v>
      </c>
      <c r="U1507" s="20" t="s">
        <v>695</v>
      </c>
      <c r="V1507" s="29">
        <v>39.5</v>
      </c>
      <c r="W1507" s="22">
        <v>1</v>
      </c>
      <c r="X1507" s="23"/>
    </row>
    <row r="1508" spans="1:24" s="1" customFormat="1" ht="26" customHeight="1" x14ac:dyDescent="0.3">
      <c r="A1508" s="11" t="s">
        <v>23</v>
      </c>
      <c r="B1508" s="11" t="s">
        <v>1841</v>
      </c>
      <c r="C1508" s="12" t="s">
        <v>1842</v>
      </c>
      <c r="D1508" s="58"/>
      <c r="E1508" s="40" t="str">
        <f>HYPERLINK("https://www.google.ru/search?q=FQ1759-102&amp;newwindow=1&amp;tbm=isch","Еще фото")</f>
        <v>Еще фото</v>
      </c>
      <c r="F1508" s="25"/>
      <c r="G1508" s="11" t="s">
        <v>358</v>
      </c>
      <c r="H1508" s="11" t="s">
        <v>349</v>
      </c>
      <c r="I1508" s="14" t="s">
        <v>1078</v>
      </c>
      <c r="J1508" s="14" t="s">
        <v>29</v>
      </c>
      <c r="K1508" s="15" t="s">
        <v>30</v>
      </c>
      <c r="L1508" s="56" t="s">
        <v>1843</v>
      </c>
      <c r="M1508" s="14"/>
      <c r="N1508" s="14" t="s">
        <v>32</v>
      </c>
      <c r="O1508" s="14"/>
      <c r="P1508" s="15" t="s">
        <v>1139</v>
      </c>
      <c r="Q1508" s="16">
        <v>24599</v>
      </c>
      <c r="R1508" s="17">
        <v>40</v>
      </c>
      <c r="S1508" s="18">
        <v>16973.309999999998</v>
      </c>
      <c r="T1508" s="19" t="s">
        <v>353</v>
      </c>
      <c r="U1508" s="20" t="s">
        <v>354</v>
      </c>
      <c r="V1508" s="22">
        <v>41</v>
      </c>
      <c r="W1508" s="22">
        <v>1</v>
      </c>
      <c r="X1508" s="23"/>
    </row>
    <row r="1509" spans="1:24" s="1" customFormat="1" ht="26" customHeight="1" x14ac:dyDescent="0.3">
      <c r="A1509" s="24" t="s">
        <v>23</v>
      </c>
      <c r="B1509" s="24" t="s">
        <v>1841</v>
      </c>
      <c r="C1509" s="12" t="s">
        <v>1842</v>
      </c>
      <c r="D1509" s="59"/>
      <c r="E1509" s="40" t="str">
        <f>HYPERLINK("https://www.google.ru/search?q=FQ1759-102&amp;newwindow=1&amp;tbm=isch","Еще фото")</f>
        <v>Еще фото</v>
      </c>
      <c r="F1509" s="25"/>
      <c r="G1509" s="24" t="s">
        <v>358</v>
      </c>
      <c r="H1509" s="24" t="s">
        <v>349</v>
      </c>
      <c r="I1509" s="24" t="s">
        <v>1078</v>
      </c>
      <c r="J1509" s="14" t="s">
        <v>29</v>
      </c>
      <c r="K1509" s="15" t="s">
        <v>30</v>
      </c>
      <c r="L1509" s="61"/>
      <c r="M1509" s="14"/>
      <c r="N1509" s="14" t="s">
        <v>32</v>
      </c>
      <c r="O1509" s="14"/>
      <c r="P1509" s="15" t="s">
        <v>1139</v>
      </c>
      <c r="Q1509" s="16">
        <v>24599</v>
      </c>
      <c r="R1509" s="17">
        <v>40</v>
      </c>
      <c r="S1509" s="18">
        <v>16973.309999999998</v>
      </c>
      <c r="T1509" s="19" t="s">
        <v>353</v>
      </c>
      <c r="U1509" s="20" t="s">
        <v>355</v>
      </c>
      <c r="V1509" s="29">
        <v>41.5</v>
      </c>
      <c r="W1509" s="22">
        <v>2</v>
      </c>
      <c r="X1509" s="23"/>
    </row>
    <row r="1510" spans="1:24" s="1" customFormat="1" ht="26" customHeight="1" x14ac:dyDescent="0.3">
      <c r="A1510" s="24" t="s">
        <v>23</v>
      </c>
      <c r="B1510" s="24" t="s">
        <v>1841</v>
      </c>
      <c r="C1510" s="12" t="s">
        <v>1842</v>
      </c>
      <c r="D1510" s="59"/>
      <c r="E1510" s="40" t="str">
        <f>HYPERLINK("https://www.google.ru/search?q=FQ1759-102&amp;newwindow=1&amp;tbm=isch","Еще фото")</f>
        <v>Еще фото</v>
      </c>
      <c r="F1510" s="25"/>
      <c r="G1510" s="24" t="s">
        <v>358</v>
      </c>
      <c r="H1510" s="24" t="s">
        <v>349</v>
      </c>
      <c r="I1510" s="24" t="s">
        <v>1078</v>
      </c>
      <c r="J1510" s="14" t="s">
        <v>29</v>
      </c>
      <c r="K1510" s="15" t="s">
        <v>30</v>
      </c>
      <c r="L1510" s="61"/>
      <c r="M1510" s="14"/>
      <c r="N1510" s="14" t="s">
        <v>32</v>
      </c>
      <c r="O1510" s="14"/>
      <c r="P1510" s="15" t="s">
        <v>1139</v>
      </c>
      <c r="Q1510" s="16">
        <v>24599</v>
      </c>
      <c r="R1510" s="17">
        <v>40</v>
      </c>
      <c r="S1510" s="18">
        <v>16973.309999999998</v>
      </c>
      <c r="T1510" s="19" t="s">
        <v>353</v>
      </c>
      <c r="U1510" s="20" t="s">
        <v>708</v>
      </c>
      <c r="V1510" s="22">
        <v>42</v>
      </c>
      <c r="W1510" s="22">
        <v>3</v>
      </c>
      <c r="X1510" s="23"/>
    </row>
    <row r="1511" spans="1:24" s="1" customFormat="1" ht="26" customHeight="1" x14ac:dyDescent="0.3">
      <c r="A1511" s="24" t="s">
        <v>23</v>
      </c>
      <c r="B1511" s="24" t="s">
        <v>1841</v>
      </c>
      <c r="C1511" s="12" t="s">
        <v>1842</v>
      </c>
      <c r="D1511" s="60"/>
      <c r="E1511" s="40" t="str">
        <f>HYPERLINK("https://www.google.ru/search?q=FQ1759-102&amp;newwindow=1&amp;tbm=isch","Еще фото")</f>
        <v>Еще фото</v>
      </c>
      <c r="F1511" s="25"/>
      <c r="G1511" s="24" t="s">
        <v>358</v>
      </c>
      <c r="H1511" s="24" t="s">
        <v>349</v>
      </c>
      <c r="I1511" s="24" t="s">
        <v>1078</v>
      </c>
      <c r="J1511" s="14" t="s">
        <v>29</v>
      </c>
      <c r="K1511" s="15" t="s">
        <v>30</v>
      </c>
      <c r="L1511" s="57"/>
      <c r="M1511" s="14"/>
      <c r="N1511" s="14" t="s">
        <v>32</v>
      </c>
      <c r="O1511" s="14"/>
      <c r="P1511" s="15" t="s">
        <v>1139</v>
      </c>
      <c r="Q1511" s="16">
        <v>24599</v>
      </c>
      <c r="R1511" s="17">
        <v>40</v>
      </c>
      <c r="S1511" s="18">
        <v>16973.309999999998</v>
      </c>
      <c r="T1511" s="19" t="s">
        <v>353</v>
      </c>
      <c r="U1511" s="20" t="s">
        <v>696</v>
      </c>
      <c r="V1511" s="22">
        <v>43</v>
      </c>
      <c r="W1511" s="22">
        <v>2</v>
      </c>
      <c r="X1511" s="23"/>
    </row>
    <row r="1512" spans="1:24" s="1" customFormat="1" ht="17" customHeight="1" x14ac:dyDescent="0.3">
      <c r="A1512" s="11" t="s">
        <v>23</v>
      </c>
      <c r="B1512" s="11" t="s">
        <v>1841</v>
      </c>
      <c r="C1512" s="12" t="s">
        <v>1844</v>
      </c>
      <c r="D1512" s="58"/>
      <c r="E1512" s="40" t="str">
        <f t="shared" ref="E1512:E1517" si="70">HYPERLINK("https://www.google.ru/search?q=FQ1759-201&amp;newwindow=1&amp;tbm=isch","Еще фото")</f>
        <v>Еще фото</v>
      </c>
      <c r="F1512" s="25"/>
      <c r="G1512" s="11" t="s">
        <v>358</v>
      </c>
      <c r="H1512" s="11" t="s">
        <v>349</v>
      </c>
      <c r="I1512" s="14" t="s">
        <v>1078</v>
      </c>
      <c r="J1512" s="14" t="s">
        <v>29</v>
      </c>
      <c r="K1512" s="15" t="s">
        <v>30</v>
      </c>
      <c r="L1512" s="56" t="s">
        <v>1843</v>
      </c>
      <c r="M1512" s="14"/>
      <c r="N1512" s="14" t="s">
        <v>32</v>
      </c>
      <c r="O1512" s="14"/>
      <c r="P1512" s="15" t="s">
        <v>1139</v>
      </c>
      <c r="Q1512" s="16">
        <v>24599</v>
      </c>
      <c r="R1512" s="17">
        <v>40</v>
      </c>
      <c r="S1512" s="18">
        <v>16973.309999999998</v>
      </c>
      <c r="T1512" s="19" t="s">
        <v>353</v>
      </c>
      <c r="U1512" s="20" t="s">
        <v>354</v>
      </c>
      <c r="V1512" s="22">
        <v>41</v>
      </c>
      <c r="W1512" s="22">
        <v>1</v>
      </c>
      <c r="X1512" s="23"/>
    </row>
    <row r="1513" spans="1:24" s="1" customFormat="1" ht="17" customHeight="1" x14ac:dyDescent="0.3">
      <c r="A1513" s="24" t="s">
        <v>23</v>
      </c>
      <c r="B1513" s="24" t="s">
        <v>1841</v>
      </c>
      <c r="C1513" s="12" t="s">
        <v>1844</v>
      </c>
      <c r="D1513" s="59"/>
      <c r="E1513" s="40" t="str">
        <f t="shared" si="70"/>
        <v>Еще фото</v>
      </c>
      <c r="F1513" s="25"/>
      <c r="G1513" s="24" t="s">
        <v>358</v>
      </c>
      <c r="H1513" s="24" t="s">
        <v>349</v>
      </c>
      <c r="I1513" s="24" t="s">
        <v>1078</v>
      </c>
      <c r="J1513" s="14" t="s">
        <v>29</v>
      </c>
      <c r="K1513" s="15" t="s">
        <v>30</v>
      </c>
      <c r="L1513" s="61"/>
      <c r="M1513" s="14"/>
      <c r="N1513" s="14" t="s">
        <v>32</v>
      </c>
      <c r="O1513" s="14"/>
      <c r="P1513" s="15" t="s">
        <v>1139</v>
      </c>
      <c r="Q1513" s="16">
        <v>24599</v>
      </c>
      <c r="R1513" s="17">
        <v>40</v>
      </c>
      <c r="S1513" s="18">
        <v>16973.309999999998</v>
      </c>
      <c r="T1513" s="19" t="s">
        <v>353</v>
      </c>
      <c r="U1513" s="20" t="s">
        <v>355</v>
      </c>
      <c r="V1513" s="29">
        <v>41.5</v>
      </c>
      <c r="W1513" s="22">
        <v>2</v>
      </c>
      <c r="X1513" s="23"/>
    </row>
    <row r="1514" spans="1:24" s="1" customFormat="1" ht="17" customHeight="1" x14ac:dyDescent="0.3">
      <c r="A1514" s="24" t="s">
        <v>23</v>
      </c>
      <c r="B1514" s="24" t="s">
        <v>1841</v>
      </c>
      <c r="C1514" s="12" t="s">
        <v>1844</v>
      </c>
      <c r="D1514" s="59"/>
      <c r="E1514" s="40" t="str">
        <f t="shared" si="70"/>
        <v>Еще фото</v>
      </c>
      <c r="F1514" s="25"/>
      <c r="G1514" s="24" t="s">
        <v>358</v>
      </c>
      <c r="H1514" s="24" t="s">
        <v>349</v>
      </c>
      <c r="I1514" s="24" t="s">
        <v>1078</v>
      </c>
      <c r="J1514" s="14" t="s">
        <v>29</v>
      </c>
      <c r="K1514" s="15" t="s">
        <v>30</v>
      </c>
      <c r="L1514" s="61"/>
      <c r="M1514" s="14"/>
      <c r="N1514" s="14" t="s">
        <v>32</v>
      </c>
      <c r="O1514" s="14"/>
      <c r="P1514" s="15" t="s">
        <v>1139</v>
      </c>
      <c r="Q1514" s="16">
        <v>24599</v>
      </c>
      <c r="R1514" s="17">
        <v>40</v>
      </c>
      <c r="S1514" s="18">
        <v>16973.309999999998</v>
      </c>
      <c r="T1514" s="19" t="s">
        <v>353</v>
      </c>
      <c r="U1514" s="20" t="s">
        <v>708</v>
      </c>
      <c r="V1514" s="22">
        <v>42</v>
      </c>
      <c r="W1514" s="22">
        <v>3</v>
      </c>
      <c r="X1514" s="23"/>
    </row>
    <row r="1515" spans="1:24" s="1" customFormat="1" ht="17" customHeight="1" x14ac:dyDescent="0.3">
      <c r="A1515" s="24" t="s">
        <v>23</v>
      </c>
      <c r="B1515" s="24" t="s">
        <v>1841</v>
      </c>
      <c r="C1515" s="12" t="s">
        <v>1844</v>
      </c>
      <c r="D1515" s="59"/>
      <c r="E1515" s="40" t="str">
        <f t="shared" si="70"/>
        <v>Еще фото</v>
      </c>
      <c r="F1515" s="25"/>
      <c r="G1515" s="24" t="s">
        <v>358</v>
      </c>
      <c r="H1515" s="24" t="s">
        <v>349</v>
      </c>
      <c r="I1515" s="24" t="s">
        <v>1078</v>
      </c>
      <c r="J1515" s="14" t="s">
        <v>29</v>
      </c>
      <c r="K1515" s="15" t="s">
        <v>30</v>
      </c>
      <c r="L1515" s="61"/>
      <c r="M1515" s="14"/>
      <c r="N1515" s="14" t="s">
        <v>32</v>
      </c>
      <c r="O1515" s="14"/>
      <c r="P1515" s="15" t="s">
        <v>1139</v>
      </c>
      <c r="Q1515" s="16">
        <v>24599</v>
      </c>
      <c r="R1515" s="17">
        <v>40</v>
      </c>
      <c r="S1515" s="18">
        <v>16973.309999999998</v>
      </c>
      <c r="T1515" s="19" t="s">
        <v>353</v>
      </c>
      <c r="U1515" s="20" t="s">
        <v>696</v>
      </c>
      <c r="V1515" s="22">
        <v>43</v>
      </c>
      <c r="W1515" s="22">
        <v>2</v>
      </c>
      <c r="X1515" s="23"/>
    </row>
    <row r="1516" spans="1:24" s="1" customFormat="1" ht="17" customHeight="1" x14ac:dyDescent="0.3">
      <c r="A1516" s="24" t="s">
        <v>23</v>
      </c>
      <c r="B1516" s="24" t="s">
        <v>1841</v>
      </c>
      <c r="C1516" s="12" t="s">
        <v>1844</v>
      </c>
      <c r="D1516" s="59"/>
      <c r="E1516" s="40" t="str">
        <f t="shared" si="70"/>
        <v>Еще фото</v>
      </c>
      <c r="F1516" s="25"/>
      <c r="G1516" s="24" t="s">
        <v>358</v>
      </c>
      <c r="H1516" s="24" t="s">
        <v>349</v>
      </c>
      <c r="I1516" s="24" t="s">
        <v>1078</v>
      </c>
      <c r="J1516" s="14" t="s">
        <v>29</v>
      </c>
      <c r="K1516" s="15" t="s">
        <v>30</v>
      </c>
      <c r="L1516" s="61"/>
      <c r="M1516" s="14"/>
      <c r="N1516" s="14" t="s">
        <v>32</v>
      </c>
      <c r="O1516" s="14"/>
      <c r="P1516" s="15" t="s">
        <v>1139</v>
      </c>
      <c r="Q1516" s="16">
        <v>24599</v>
      </c>
      <c r="R1516" s="17">
        <v>40</v>
      </c>
      <c r="S1516" s="18">
        <v>16973.309999999998</v>
      </c>
      <c r="T1516" s="19" t="s">
        <v>353</v>
      </c>
      <c r="U1516" s="20" t="s">
        <v>697</v>
      </c>
      <c r="V1516" s="29">
        <v>43.5</v>
      </c>
      <c r="W1516" s="22">
        <v>1</v>
      </c>
      <c r="X1516" s="23"/>
    </row>
    <row r="1517" spans="1:24" s="1" customFormat="1" ht="22.05" customHeight="1" x14ac:dyDescent="0.3">
      <c r="A1517" s="24" t="s">
        <v>23</v>
      </c>
      <c r="B1517" s="24" t="s">
        <v>1841</v>
      </c>
      <c r="C1517" s="12" t="s">
        <v>1844</v>
      </c>
      <c r="D1517" s="60"/>
      <c r="E1517" s="40" t="str">
        <f t="shared" si="70"/>
        <v>Еще фото</v>
      </c>
      <c r="F1517" s="25"/>
      <c r="G1517" s="24" t="s">
        <v>358</v>
      </c>
      <c r="H1517" s="24" t="s">
        <v>349</v>
      </c>
      <c r="I1517" s="24" t="s">
        <v>1078</v>
      </c>
      <c r="J1517" s="14" t="s">
        <v>29</v>
      </c>
      <c r="K1517" s="15" t="s">
        <v>30</v>
      </c>
      <c r="L1517" s="57"/>
      <c r="M1517" s="14"/>
      <c r="N1517" s="14" t="s">
        <v>32</v>
      </c>
      <c r="O1517" s="14"/>
      <c r="P1517" s="15" t="s">
        <v>1139</v>
      </c>
      <c r="Q1517" s="16">
        <v>24599</v>
      </c>
      <c r="R1517" s="17">
        <v>40</v>
      </c>
      <c r="S1517" s="18">
        <v>16973.309999999998</v>
      </c>
      <c r="T1517" s="19" t="s">
        <v>353</v>
      </c>
      <c r="U1517" s="20" t="s">
        <v>698</v>
      </c>
      <c r="V1517" s="22">
        <v>44</v>
      </c>
      <c r="W1517" s="22">
        <v>2</v>
      </c>
      <c r="X1517" s="23"/>
    </row>
    <row r="1518" spans="1:24" s="1" customFormat="1" ht="108" customHeight="1" x14ac:dyDescent="0.3">
      <c r="A1518" s="11" t="s">
        <v>23</v>
      </c>
      <c r="B1518" s="11" t="s">
        <v>1841</v>
      </c>
      <c r="C1518" s="12" t="s">
        <v>1845</v>
      </c>
      <c r="D1518" s="28"/>
      <c r="E1518" s="40" t="str">
        <f>HYPERLINK("https://www.google.ru/search?q=FQ1759-401&amp;newwindow=1&amp;tbm=isch","Еще фото")</f>
        <v>Еще фото</v>
      </c>
      <c r="F1518" s="25"/>
      <c r="G1518" s="11" t="s">
        <v>358</v>
      </c>
      <c r="H1518" s="11" t="s">
        <v>349</v>
      </c>
      <c r="I1518" s="14" t="s">
        <v>1078</v>
      </c>
      <c r="J1518" s="14" t="s">
        <v>29</v>
      </c>
      <c r="K1518" s="15" t="s">
        <v>30</v>
      </c>
      <c r="L1518" s="14" t="s">
        <v>1843</v>
      </c>
      <c r="M1518" s="14"/>
      <c r="N1518" s="14" t="s">
        <v>32</v>
      </c>
      <c r="O1518" s="14"/>
      <c r="P1518" s="15" t="s">
        <v>1846</v>
      </c>
      <c r="Q1518" s="16">
        <v>23799</v>
      </c>
      <c r="R1518" s="17">
        <v>40</v>
      </c>
      <c r="S1518" s="18">
        <v>16421.309999999998</v>
      </c>
      <c r="T1518" s="19" t="s">
        <v>353</v>
      </c>
      <c r="U1518" s="20" t="s">
        <v>355</v>
      </c>
      <c r="V1518" s="29">
        <v>41.5</v>
      </c>
      <c r="W1518" s="22">
        <v>2</v>
      </c>
      <c r="X1518" s="23"/>
    </row>
    <row r="1519" spans="1:24" s="1" customFormat="1" ht="108" customHeight="1" x14ac:dyDescent="0.3">
      <c r="A1519" s="11" t="s">
        <v>23</v>
      </c>
      <c r="B1519" s="11" t="s">
        <v>1847</v>
      </c>
      <c r="C1519" s="12" t="s">
        <v>1848</v>
      </c>
      <c r="D1519" s="28"/>
      <c r="E1519" s="40" t="str">
        <f>HYPERLINK("https://www.google.ru/search?q=FQ3952-008&amp;newwindow=1&amp;tbm=isch","Еще фото")</f>
        <v>Еще фото</v>
      </c>
      <c r="F1519" s="25"/>
      <c r="G1519" s="11" t="s">
        <v>358</v>
      </c>
      <c r="H1519" s="11" t="s">
        <v>349</v>
      </c>
      <c r="I1519" s="14" t="s">
        <v>1078</v>
      </c>
      <c r="J1519" s="14" t="s">
        <v>29</v>
      </c>
      <c r="K1519" s="15" t="s">
        <v>997</v>
      </c>
      <c r="L1519" s="14" t="s">
        <v>1849</v>
      </c>
      <c r="M1519" s="14"/>
      <c r="N1519" s="14" t="s">
        <v>114</v>
      </c>
      <c r="O1519" s="14"/>
      <c r="P1519" s="15" t="s">
        <v>1850</v>
      </c>
      <c r="Q1519" s="16">
        <v>9799</v>
      </c>
      <c r="R1519" s="17">
        <v>40</v>
      </c>
      <c r="S1519" s="18">
        <v>6761.3099999999995</v>
      </c>
      <c r="T1519" s="19" t="s">
        <v>353</v>
      </c>
      <c r="U1519" s="20" t="s">
        <v>1701</v>
      </c>
      <c r="V1519" s="29">
        <v>18.5</v>
      </c>
      <c r="W1519" s="22">
        <v>1</v>
      </c>
      <c r="X1519" s="23"/>
    </row>
    <row r="1520" spans="1:24" s="1" customFormat="1" ht="108" customHeight="1" x14ac:dyDescent="0.3">
      <c r="A1520" s="11" t="s">
        <v>23</v>
      </c>
      <c r="B1520" s="11" t="s">
        <v>1851</v>
      </c>
      <c r="C1520" s="12" t="s">
        <v>1852</v>
      </c>
      <c r="D1520" s="28"/>
      <c r="E1520" s="40" t="str">
        <f>HYPERLINK("https://www.google.ru/search?q=FQ4112-400&amp;newwindow=1&amp;tbm=isch","Еще фото")</f>
        <v>Еще фото</v>
      </c>
      <c r="F1520" s="25"/>
      <c r="G1520" s="11" t="s">
        <v>358</v>
      </c>
      <c r="H1520" s="11" t="s">
        <v>349</v>
      </c>
      <c r="I1520" s="14" t="s">
        <v>1078</v>
      </c>
      <c r="J1520" s="14" t="s">
        <v>29</v>
      </c>
      <c r="K1520" s="15" t="s">
        <v>30</v>
      </c>
      <c r="L1520" s="14" t="s">
        <v>1853</v>
      </c>
      <c r="M1520" s="14"/>
      <c r="N1520" s="14" t="s">
        <v>1854</v>
      </c>
      <c r="O1520" s="14"/>
      <c r="P1520" s="15" t="s">
        <v>470</v>
      </c>
      <c r="Q1520" s="16">
        <v>13399</v>
      </c>
      <c r="R1520" s="17">
        <v>40</v>
      </c>
      <c r="S1520" s="18">
        <v>9245.31</v>
      </c>
      <c r="T1520" s="19" t="s">
        <v>353</v>
      </c>
      <c r="U1520" s="20" t="s">
        <v>355</v>
      </c>
      <c r="V1520" s="29">
        <v>41.5</v>
      </c>
      <c r="W1520" s="22">
        <v>1</v>
      </c>
      <c r="X1520" s="23"/>
    </row>
    <row r="1521" spans="1:24" s="1" customFormat="1" ht="35" customHeight="1" x14ac:dyDescent="0.3">
      <c r="A1521" s="11" t="s">
        <v>23</v>
      </c>
      <c r="B1521" s="11" t="s">
        <v>1855</v>
      </c>
      <c r="C1521" s="12" t="s">
        <v>1856</v>
      </c>
      <c r="D1521" s="58"/>
      <c r="E1521" s="40" t="str">
        <f>HYPERLINK("https://www.google.ru/search?q=FQ6849-141&amp;newwindow=1&amp;tbm=isch","Еще фото")</f>
        <v>Еще фото</v>
      </c>
      <c r="F1521" s="13" t="s">
        <v>26</v>
      </c>
      <c r="G1521" s="11" t="s">
        <v>358</v>
      </c>
      <c r="H1521" s="11" t="s">
        <v>349</v>
      </c>
      <c r="I1521" s="14" t="s">
        <v>1078</v>
      </c>
      <c r="J1521" s="14" t="s">
        <v>29</v>
      </c>
      <c r="K1521" s="15" t="s">
        <v>30</v>
      </c>
      <c r="L1521" s="56" t="s">
        <v>1857</v>
      </c>
      <c r="M1521" s="14"/>
      <c r="N1521" s="14" t="s">
        <v>1858</v>
      </c>
      <c r="O1521" s="14"/>
      <c r="P1521" s="15" t="s">
        <v>1395</v>
      </c>
      <c r="Q1521" s="16">
        <v>18799</v>
      </c>
      <c r="R1521" s="17">
        <v>40</v>
      </c>
      <c r="S1521" s="18">
        <v>12971.309999999998</v>
      </c>
      <c r="T1521" s="19" t="s">
        <v>353</v>
      </c>
      <c r="U1521" s="20" t="s">
        <v>354</v>
      </c>
      <c r="V1521" s="22">
        <v>41</v>
      </c>
      <c r="W1521" s="22">
        <v>5</v>
      </c>
      <c r="X1521" s="23"/>
    </row>
    <row r="1522" spans="1:24" s="1" customFormat="1" ht="35" customHeight="1" x14ac:dyDescent="0.3">
      <c r="A1522" s="24" t="s">
        <v>23</v>
      </c>
      <c r="B1522" s="24" t="s">
        <v>1855</v>
      </c>
      <c r="C1522" s="12" t="s">
        <v>1856</v>
      </c>
      <c r="D1522" s="59"/>
      <c r="E1522" s="40" t="str">
        <f>HYPERLINK("https://www.google.ru/search?q=FQ6849-141&amp;newwindow=1&amp;tbm=isch","Еще фото")</f>
        <v>Еще фото</v>
      </c>
      <c r="F1522" s="13" t="s">
        <v>26</v>
      </c>
      <c r="G1522" s="24" t="s">
        <v>358</v>
      </c>
      <c r="H1522" s="24" t="s">
        <v>349</v>
      </c>
      <c r="I1522" s="24" t="s">
        <v>1078</v>
      </c>
      <c r="J1522" s="14" t="s">
        <v>29</v>
      </c>
      <c r="K1522" s="15" t="s">
        <v>30</v>
      </c>
      <c r="L1522" s="61"/>
      <c r="M1522" s="14"/>
      <c r="N1522" s="14" t="s">
        <v>1858</v>
      </c>
      <c r="O1522" s="14"/>
      <c r="P1522" s="15" t="s">
        <v>1395</v>
      </c>
      <c r="Q1522" s="16">
        <v>18799</v>
      </c>
      <c r="R1522" s="17">
        <v>40</v>
      </c>
      <c r="S1522" s="18">
        <v>12971.309999999998</v>
      </c>
      <c r="T1522" s="19" t="s">
        <v>353</v>
      </c>
      <c r="U1522" s="20" t="s">
        <v>697</v>
      </c>
      <c r="V1522" s="29">
        <v>43.5</v>
      </c>
      <c r="W1522" s="22">
        <v>4</v>
      </c>
      <c r="X1522" s="23"/>
    </row>
    <row r="1523" spans="1:24" s="1" customFormat="1" ht="37.049999999999997" customHeight="1" x14ac:dyDescent="0.3">
      <c r="A1523" s="24" t="s">
        <v>23</v>
      </c>
      <c r="B1523" s="24" t="s">
        <v>1855</v>
      </c>
      <c r="C1523" s="12" t="s">
        <v>1856</v>
      </c>
      <c r="D1523" s="60"/>
      <c r="E1523" s="40" t="str">
        <f>HYPERLINK("https://www.google.ru/search?q=FQ6849-141&amp;newwindow=1&amp;tbm=isch","Еще фото")</f>
        <v>Еще фото</v>
      </c>
      <c r="F1523" s="13" t="s">
        <v>26</v>
      </c>
      <c r="G1523" s="24" t="s">
        <v>358</v>
      </c>
      <c r="H1523" s="24" t="s">
        <v>349</v>
      </c>
      <c r="I1523" s="24" t="s">
        <v>1078</v>
      </c>
      <c r="J1523" s="14" t="s">
        <v>29</v>
      </c>
      <c r="K1523" s="15" t="s">
        <v>30</v>
      </c>
      <c r="L1523" s="57"/>
      <c r="M1523" s="14"/>
      <c r="N1523" s="14" t="s">
        <v>1858</v>
      </c>
      <c r="O1523" s="14"/>
      <c r="P1523" s="15" t="s">
        <v>1395</v>
      </c>
      <c r="Q1523" s="16">
        <v>18799</v>
      </c>
      <c r="R1523" s="17">
        <v>40</v>
      </c>
      <c r="S1523" s="18">
        <v>12971.309999999998</v>
      </c>
      <c r="T1523" s="19" t="s">
        <v>353</v>
      </c>
      <c r="U1523" s="20" t="s">
        <v>698</v>
      </c>
      <c r="V1523" s="22">
        <v>44</v>
      </c>
      <c r="W1523" s="22">
        <v>5</v>
      </c>
      <c r="X1523" s="23"/>
    </row>
    <row r="1524" spans="1:24" s="1" customFormat="1" ht="11" customHeight="1" x14ac:dyDescent="0.3">
      <c r="A1524" s="11" t="s">
        <v>23</v>
      </c>
      <c r="B1524" s="11" t="s">
        <v>1859</v>
      </c>
      <c r="C1524" s="12" t="s">
        <v>1860</v>
      </c>
      <c r="D1524" s="58"/>
      <c r="E1524" s="40" t="str">
        <f t="shared" ref="E1524:E1532" si="71">HYPERLINK("https://www.google.ru/search?q=FQ7261-801&amp;newwindow=1&amp;tbm=isch","Еще фото")</f>
        <v>Еще фото</v>
      </c>
      <c r="F1524" s="25"/>
      <c r="G1524" s="11" t="s">
        <v>358</v>
      </c>
      <c r="H1524" s="11" t="s">
        <v>349</v>
      </c>
      <c r="I1524" s="14" t="s">
        <v>1078</v>
      </c>
      <c r="J1524" s="14" t="s">
        <v>99</v>
      </c>
      <c r="K1524" s="15" t="s">
        <v>45</v>
      </c>
      <c r="L1524" s="56" t="s">
        <v>1861</v>
      </c>
      <c r="M1524" s="14"/>
      <c r="N1524" s="14" t="s">
        <v>1060</v>
      </c>
      <c r="O1524" s="14"/>
      <c r="P1524" s="15" t="s">
        <v>734</v>
      </c>
      <c r="Q1524" s="16">
        <v>26699</v>
      </c>
      <c r="R1524" s="17">
        <v>40</v>
      </c>
      <c r="S1524" s="18">
        <v>18422.309999999998</v>
      </c>
      <c r="T1524" s="19" t="s">
        <v>353</v>
      </c>
      <c r="U1524" s="20" t="s">
        <v>472</v>
      </c>
      <c r="V1524" s="29">
        <v>34.5</v>
      </c>
      <c r="W1524" s="22">
        <v>1</v>
      </c>
      <c r="X1524" s="23"/>
    </row>
    <row r="1525" spans="1:24" s="1" customFormat="1" ht="11" customHeight="1" x14ac:dyDescent="0.3">
      <c r="A1525" s="24" t="s">
        <v>23</v>
      </c>
      <c r="B1525" s="24" t="s">
        <v>1859</v>
      </c>
      <c r="C1525" s="12" t="s">
        <v>1860</v>
      </c>
      <c r="D1525" s="59"/>
      <c r="E1525" s="40" t="str">
        <f t="shared" si="71"/>
        <v>Еще фото</v>
      </c>
      <c r="F1525" s="25"/>
      <c r="G1525" s="24" t="s">
        <v>358</v>
      </c>
      <c r="H1525" s="24" t="s">
        <v>349</v>
      </c>
      <c r="I1525" s="24" t="s">
        <v>1078</v>
      </c>
      <c r="J1525" s="14" t="s">
        <v>99</v>
      </c>
      <c r="K1525" s="15" t="s">
        <v>45</v>
      </c>
      <c r="L1525" s="61"/>
      <c r="M1525" s="14"/>
      <c r="N1525" s="14" t="s">
        <v>1060</v>
      </c>
      <c r="O1525" s="14"/>
      <c r="P1525" s="15" t="s">
        <v>734</v>
      </c>
      <c r="Q1525" s="16">
        <v>26699</v>
      </c>
      <c r="R1525" s="17">
        <v>40</v>
      </c>
      <c r="S1525" s="18">
        <v>18422.309999999998</v>
      </c>
      <c r="T1525" s="19" t="s">
        <v>353</v>
      </c>
      <c r="U1525" s="20" t="s">
        <v>679</v>
      </c>
      <c r="V1525" s="22">
        <v>35</v>
      </c>
      <c r="W1525" s="22">
        <v>1</v>
      </c>
      <c r="X1525" s="23"/>
    </row>
    <row r="1526" spans="1:24" s="1" customFormat="1" ht="11" customHeight="1" x14ac:dyDescent="0.3">
      <c r="A1526" s="24" t="s">
        <v>23</v>
      </c>
      <c r="B1526" s="24" t="s">
        <v>1859</v>
      </c>
      <c r="C1526" s="12" t="s">
        <v>1860</v>
      </c>
      <c r="D1526" s="59"/>
      <c r="E1526" s="40" t="str">
        <f t="shared" si="71"/>
        <v>Еще фото</v>
      </c>
      <c r="F1526" s="25"/>
      <c r="G1526" s="24" t="s">
        <v>358</v>
      </c>
      <c r="H1526" s="24" t="s">
        <v>349</v>
      </c>
      <c r="I1526" s="24" t="s">
        <v>1078</v>
      </c>
      <c r="J1526" s="14" t="s">
        <v>99</v>
      </c>
      <c r="K1526" s="15" t="s">
        <v>45</v>
      </c>
      <c r="L1526" s="61"/>
      <c r="M1526" s="14"/>
      <c r="N1526" s="14" t="s">
        <v>1060</v>
      </c>
      <c r="O1526" s="14"/>
      <c r="P1526" s="15" t="s">
        <v>734</v>
      </c>
      <c r="Q1526" s="16">
        <v>26699</v>
      </c>
      <c r="R1526" s="17">
        <v>40</v>
      </c>
      <c r="S1526" s="18">
        <v>18422.309999999998</v>
      </c>
      <c r="T1526" s="19" t="s">
        <v>353</v>
      </c>
      <c r="U1526" s="20" t="s">
        <v>712</v>
      </c>
      <c r="V1526" s="29">
        <v>35.5</v>
      </c>
      <c r="W1526" s="22">
        <v>1</v>
      </c>
      <c r="X1526" s="23"/>
    </row>
    <row r="1527" spans="1:24" s="1" customFormat="1" ht="11" customHeight="1" x14ac:dyDescent="0.3">
      <c r="A1527" s="24" t="s">
        <v>23</v>
      </c>
      <c r="B1527" s="24" t="s">
        <v>1859</v>
      </c>
      <c r="C1527" s="12" t="s">
        <v>1860</v>
      </c>
      <c r="D1527" s="59"/>
      <c r="E1527" s="40" t="str">
        <f t="shared" si="71"/>
        <v>Еще фото</v>
      </c>
      <c r="F1527" s="25"/>
      <c r="G1527" s="24" t="s">
        <v>358</v>
      </c>
      <c r="H1527" s="24" t="s">
        <v>349</v>
      </c>
      <c r="I1527" s="24" t="s">
        <v>1078</v>
      </c>
      <c r="J1527" s="14" t="s">
        <v>99</v>
      </c>
      <c r="K1527" s="15" t="s">
        <v>45</v>
      </c>
      <c r="L1527" s="61"/>
      <c r="M1527" s="14"/>
      <c r="N1527" s="14" t="s">
        <v>1060</v>
      </c>
      <c r="O1527" s="14"/>
      <c r="P1527" s="15" t="s">
        <v>734</v>
      </c>
      <c r="Q1527" s="16">
        <v>26699</v>
      </c>
      <c r="R1527" s="17">
        <v>40</v>
      </c>
      <c r="S1527" s="18">
        <v>18422.309999999998</v>
      </c>
      <c r="T1527" s="19" t="s">
        <v>353</v>
      </c>
      <c r="U1527" s="20" t="s">
        <v>362</v>
      </c>
      <c r="V1527" s="22">
        <v>37</v>
      </c>
      <c r="W1527" s="22">
        <v>2</v>
      </c>
      <c r="X1527" s="23"/>
    </row>
    <row r="1528" spans="1:24" s="1" customFormat="1" ht="11" customHeight="1" x14ac:dyDescent="0.3">
      <c r="A1528" s="24" t="s">
        <v>23</v>
      </c>
      <c r="B1528" s="24" t="s">
        <v>1859</v>
      </c>
      <c r="C1528" s="12" t="s">
        <v>1860</v>
      </c>
      <c r="D1528" s="59"/>
      <c r="E1528" s="40" t="str">
        <f t="shared" si="71"/>
        <v>Еще фото</v>
      </c>
      <c r="F1528" s="25"/>
      <c r="G1528" s="24" t="s">
        <v>358</v>
      </c>
      <c r="H1528" s="24" t="s">
        <v>349</v>
      </c>
      <c r="I1528" s="24" t="s">
        <v>1078</v>
      </c>
      <c r="J1528" s="14" t="s">
        <v>99</v>
      </c>
      <c r="K1528" s="15" t="s">
        <v>45</v>
      </c>
      <c r="L1528" s="61"/>
      <c r="M1528" s="14"/>
      <c r="N1528" s="14" t="s">
        <v>1060</v>
      </c>
      <c r="O1528" s="14"/>
      <c r="P1528" s="15" t="s">
        <v>734</v>
      </c>
      <c r="Q1528" s="16">
        <v>26699</v>
      </c>
      <c r="R1528" s="17">
        <v>40</v>
      </c>
      <c r="S1528" s="18">
        <v>18422.309999999998</v>
      </c>
      <c r="T1528" s="19" t="s">
        <v>353</v>
      </c>
      <c r="U1528" s="20" t="s">
        <v>695</v>
      </c>
      <c r="V1528" s="29">
        <v>37.5</v>
      </c>
      <c r="W1528" s="22">
        <v>2</v>
      </c>
      <c r="X1528" s="23"/>
    </row>
    <row r="1529" spans="1:24" s="1" customFormat="1" ht="11" customHeight="1" x14ac:dyDescent="0.3">
      <c r="A1529" s="24" t="s">
        <v>23</v>
      </c>
      <c r="B1529" s="24" t="s">
        <v>1859</v>
      </c>
      <c r="C1529" s="12" t="s">
        <v>1860</v>
      </c>
      <c r="D1529" s="59"/>
      <c r="E1529" s="40" t="str">
        <f t="shared" si="71"/>
        <v>Еще фото</v>
      </c>
      <c r="F1529" s="25"/>
      <c r="G1529" s="24" t="s">
        <v>358</v>
      </c>
      <c r="H1529" s="24" t="s">
        <v>349</v>
      </c>
      <c r="I1529" s="24" t="s">
        <v>1078</v>
      </c>
      <c r="J1529" s="14" t="s">
        <v>99</v>
      </c>
      <c r="K1529" s="15" t="s">
        <v>45</v>
      </c>
      <c r="L1529" s="61"/>
      <c r="M1529" s="14"/>
      <c r="N1529" s="14" t="s">
        <v>1060</v>
      </c>
      <c r="O1529" s="14"/>
      <c r="P1529" s="15" t="s">
        <v>734</v>
      </c>
      <c r="Q1529" s="16">
        <v>26699</v>
      </c>
      <c r="R1529" s="17">
        <v>40</v>
      </c>
      <c r="S1529" s="18">
        <v>18422.309999999998</v>
      </c>
      <c r="T1529" s="19" t="s">
        <v>353</v>
      </c>
      <c r="U1529" s="20" t="s">
        <v>686</v>
      </c>
      <c r="V1529" s="22">
        <v>38</v>
      </c>
      <c r="W1529" s="22">
        <v>2</v>
      </c>
      <c r="X1529" s="23"/>
    </row>
    <row r="1530" spans="1:24" s="1" customFormat="1" ht="11" customHeight="1" x14ac:dyDescent="0.3">
      <c r="A1530" s="24" t="s">
        <v>23</v>
      </c>
      <c r="B1530" s="24" t="s">
        <v>1859</v>
      </c>
      <c r="C1530" s="12" t="s">
        <v>1860</v>
      </c>
      <c r="D1530" s="59"/>
      <c r="E1530" s="40" t="str">
        <f t="shared" si="71"/>
        <v>Еще фото</v>
      </c>
      <c r="F1530" s="25"/>
      <c r="G1530" s="24" t="s">
        <v>358</v>
      </c>
      <c r="H1530" s="24" t="s">
        <v>349</v>
      </c>
      <c r="I1530" s="24" t="s">
        <v>1078</v>
      </c>
      <c r="J1530" s="14" t="s">
        <v>99</v>
      </c>
      <c r="K1530" s="15" t="s">
        <v>45</v>
      </c>
      <c r="L1530" s="61"/>
      <c r="M1530" s="14"/>
      <c r="N1530" s="14" t="s">
        <v>1060</v>
      </c>
      <c r="O1530" s="14"/>
      <c r="P1530" s="15" t="s">
        <v>734</v>
      </c>
      <c r="Q1530" s="16">
        <v>26699</v>
      </c>
      <c r="R1530" s="17">
        <v>40</v>
      </c>
      <c r="S1530" s="18">
        <v>18422.309999999998</v>
      </c>
      <c r="T1530" s="19" t="s">
        <v>353</v>
      </c>
      <c r="U1530" s="20" t="s">
        <v>708</v>
      </c>
      <c r="V1530" s="22">
        <v>40</v>
      </c>
      <c r="W1530" s="22">
        <v>1</v>
      </c>
      <c r="X1530" s="23"/>
    </row>
    <row r="1531" spans="1:24" s="1" customFormat="1" ht="11" customHeight="1" x14ac:dyDescent="0.3">
      <c r="A1531" s="24" t="s">
        <v>23</v>
      </c>
      <c r="B1531" s="24" t="s">
        <v>1859</v>
      </c>
      <c r="C1531" s="12" t="s">
        <v>1860</v>
      </c>
      <c r="D1531" s="59"/>
      <c r="E1531" s="40" t="str">
        <f t="shared" si="71"/>
        <v>Еще фото</v>
      </c>
      <c r="F1531" s="25"/>
      <c r="G1531" s="24" t="s">
        <v>358</v>
      </c>
      <c r="H1531" s="24" t="s">
        <v>349</v>
      </c>
      <c r="I1531" s="24" t="s">
        <v>1078</v>
      </c>
      <c r="J1531" s="14" t="s">
        <v>99</v>
      </c>
      <c r="K1531" s="15" t="s">
        <v>45</v>
      </c>
      <c r="L1531" s="61"/>
      <c r="M1531" s="14"/>
      <c r="N1531" s="14" t="s">
        <v>1060</v>
      </c>
      <c r="O1531" s="14"/>
      <c r="P1531" s="15" t="s">
        <v>734</v>
      </c>
      <c r="Q1531" s="16">
        <v>26699</v>
      </c>
      <c r="R1531" s="17">
        <v>40</v>
      </c>
      <c r="S1531" s="18">
        <v>18422.309999999998</v>
      </c>
      <c r="T1531" s="19" t="s">
        <v>353</v>
      </c>
      <c r="U1531" s="20" t="s">
        <v>696</v>
      </c>
      <c r="V1531" s="22">
        <v>41</v>
      </c>
      <c r="W1531" s="22">
        <v>1</v>
      </c>
      <c r="X1531" s="23"/>
    </row>
    <row r="1532" spans="1:24" s="1" customFormat="1" ht="11" customHeight="1" x14ac:dyDescent="0.3">
      <c r="A1532" s="24" t="s">
        <v>23</v>
      </c>
      <c r="B1532" s="24" t="s">
        <v>1859</v>
      </c>
      <c r="C1532" s="12" t="s">
        <v>1860</v>
      </c>
      <c r="D1532" s="60"/>
      <c r="E1532" s="40" t="str">
        <f t="shared" si="71"/>
        <v>Еще фото</v>
      </c>
      <c r="F1532" s="25"/>
      <c r="G1532" s="24" t="s">
        <v>358</v>
      </c>
      <c r="H1532" s="24" t="s">
        <v>349</v>
      </c>
      <c r="I1532" s="24" t="s">
        <v>1078</v>
      </c>
      <c r="J1532" s="14" t="s">
        <v>99</v>
      </c>
      <c r="K1532" s="15" t="s">
        <v>45</v>
      </c>
      <c r="L1532" s="57"/>
      <c r="M1532" s="14"/>
      <c r="N1532" s="14" t="s">
        <v>1060</v>
      </c>
      <c r="O1532" s="14"/>
      <c r="P1532" s="15" t="s">
        <v>734</v>
      </c>
      <c r="Q1532" s="16">
        <v>26699</v>
      </c>
      <c r="R1532" s="17">
        <v>40</v>
      </c>
      <c r="S1532" s="18">
        <v>18422.309999999998</v>
      </c>
      <c r="T1532" s="19" t="s">
        <v>353</v>
      </c>
      <c r="U1532" s="20" t="s">
        <v>697</v>
      </c>
      <c r="V1532" s="29">
        <v>41.5</v>
      </c>
      <c r="W1532" s="22">
        <v>1</v>
      </c>
      <c r="X1532" s="23"/>
    </row>
    <row r="1533" spans="1:24" s="1" customFormat="1" ht="52.05" customHeight="1" x14ac:dyDescent="0.3">
      <c r="A1533" s="11" t="s">
        <v>23</v>
      </c>
      <c r="B1533" s="11" t="s">
        <v>1862</v>
      </c>
      <c r="C1533" s="12" t="s">
        <v>1863</v>
      </c>
      <c r="D1533" s="54"/>
      <c r="E1533" s="40" t="str">
        <f>HYPERLINK("https://www.google.ru/search?q=FQ7679-800&amp;newwindow=1&amp;tbm=isch","Еще фото")</f>
        <v>Еще фото</v>
      </c>
      <c r="F1533" s="25"/>
      <c r="G1533" s="11" t="s">
        <v>358</v>
      </c>
      <c r="H1533" s="11" t="s">
        <v>349</v>
      </c>
      <c r="I1533" s="14" t="s">
        <v>1078</v>
      </c>
      <c r="J1533" s="14" t="s">
        <v>29</v>
      </c>
      <c r="K1533" s="15" t="s">
        <v>30</v>
      </c>
      <c r="L1533" s="56" t="s">
        <v>1864</v>
      </c>
      <c r="M1533" s="14"/>
      <c r="N1533" s="14" t="s">
        <v>1060</v>
      </c>
      <c r="O1533" s="14"/>
      <c r="P1533" s="15" t="s">
        <v>1865</v>
      </c>
      <c r="Q1533" s="16">
        <v>41899</v>
      </c>
      <c r="R1533" s="17">
        <v>40</v>
      </c>
      <c r="S1533" s="18">
        <v>28910.309999999998</v>
      </c>
      <c r="T1533" s="19" t="s">
        <v>353</v>
      </c>
      <c r="U1533" s="20" t="s">
        <v>696</v>
      </c>
      <c r="V1533" s="22">
        <v>43</v>
      </c>
      <c r="W1533" s="22">
        <v>3</v>
      </c>
      <c r="X1533" s="23"/>
    </row>
    <row r="1534" spans="1:24" s="1" customFormat="1" ht="61.05" customHeight="1" x14ac:dyDescent="0.3">
      <c r="A1534" s="24" t="s">
        <v>23</v>
      </c>
      <c r="B1534" s="24" t="s">
        <v>1862</v>
      </c>
      <c r="C1534" s="12" t="s">
        <v>1863</v>
      </c>
      <c r="D1534" s="55"/>
      <c r="E1534" s="40" t="str">
        <f>HYPERLINK("https://www.google.ru/search?q=FQ7679-800&amp;newwindow=1&amp;tbm=isch","Еще фото")</f>
        <v>Еще фото</v>
      </c>
      <c r="F1534" s="25"/>
      <c r="G1534" s="24" t="s">
        <v>358</v>
      </c>
      <c r="H1534" s="24" t="s">
        <v>349</v>
      </c>
      <c r="I1534" s="24" t="s">
        <v>1078</v>
      </c>
      <c r="J1534" s="14" t="s">
        <v>29</v>
      </c>
      <c r="K1534" s="15" t="s">
        <v>30</v>
      </c>
      <c r="L1534" s="57"/>
      <c r="M1534" s="14"/>
      <c r="N1534" s="14" t="s">
        <v>1060</v>
      </c>
      <c r="O1534" s="14"/>
      <c r="P1534" s="15" t="s">
        <v>1865</v>
      </c>
      <c r="Q1534" s="16">
        <v>41899</v>
      </c>
      <c r="R1534" s="17">
        <v>40</v>
      </c>
      <c r="S1534" s="18">
        <v>28910.309999999998</v>
      </c>
      <c r="T1534" s="19" t="s">
        <v>353</v>
      </c>
      <c r="U1534" s="20" t="s">
        <v>698</v>
      </c>
      <c r="V1534" s="22">
        <v>44</v>
      </c>
      <c r="W1534" s="22">
        <v>1</v>
      </c>
      <c r="X1534" s="23"/>
    </row>
    <row r="1535" spans="1:24" s="1" customFormat="1" ht="108" customHeight="1" x14ac:dyDescent="0.3">
      <c r="A1535" s="11" t="s">
        <v>23</v>
      </c>
      <c r="B1535" s="11" t="s">
        <v>1866</v>
      </c>
      <c r="C1535" s="12" t="s">
        <v>1867</v>
      </c>
      <c r="D1535" s="28"/>
      <c r="E1535" s="40" t="str">
        <f>HYPERLINK("https://www.google.ru/search?q=FQ7937-061&amp;newwindow=1&amp;tbm=isch","Еще фото")</f>
        <v>Еще фото</v>
      </c>
      <c r="F1535" s="25"/>
      <c r="G1535" s="11" t="s">
        <v>358</v>
      </c>
      <c r="H1535" s="11" t="s">
        <v>349</v>
      </c>
      <c r="I1535" s="14" t="s">
        <v>1078</v>
      </c>
      <c r="J1535" s="14" t="s">
        <v>29</v>
      </c>
      <c r="K1535" s="15" t="s">
        <v>997</v>
      </c>
      <c r="L1535" s="14" t="s">
        <v>1868</v>
      </c>
      <c r="M1535" s="14"/>
      <c r="N1535" s="14" t="s">
        <v>114</v>
      </c>
      <c r="O1535" s="14"/>
      <c r="P1535" s="15" t="s">
        <v>1869</v>
      </c>
      <c r="Q1535" s="16">
        <v>9799</v>
      </c>
      <c r="R1535" s="17">
        <v>40</v>
      </c>
      <c r="S1535" s="18">
        <v>6761.3099999999995</v>
      </c>
      <c r="T1535" s="19" t="s">
        <v>353</v>
      </c>
      <c r="U1535" s="20" t="s">
        <v>1363</v>
      </c>
      <c r="V1535" s="22">
        <v>16</v>
      </c>
      <c r="W1535" s="22">
        <v>2</v>
      </c>
      <c r="X1535" s="23"/>
    </row>
    <row r="1536" spans="1:24" s="1" customFormat="1" ht="52.05" customHeight="1" x14ac:dyDescent="0.3">
      <c r="A1536" s="11" t="s">
        <v>23</v>
      </c>
      <c r="B1536" s="11" t="s">
        <v>1870</v>
      </c>
      <c r="C1536" s="12" t="s">
        <v>1871</v>
      </c>
      <c r="D1536" s="54"/>
      <c r="E1536" s="40" t="str">
        <f>HYPERLINK("https://www.google.ru/search?q=FQ7939-002&amp;newwindow=1&amp;tbm=isch","Еще фото")</f>
        <v>Еще фото</v>
      </c>
      <c r="F1536" s="25"/>
      <c r="G1536" s="11" t="s">
        <v>358</v>
      </c>
      <c r="H1536" s="11" t="s">
        <v>349</v>
      </c>
      <c r="I1536" s="14" t="s">
        <v>1078</v>
      </c>
      <c r="J1536" s="14" t="s">
        <v>29</v>
      </c>
      <c r="K1536" s="15" t="s">
        <v>30</v>
      </c>
      <c r="L1536" s="56" t="s">
        <v>1872</v>
      </c>
      <c r="M1536" s="14"/>
      <c r="N1536" s="14" t="s">
        <v>32</v>
      </c>
      <c r="O1536" s="14"/>
      <c r="P1536" s="15" t="s">
        <v>1873</v>
      </c>
      <c r="Q1536" s="16">
        <v>21699</v>
      </c>
      <c r="R1536" s="17">
        <v>40</v>
      </c>
      <c r="S1536" s="18">
        <v>14972.309999999998</v>
      </c>
      <c r="T1536" s="19" t="s">
        <v>353</v>
      </c>
      <c r="U1536" s="20" t="s">
        <v>695</v>
      </c>
      <c r="V1536" s="29">
        <v>39.5</v>
      </c>
      <c r="W1536" s="22">
        <v>1</v>
      </c>
      <c r="X1536" s="23"/>
    </row>
    <row r="1537" spans="1:24" s="1" customFormat="1" ht="61.05" customHeight="1" x14ac:dyDescent="0.3">
      <c r="A1537" s="24" t="s">
        <v>23</v>
      </c>
      <c r="B1537" s="24" t="s">
        <v>1870</v>
      </c>
      <c r="C1537" s="12" t="s">
        <v>1871</v>
      </c>
      <c r="D1537" s="55"/>
      <c r="E1537" s="40" t="str">
        <f>HYPERLINK("https://www.google.ru/search?q=FQ7939-002&amp;newwindow=1&amp;tbm=isch","Еще фото")</f>
        <v>Еще фото</v>
      </c>
      <c r="F1537" s="25"/>
      <c r="G1537" s="24" t="s">
        <v>358</v>
      </c>
      <c r="H1537" s="24" t="s">
        <v>349</v>
      </c>
      <c r="I1537" s="24" t="s">
        <v>1078</v>
      </c>
      <c r="J1537" s="14" t="s">
        <v>29</v>
      </c>
      <c r="K1537" s="15" t="s">
        <v>30</v>
      </c>
      <c r="L1537" s="57"/>
      <c r="M1537" s="14"/>
      <c r="N1537" s="14" t="s">
        <v>32</v>
      </c>
      <c r="O1537" s="14"/>
      <c r="P1537" s="15" t="s">
        <v>1873</v>
      </c>
      <c r="Q1537" s="16">
        <v>21699</v>
      </c>
      <c r="R1537" s="17">
        <v>40</v>
      </c>
      <c r="S1537" s="18">
        <v>14972.309999999998</v>
      </c>
      <c r="T1537" s="19" t="s">
        <v>353</v>
      </c>
      <c r="U1537" s="20" t="s">
        <v>686</v>
      </c>
      <c r="V1537" s="22">
        <v>40</v>
      </c>
      <c r="W1537" s="22">
        <v>1</v>
      </c>
      <c r="X1537" s="23"/>
    </row>
    <row r="1538" spans="1:24" s="1" customFormat="1" ht="21" customHeight="1" x14ac:dyDescent="0.3">
      <c r="A1538" s="11" t="s">
        <v>23</v>
      </c>
      <c r="B1538" s="11" t="s">
        <v>1870</v>
      </c>
      <c r="C1538" s="26" t="s">
        <v>1874</v>
      </c>
      <c r="D1538" s="58"/>
      <c r="E1538" s="40" t="str">
        <f>HYPERLINK("https://www.google.ru/search?q=FQ7939-006&amp;newwindow=1&amp;tbm=isch","Еще фото")</f>
        <v>Еще фото</v>
      </c>
      <c r="F1538" s="25"/>
      <c r="G1538" s="11" t="s">
        <v>358</v>
      </c>
      <c r="H1538" s="11" t="s">
        <v>349</v>
      </c>
      <c r="I1538" s="14" t="s">
        <v>1078</v>
      </c>
      <c r="J1538" s="14" t="s">
        <v>29</v>
      </c>
      <c r="K1538" s="15" t="s">
        <v>30</v>
      </c>
      <c r="L1538" s="56" t="s">
        <v>1872</v>
      </c>
      <c r="M1538" s="14"/>
      <c r="N1538" s="14" t="s">
        <v>256</v>
      </c>
      <c r="O1538" s="14"/>
      <c r="P1538" s="15" t="s">
        <v>1873</v>
      </c>
      <c r="Q1538" s="16">
        <v>21699</v>
      </c>
      <c r="R1538" s="17">
        <v>40</v>
      </c>
      <c r="S1538" s="18">
        <v>14972.309999999998</v>
      </c>
      <c r="T1538" s="19" t="s">
        <v>353</v>
      </c>
      <c r="U1538" s="20" t="s">
        <v>362</v>
      </c>
      <c r="V1538" s="22">
        <v>39</v>
      </c>
      <c r="W1538" s="22">
        <v>1</v>
      </c>
      <c r="X1538" s="23"/>
    </row>
    <row r="1539" spans="1:24" s="1" customFormat="1" ht="21" customHeight="1" x14ac:dyDescent="0.3">
      <c r="A1539" s="24" t="s">
        <v>23</v>
      </c>
      <c r="B1539" s="24" t="s">
        <v>1870</v>
      </c>
      <c r="C1539" s="27" t="s">
        <v>1874</v>
      </c>
      <c r="D1539" s="59"/>
      <c r="E1539" s="40" t="str">
        <f>HYPERLINK("https://www.google.ru/search?q=FQ7939-006&amp;newwindow=1&amp;tbm=isch","Еще фото")</f>
        <v>Еще фото</v>
      </c>
      <c r="F1539" s="25"/>
      <c r="G1539" s="24" t="s">
        <v>358</v>
      </c>
      <c r="H1539" s="24" t="s">
        <v>349</v>
      </c>
      <c r="I1539" s="24" t="s">
        <v>1078</v>
      </c>
      <c r="J1539" s="14" t="s">
        <v>29</v>
      </c>
      <c r="K1539" s="15" t="s">
        <v>30</v>
      </c>
      <c r="L1539" s="61"/>
      <c r="M1539" s="14"/>
      <c r="N1539" s="14" t="s">
        <v>256</v>
      </c>
      <c r="O1539" s="14"/>
      <c r="P1539" s="15" t="s">
        <v>1873</v>
      </c>
      <c r="Q1539" s="16">
        <v>21699</v>
      </c>
      <c r="R1539" s="17">
        <v>40</v>
      </c>
      <c r="S1539" s="18">
        <v>14972.309999999998</v>
      </c>
      <c r="T1539" s="19" t="s">
        <v>353</v>
      </c>
      <c r="U1539" s="20" t="s">
        <v>695</v>
      </c>
      <c r="V1539" s="29">
        <v>39.5</v>
      </c>
      <c r="W1539" s="22">
        <v>2</v>
      </c>
      <c r="X1539" s="23"/>
    </row>
    <row r="1540" spans="1:24" s="1" customFormat="1" ht="21" customHeight="1" x14ac:dyDescent="0.3">
      <c r="A1540" s="24" t="s">
        <v>23</v>
      </c>
      <c r="B1540" s="24" t="s">
        <v>1870</v>
      </c>
      <c r="C1540" s="27" t="s">
        <v>1874</v>
      </c>
      <c r="D1540" s="59"/>
      <c r="E1540" s="40" t="str">
        <f>HYPERLINK("https://www.google.ru/search?q=FQ7939-006&amp;newwindow=1&amp;tbm=isch","Еще фото")</f>
        <v>Еще фото</v>
      </c>
      <c r="F1540" s="25"/>
      <c r="G1540" s="24" t="s">
        <v>358</v>
      </c>
      <c r="H1540" s="24" t="s">
        <v>349</v>
      </c>
      <c r="I1540" s="24" t="s">
        <v>1078</v>
      </c>
      <c r="J1540" s="14" t="s">
        <v>29</v>
      </c>
      <c r="K1540" s="15" t="s">
        <v>30</v>
      </c>
      <c r="L1540" s="61"/>
      <c r="M1540" s="14"/>
      <c r="N1540" s="14" t="s">
        <v>256</v>
      </c>
      <c r="O1540" s="14"/>
      <c r="P1540" s="15" t="s">
        <v>1873</v>
      </c>
      <c r="Q1540" s="16">
        <v>21699</v>
      </c>
      <c r="R1540" s="17">
        <v>40</v>
      </c>
      <c r="S1540" s="18">
        <v>14972.309999999998</v>
      </c>
      <c r="T1540" s="19" t="s">
        <v>353</v>
      </c>
      <c r="U1540" s="20" t="s">
        <v>686</v>
      </c>
      <c r="V1540" s="22">
        <v>40</v>
      </c>
      <c r="W1540" s="22">
        <v>1</v>
      </c>
      <c r="X1540" s="23"/>
    </row>
    <row r="1541" spans="1:24" s="1" customFormat="1" ht="21" customHeight="1" x14ac:dyDescent="0.3">
      <c r="A1541" s="24" t="s">
        <v>23</v>
      </c>
      <c r="B1541" s="24" t="s">
        <v>1870</v>
      </c>
      <c r="C1541" s="27" t="s">
        <v>1874</v>
      </c>
      <c r="D1541" s="59"/>
      <c r="E1541" s="40" t="str">
        <f>HYPERLINK("https://www.google.ru/search?q=FQ7939-006&amp;newwindow=1&amp;tbm=isch","Еще фото")</f>
        <v>Еще фото</v>
      </c>
      <c r="F1541" s="25"/>
      <c r="G1541" s="24" t="s">
        <v>358</v>
      </c>
      <c r="H1541" s="24" t="s">
        <v>349</v>
      </c>
      <c r="I1541" s="24" t="s">
        <v>1078</v>
      </c>
      <c r="J1541" s="14" t="s">
        <v>29</v>
      </c>
      <c r="K1541" s="15" t="s">
        <v>30</v>
      </c>
      <c r="L1541" s="61"/>
      <c r="M1541" s="14"/>
      <c r="N1541" s="14" t="s">
        <v>256</v>
      </c>
      <c r="O1541" s="14"/>
      <c r="P1541" s="15" t="s">
        <v>1873</v>
      </c>
      <c r="Q1541" s="16">
        <v>21699</v>
      </c>
      <c r="R1541" s="17">
        <v>40</v>
      </c>
      <c r="S1541" s="18">
        <v>14972.309999999998</v>
      </c>
      <c r="T1541" s="19" t="s">
        <v>353</v>
      </c>
      <c r="U1541" s="20" t="s">
        <v>354</v>
      </c>
      <c r="V1541" s="22">
        <v>41</v>
      </c>
      <c r="W1541" s="22">
        <v>1</v>
      </c>
      <c r="X1541" s="23"/>
    </row>
    <row r="1542" spans="1:24" s="1" customFormat="1" ht="32" customHeight="1" x14ac:dyDescent="0.3">
      <c r="A1542" s="24" t="s">
        <v>23</v>
      </c>
      <c r="B1542" s="24" t="s">
        <v>1870</v>
      </c>
      <c r="C1542" s="27" t="s">
        <v>1874</v>
      </c>
      <c r="D1542" s="60"/>
      <c r="E1542" s="40" t="str">
        <f>HYPERLINK("https://www.google.ru/search?q=FQ7939-006&amp;newwindow=1&amp;tbm=isch","Еще фото")</f>
        <v>Еще фото</v>
      </c>
      <c r="F1542" s="25"/>
      <c r="G1542" s="24" t="s">
        <v>358</v>
      </c>
      <c r="H1542" s="24" t="s">
        <v>349</v>
      </c>
      <c r="I1542" s="24" t="s">
        <v>1078</v>
      </c>
      <c r="J1542" s="14" t="s">
        <v>29</v>
      </c>
      <c r="K1542" s="15" t="s">
        <v>30</v>
      </c>
      <c r="L1542" s="57"/>
      <c r="M1542" s="14"/>
      <c r="N1542" s="14" t="s">
        <v>256</v>
      </c>
      <c r="O1542" s="14"/>
      <c r="P1542" s="15" t="s">
        <v>1873</v>
      </c>
      <c r="Q1542" s="16">
        <v>21699</v>
      </c>
      <c r="R1542" s="17">
        <v>40</v>
      </c>
      <c r="S1542" s="18">
        <v>14972.309999999998</v>
      </c>
      <c r="T1542" s="19" t="s">
        <v>353</v>
      </c>
      <c r="U1542" s="20" t="s">
        <v>355</v>
      </c>
      <c r="V1542" s="29">
        <v>41.5</v>
      </c>
      <c r="W1542" s="22">
        <v>2</v>
      </c>
      <c r="X1542" s="23"/>
    </row>
    <row r="1543" spans="1:24" s="1" customFormat="1" ht="17" customHeight="1" x14ac:dyDescent="0.3">
      <c r="A1543" s="11" t="s">
        <v>23</v>
      </c>
      <c r="B1543" s="11" t="s">
        <v>1870</v>
      </c>
      <c r="C1543" s="12" t="s">
        <v>1875</v>
      </c>
      <c r="D1543" s="58"/>
      <c r="E1543" s="40" t="str">
        <f t="shared" ref="E1543:E1548" si="72">HYPERLINK("https://www.google.ru/search?q=FQ7939-101&amp;newwindow=1&amp;tbm=isch","Еще фото")</f>
        <v>Еще фото</v>
      </c>
      <c r="F1543" s="25"/>
      <c r="G1543" s="11" t="s">
        <v>358</v>
      </c>
      <c r="H1543" s="11" t="s">
        <v>349</v>
      </c>
      <c r="I1543" s="14" t="s">
        <v>1078</v>
      </c>
      <c r="J1543" s="14" t="s">
        <v>29</v>
      </c>
      <c r="K1543" s="15" t="s">
        <v>30</v>
      </c>
      <c r="L1543" s="56" t="s">
        <v>1872</v>
      </c>
      <c r="M1543" s="14"/>
      <c r="N1543" s="14" t="s">
        <v>951</v>
      </c>
      <c r="O1543" s="14"/>
      <c r="P1543" s="15" t="s">
        <v>1873</v>
      </c>
      <c r="Q1543" s="16">
        <v>21699</v>
      </c>
      <c r="R1543" s="17">
        <v>40</v>
      </c>
      <c r="S1543" s="18">
        <v>14972.309999999998</v>
      </c>
      <c r="T1543" s="19" t="s">
        <v>353</v>
      </c>
      <c r="U1543" s="20" t="s">
        <v>354</v>
      </c>
      <c r="V1543" s="22">
        <v>41</v>
      </c>
      <c r="W1543" s="22">
        <v>1</v>
      </c>
      <c r="X1543" s="23"/>
    </row>
    <row r="1544" spans="1:24" s="1" customFormat="1" ht="17" customHeight="1" x14ac:dyDescent="0.3">
      <c r="A1544" s="24" t="s">
        <v>23</v>
      </c>
      <c r="B1544" s="24" t="s">
        <v>1870</v>
      </c>
      <c r="C1544" s="12" t="s">
        <v>1875</v>
      </c>
      <c r="D1544" s="59"/>
      <c r="E1544" s="40" t="str">
        <f t="shared" si="72"/>
        <v>Еще фото</v>
      </c>
      <c r="F1544" s="25"/>
      <c r="G1544" s="24" t="s">
        <v>358</v>
      </c>
      <c r="H1544" s="24" t="s">
        <v>349</v>
      </c>
      <c r="I1544" s="24" t="s">
        <v>1078</v>
      </c>
      <c r="J1544" s="14" t="s">
        <v>29</v>
      </c>
      <c r="K1544" s="15" t="s">
        <v>30</v>
      </c>
      <c r="L1544" s="61"/>
      <c r="M1544" s="14"/>
      <c r="N1544" s="14" t="s">
        <v>951</v>
      </c>
      <c r="O1544" s="14"/>
      <c r="P1544" s="15" t="s">
        <v>1873</v>
      </c>
      <c r="Q1544" s="16">
        <v>21699</v>
      </c>
      <c r="R1544" s="17">
        <v>40</v>
      </c>
      <c r="S1544" s="18">
        <v>14972.309999999998</v>
      </c>
      <c r="T1544" s="19" t="s">
        <v>353</v>
      </c>
      <c r="U1544" s="20" t="s">
        <v>355</v>
      </c>
      <c r="V1544" s="29">
        <v>41.5</v>
      </c>
      <c r="W1544" s="22">
        <v>2</v>
      </c>
      <c r="X1544" s="23"/>
    </row>
    <row r="1545" spans="1:24" s="1" customFormat="1" ht="17" customHeight="1" x14ac:dyDescent="0.3">
      <c r="A1545" s="24" t="s">
        <v>23</v>
      </c>
      <c r="B1545" s="24" t="s">
        <v>1870</v>
      </c>
      <c r="C1545" s="12" t="s">
        <v>1875</v>
      </c>
      <c r="D1545" s="59"/>
      <c r="E1545" s="40" t="str">
        <f t="shared" si="72"/>
        <v>Еще фото</v>
      </c>
      <c r="F1545" s="25"/>
      <c r="G1545" s="24" t="s">
        <v>358</v>
      </c>
      <c r="H1545" s="24" t="s">
        <v>349</v>
      </c>
      <c r="I1545" s="24" t="s">
        <v>1078</v>
      </c>
      <c r="J1545" s="14" t="s">
        <v>29</v>
      </c>
      <c r="K1545" s="15" t="s">
        <v>30</v>
      </c>
      <c r="L1545" s="61"/>
      <c r="M1545" s="14"/>
      <c r="N1545" s="14" t="s">
        <v>951</v>
      </c>
      <c r="O1545" s="14"/>
      <c r="P1545" s="15" t="s">
        <v>1873</v>
      </c>
      <c r="Q1545" s="16">
        <v>21699</v>
      </c>
      <c r="R1545" s="17">
        <v>40</v>
      </c>
      <c r="S1545" s="18">
        <v>14972.309999999998</v>
      </c>
      <c r="T1545" s="19" t="s">
        <v>353</v>
      </c>
      <c r="U1545" s="20" t="s">
        <v>708</v>
      </c>
      <c r="V1545" s="22">
        <v>42</v>
      </c>
      <c r="W1545" s="22">
        <v>2</v>
      </c>
      <c r="X1545" s="23"/>
    </row>
    <row r="1546" spans="1:24" s="1" customFormat="1" ht="17" customHeight="1" x14ac:dyDescent="0.3">
      <c r="A1546" s="24" t="s">
        <v>23</v>
      </c>
      <c r="B1546" s="24" t="s">
        <v>1870</v>
      </c>
      <c r="C1546" s="12" t="s">
        <v>1875</v>
      </c>
      <c r="D1546" s="59"/>
      <c r="E1546" s="40" t="str">
        <f t="shared" si="72"/>
        <v>Еще фото</v>
      </c>
      <c r="F1546" s="25"/>
      <c r="G1546" s="24" t="s">
        <v>358</v>
      </c>
      <c r="H1546" s="24" t="s">
        <v>349</v>
      </c>
      <c r="I1546" s="24" t="s">
        <v>1078</v>
      </c>
      <c r="J1546" s="14" t="s">
        <v>29</v>
      </c>
      <c r="K1546" s="15" t="s">
        <v>30</v>
      </c>
      <c r="L1546" s="61"/>
      <c r="M1546" s="14"/>
      <c r="N1546" s="14" t="s">
        <v>951</v>
      </c>
      <c r="O1546" s="14"/>
      <c r="P1546" s="15" t="s">
        <v>1873</v>
      </c>
      <c r="Q1546" s="16">
        <v>21699</v>
      </c>
      <c r="R1546" s="17">
        <v>40</v>
      </c>
      <c r="S1546" s="18">
        <v>14972.309999999998</v>
      </c>
      <c r="T1546" s="19" t="s">
        <v>353</v>
      </c>
      <c r="U1546" s="20" t="s">
        <v>696</v>
      </c>
      <c r="V1546" s="22">
        <v>43</v>
      </c>
      <c r="W1546" s="22">
        <v>2</v>
      </c>
      <c r="X1546" s="23"/>
    </row>
    <row r="1547" spans="1:24" s="1" customFormat="1" ht="17" customHeight="1" x14ac:dyDescent="0.3">
      <c r="A1547" s="24" t="s">
        <v>23</v>
      </c>
      <c r="B1547" s="24" t="s">
        <v>1870</v>
      </c>
      <c r="C1547" s="12" t="s">
        <v>1875</v>
      </c>
      <c r="D1547" s="59"/>
      <c r="E1547" s="40" t="str">
        <f t="shared" si="72"/>
        <v>Еще фото</v>
      </c>
      <c r="F1547" s="25"/>
      <c r="G1547" s="24" t="s">
        <v>358</v>
      </c>
      <c r="H1547" s="24" t="s">
        <v>349</v>
      </c>
      <c r="I1547" s="24" t="s">
        <v>1078</v>
      </c>
      <c r="J1547" s="14" t="s">
        <v>29</v>
      </c>
      <c r="K1547" s="15" t="s">
        <v>30</v>
      </c>
      <c r="L1547" s="61"/>
      <c r="M1547" s="14"/>
      <c r="N1547" s="14" t="s">
        <v>951</v>
      </c>
      <c r="O1547" s="14"/>
      <c r="P1547" s="15" t="s">
        <v>1873</v>
      </c>
      <c r="Q1547" s="16">
        <v>21699</v>
      </c>
      <c r="R1547" s="17">
        <v>40</v>
      </c>
      <c r="S1547" s="18">
        <v>14972.309999999998</v>
      </c>
      <c r="T1547" s="19" t="s">
        <v>353</v>
      </c>
      <c r="U1547" s="20" t="s">
        <v>697</v>
      </c>
      <c r="V1547" s="29">
        <v>43.5</v>
      </c>
      <c r="W1547" s="22">
        <v>1</v>
      </c>
      <c r="X1547" s="23"/>
    </row>
    <row r="1548" spans="1:24" s="1" customFormat="1" ht="22.05" customHeight="1" x14ac:dyDescent="0.3">
      <c r="A1548" s="24" t="s">
        <v>23</v>
      </c>
      <c r="B1548" s="24" t="s">
        <v>1870</v>
      </c>
      <c r="C1548" s="12" t="s">
        <v>1875</v>
      </c>
      <c r="D1548" s="60"/>
      <c r="E1548" s="40" t="str">
        <f t="shared" si="72"/>
        <v>Еще фото</v>
      </c>
      <c r="F1548" s="25"/>
      <c r="G1548" s="24" t="s">
        <v>358</v>
      </c>
      <c r="H1548" s="24" t="s">
        <v>349</v>
      </c>
      <c r="I1548" s="24" t="s">
        <v>1078</v>
      </c>
      <c r="J1548" s="14" t="s">
        <v>29</v>
      </c>
      <c r="K1548" s="15" t="s">
        <v>30</v>
      </c>
      <c r="L1548" s="57"/>
      <c r="M1548" s="14"/>
      <c r="N1548" s="14" t="s">
        <v>951</v>
      </c>
      <c r="O1548" s="14"/>
      <c r="P1548" s="15" t="s">
        <v>1873</v>
      </c>
      <c r="Q1548" s="16">
        <v>21699</v>
      </c>
      <c r="R1548" s="17">
        <v>40</v>
      </c>
      <c r="S1548" s="18">
        <v>14972.309999999998</v>
      </c>
      <c r="T1548" s="19" t="s">
        <v>353</v>
      </c>
      <c r="U1548" s="20" t="s">
        <v>698</v>
      </c>
      <c r="V1548" s="22">
        <v>44</v>
      </c>
      <c r="W1548" s="22">
        <v>1</v>
      </c>
      <c r="X1548" s="23"/>
    </row>
    <row r="1549" spans="1:24" s="1" customFormat="1" ht="108" customHeight="1" x14ac:dyDescent="0.3">
      <c r="A1549" s="11" t="s">
        <v>23</v>
      </c>
      <c r="B1549" s="11" t="s">
        <v>1876</v>
      </c>
      <c r="C1549" s="12" t="s">
        <v>1877</v>
      </c>
      <c r="D1549" s="28"/>
      <c r="E1549" s="40" t="str">
        <f>HYPERLINK("https://www.google.ru/search?q=FQ8714-200&amp;newwindow=1&amp;tbm=isch","Еще фото")</f>
        <v>Еще фото</v>
      </c>
      <c r="F1549" s="25"/>
      <c r="G1549" s="11" t="s">
        <v>358</v>
      </c>
      <c r="H1549" s="11" t="s">
        <v>349</v>
      </c>
      <c r="I1549" s="14" t="s">
        <v>1078</v>
      </c>
      <c r="J1549" s="14" t="s">
        <v>29</v>
      </c>
      <c r="K1549" s="15" t="s">
        <v>337</v>
      </c>
      <c r="L1549" s="14" t="s">
        <v>1878</v>
      </c>
      <c r="M1549" s="14"/>
      <c r="N1549" s="14" t="s">
        <v>1879</v>
      </c>
      <c r="O1549" s="14"/>
      <c r="P1549" s="15" t="s">
        <v>1880</v>
      </c>
      <c r="Q1549" s="16">
        <v>19599</v>
      </c>
      <c r="R1549" s="17">
        <v>40</v>
      </c>
      <c r="S1549" s="18">
        <v>13523.309999999998</v>
      </c>
      <c r="T1549" s="19" t="s">
        <v>353</v>
      </c>
      <c r="U1549" s="20" t="s">
        <v>696</v>
      </c>
      <c r="V1549" s="22">
        <v>43</v>
      </c>
      <c r="W1549" s="22">
        <v>1</v>
      </c>
      <c r="X1549" s="23"/>
    </row>
    <row r="1550" spans="1:24" s="1" customFormat="1" ht="21" customHeight="1" x14ac:dyDescent="0.3">
      <c r="A1550" s="11" t="s">
        <v>23</v>
      </c>
      <c r="B1550" s="11" t="s">
        <v>1881</v>
      </c>
      <c r="C1550" s="26" t="s">
        <v>1882</v>
      </c>
      <c r="D1550" s="58"/>
      <c r="E1550" s="40" t="str">
        <f>HYPERLINK("https://www.google.ru/search?q=FQ8740-480&amp;newwindow=1&amp;tbm=isch","Еще фото")</f>
        <v>Еще фото</v>
      </c>
      <c r="F1550" s="13" t="s">
        <v>26</v>
      </c>
      <c r="G1550" s="11" t="s">
        <v>1092</v>
      </c>
      <c r="H1550" s="11" t="s">
        <v>349</v>
      </c>
      <c r="I1550" s="14" t="s">
        <v>1078</v>
      </c>
      <c r="J1550" s="14" t="s">
        <v>29</v>
      </c>
      <c r="K1550" s="15" t="s">
        <v>30</v>
      </c>
      <c r="L1550" s="56" t="s">
        <v>1883</v>
      </c>
      <c r="M1550" s="14"/>
      <c r="N1550" s="14" t="s">
        <v>1854</v>
      </c>
      <c r="O1550" s="14"/>
      <c r="P1550" s="15" t="s">
        <v>1618</v>
      </c>
      <c r="Q1550" s="16">
        <v>13099</v>
      </c>
      <c r="R1550" s="17">
        <v>40</v>
      </c>
      <c r="S1550" s="18">
        <v>9038.31</v>
      </c>
      <c r="T1550" s="19" t="s">
        <v>353</v>
      </c>
      <c r="U1550" s="20" t="s">
        <v>686</v>
      </c>
      <c r="V1550" s="22">
        <v>40</v>
      </c>
      <c r="W1550" s="22">
        <v>1</v>
      </c>
      <c r="X1550" s="23"/>
    </row>
    <row r="1551" spans="1:24" s="1" customFormat="1" ht="21" customHeight="1" x14ac:dyDescent="0.3">
      <c r="A1551" s="24" t="s">
        <v>23</v>
      </c>
      <c r="B1551" s="24" t="s">
        <v>1881</v>
      </c>
      <c r="C1551" s="27" t="s">
        <v>1882</v>
      </c>
      <c r="D1551" s="59"/>
      <c r="E1551" s="40" t="str">
        <f>HYPERLINK("https://www.google.ru/search?q=FQ8740-480&amp;newwindow=1&amp;tbm=isch","Еще фото")</f>
        <v>Еще фото</v>
      </c>
      <c r="F1551" s="13" t="s">
        <v>26</v>
      </c>
      <c r="G1551" s="24" t="s">
        <v>1092</v>
      </c>
      <c r="H1551" s="24" t="s">
        <v>349</v>
      </c>
      <c r="I1551" s="24" t="s">
        <v>1078</v>
      </c>
      <c r="J1551" s="14" t="s">
        <v>29</v>
      </c>
      <c r="K1551" s="15" t="s">
        <v>30</v>
      </c>
      <c r="L1551" s="61"/>
      <c r="M1551" s="14"/>
      <c r="N1551" s="14" t="s">
        <v>1854</v>
      </c>
      <c r="O1551" s="14"/>
      <c r="P1551" s="15" t="s">
        <v>1618</v>
      </c>
      <c r="Q1551" s="16">
        <v>13099</v>
      </c>
      <c r="R1551" s="17">
        <v>40</v>
      </c>
      <c r="S1551" s="18">
        <v>9038.31</v>
      </c>
      <c r="T1551" s="19" t="s">
        <v>353</v>
      </c>
      <c r="U1551" s="20" t="s">
        <v>354</v>
      </c>
      <c r="V1551" s="22">
        <v>41</v>
      </c>
      <c r="W1551" s="22">
        <v>8</v>
      </c>
      <c r="X1551" s="23"/>
    </row>
    <row r="1552" spans="1:24" s="1" customFormat="1" ht="21" customHeight="1" x14ac:dyDescent="0.3">
      <c r="A1552" s="24" t="s">
        <v>23</v>
      </c>
      <c r="B1552" s="24" t="s">
        <v>1881</v>
      </c>
      <c r="C1552" s="27" t="s">
        <v>1882</v>
      </c>
      <c r="D1552" s="59"/>
      <c r="E1552" s="40" t="str">
        <f>HYPERLINK("https://www.google.ru/search?q=FQ8740-480&amp;newwindow=1&amp;tbm=isch","Еще фото")</f>
        <v>Еще фото</v>
      </c>
      <c r="F1552" s="13" t="s">
        <v>26</v>
      </c>
      <c r="G1552" s="24" t="s">
        <v>1092</v>
      </c>
      <c r="H1552" s="24" t="s">
        <v>349</v>
      </c>
      <c r="I1552" s="24" t="s">
        <v>1078</v>
      </c>
      <c r="J1552" s="14" t="s">
        <v>29</v>
      </c>
      <c r="K1552" s="15" t="s">
        <v>30</v>
      </c>
      <c r="L1552" s="61"/>
      <c r="M1552" s="14"/>
      <c r="N1552" s="14" t="s">
        <v>1854</v>
      </c>
      <c r="O1552" s="14"/>
      <c r="P1552" s="15" t="s">
        <v>1618</v>
      </c>
      <c r="Q1552" s="16">
        <v>13099</v>
      </c>
      <c r="R1552" s="17">
        <v>40</v>
      </c>
      <c r="S1552" s="18">
        <v>9038.31</v>
      </c>
      <c r="T1552" s="19" t="s">
        <v>353</v>
      </c>
      <c r="U1552" s="20" t="s">
        <v>708</v>
      </c>
      <c r="V1552" s="22">
        <v>42</v>
      </c>
      <c r="W1552" s="22">
        <v>1</v>
      </c>
      <c r="X1552" s="23"/>
    </row>
    <row r="1553" spans="1:24" s="1" customFormat="1" ht="21" customHeight="1" x14ac:dyDescent="0.3">
      <c r="A1553" s="24" t="s">
        <v>23</v>
      </c>
      <c r="B1553" s="24" t="s">
        <v>1881</v>
      </c>
      <c r="C1553" s="27" t="s">
        <v>1882</v>
      </c>
      <c r="D1553" s="59"/>
      <c r="E1553" s="40" t="str">
        <f>HYPERLINK("https://www.google.ru/search?q=FQ8740-480&amp;newwindow=1&amp;tbm=isch","Еще фото")</f>
        <v>Еще фото</v>
      </c>
      <c r="F1553" s="13" t="s">
        <v>26</v>
      </c>
      <c r="G1553" s="24" t="s">
        <v>1092</v>
      </c>
      <c r="H1553" s="24" t="s">
        <v>349</v>
      </c>
      <c r="I1553" s="24" t="s">
        <v>1078</v>
      </c>
      <c r="J1553" s="14" t="s">
        <v>29</v>
      </c>
      <c r="K1553" s="15" t="s">
        <v>30</v>
      </c>
      <c r="L1553" s="61"/>
      <c r="M1553" s="14"/>
      <c r="N1553" s="14" t="s">
        <v>1854</v>
      </c>
      <c r="O1553" s="14"/>
      <c r="P1553" s="15" t="s">
        <v>1618</v>
      </c>
      <c r="Q1553" s="16">
        <v>13099</v>
      </c>
      <c r="R1553" s="17">
        <v>40</v>
      </c>
      <c r="S1553" s="18">
        <v>9038.31</v>
      </c>
      <c r="T1553" s="19" t="s">
        <v>353</v>
      </c>
      <c r="U1553" s="20" t="s">
        <v>698</v>
      </c>
      <c r="V1553" s="22">
        <v>44</v>
      </c>
      <c r="W1553" s="22">
        <v>8</v>
      </c>
      <c r="X1553" s="23"/>
    </row>
    <row r="1554" spans="1:24" s="1" customFormat="1" ht="32" customHeight="1" x14ac:dyDescent="0.3">
      <c r="A1554" s="24" t="s">
        <v>23</v>
      </c>
      <c r="B1554" s="24" t="s">
        <v>1881</v>
      </c>
      <c r="C1554" s="27" t="s">
        <v>1882</v>
      </c>
      <c r="D1554" s="60"/>
      <c r="E1554" s="40" t="str">
        <f>HYPERLINK("https://www.google.ru/search?q=FQ8740-480&amp;newwindow=1&amp;tbm=isch","Еще фото")</f>
        <v>Еще фото</v>
      </c>
      <c r="F1554" s="13" t="s">
        <v>26</v>
      </c>
      <c r="G1554" s="24" t="s">
        <v>1092</v>
      </c>
      <c r="H1554" s="24" t="s">
        <v>349</v>
      </c>
      <c r="I1554" s="24" t="s">
        <v>1078</v>
      </c>
      <c r="J1554" s="14" t="s">
        <v>29</v>
      </c>
      <c r="K1554" s="15" t="s">
        <v>30</v>
      </c>
      <c r="L1554" s="57"/>
      <c r="M1554" s="14"/>
      <c r="N1554" s="14" t="s">
        <v>1854</v>
      </c>
      <c r="O1554" s="14"/>
      <c r="P1554" s="15" t="s">
        <v>1618</v>
      </c>
      <c r="Q1554" s="16">
        <v>13099</v>
      </c>
      <c r="R1554" s="17">
        <v>40</v>
      </c>
      <c r="S1554" s="18">
        <v>9038.31</v>
      </c>
      <c r="T1554" s="19" t="s">
        <v>353</v>
      </c>
      <c r="U1554" s="20" t="s">
        <v>853</v>
      </c>
      <c r="V1554" s="29">
        <v>44.5</v>
      </c>
      <c r="W1554" s="22">
        <v>6</v>
      </c>
      <c r="X1554" s="23"/>
    </row>
    <row r="1555" spans="1:24" s="1" customFormat="1" ht="14" customHeight="1" x14ac:dyDescent="0.3">
      <c r="A1555" s="11" t="s">
        <v>23</v>
      </c>
      <c r="B1555" s="11" t="s">
        <v>1884</v>
      </c>
      <c r="C1555" s="12" t="s">
        <v>1885</v>
      </c>
      <c r="D1555" s="58"/>
      <c r="E1555" s="40" t="str">
        <f t="shared" ref="E1555:E1561" si="73">HYPERLINK("https://www.google.ru/search?q=FQ8903-004&amp;newwindow=1&amp;tbm=isch","Еще фото")</f>
        <v>Еще фото</v>
      </c>
      <c r="F1555" s="25"/>
      <c r="G1555" s="11" t="s">
        <v>358</v>
      </c>
      <c r="H1555" s="11" t="s">
        <v>349</v>
      </c>
      <c r="I1555" s="14" t="s">
        <v>1078</v>
      </c>
      <c r="J1555" s="14" t="s">
        <v>29</v>
      </c>
      <c r="K1555" s="15" t="s">
        <v>30</v>
      </c>
      <c r="L1555" s="56" t="s">
        <v>1886</v>
      </c>
      <c r="M1555" s="14"/>
      <c r="N1555" s="14" t="s">
        <v>32</v>
      </c>
      <c r="O1555" s="14"/>
      <c r="P1555" s="15" t="s">
        <v>1594</v>
      </c>
      <c r="Q1555" s="16">
        <v>15499</v>
      </c>
      <c r="R1555" s="17">
        <v>40</v>
      </c>
      <c r="S1555" s="18">
        <v>10694.31</v>
      </c>
      <c r="T1555" s="19" t="s">
        <v>353</v>
      </c>
      <c r="U1555" s="20" t="s">
        <v>362</v>
      </c>
      <c r="V1555" s="22">
        <v>39</v>
      </c>
      <c r="W1555" s="22">
        <v>1</v>
      </c>
      <c r="X1555" s="23"/>
    </row>
    <row r="1556" spans="1:24" s="1" customFormat="1" ht="14" customHeight="1" x14ac:dyDescent="0.3">
      <c r="A1556" s="24" t="s">
        <v>23</v>
      </c>
      <c r="B1556" s="24" t="s">
        <v>1884</v>
      </c>
      <c r="C1556" s="12" t="s">
        <v>1885</v>
      </c>
      <c r="D1556" s="59"/>
      <c r="E1556" s="40" t="str">
        <f t="shared" si="73"/>
        <v>Еще фото</v>
      </c>
      <c r="F1556" s="25"/>
      <c r="G1556" s="24" t="s">
        <v>358</v>
      </c>
      <c r="H1556" s="24" t="s">
        <v>349</v>
      </c>
      <c r="I1556" s="24" t="s">
        <v>1078</v>
      </c>
      <c r="J1556" s="14" t="s">
        <v>29</v>
      </c>
      <c r="K1556" s="15" t="s">
        <v>30</v>
      </c>
      <c r="L1556" s="61"/>
      <c r="M1556" s="14"/>
      <c r="N1556" s="14" t="s">
        <v>32</v>
      </c>
      <c r="O1556" s="14"/>
      <c r="P1556" s="15" t="s">
        <v>1594</v>
      </c>
      <c r="Q1556" s="16">
        <v>15499</v>
      </c>
      <c r="R1556" s="17">
        <v>40</v>
      </c>
      <c r="S1556" s="18">
        <v>10694.31</v>
      </c>
      <c r="T1556" s="19" t="s">
        <v>353</v>
      </c>
      <c r="U1556" s="20" t="s">
        <v>695</v>
      </c>
      <c r="V1556" s="29">
        <v>39.5</v>
      </c>
      <c r="W1556" s="22">
        <v>1</v>
      </c>
      <c r="X1556" s="23"/>
    </row>
    <row r="1557" spans="1:24" s="1" customFormat="1" ht="14" customHeight="1" x14ac:dyDescent="0.3">
      <c r="A1557" s="24" t="s">
        <v>23</v>
      </c>
      <c r="B1557" s="24" t="s">
        <v>1884</v>
      </c>
      <c r="C1557" s="12" t="s">
        <v>1885</v>
      </c>
      <c r="D1557" s="59"/>
      <c r="E1557" s="40" t="str">
        <f t="shared" si="73"/>
        <v>Еще фото</v>
      </c>
      <c r="F1557" s="25"/>
      <c r="G1557" s="24" t="s">
        <v>358</v>
      </c>
      <c r="H1557" s="24" t="s">
        <v>349</v>
      </c>
      <c r="I1557" s="24" t="s">
        <v>1078</v>
      </c>
      <c r="J1557" s="14" t="s">
        <v>29</v>
      </c>
      <c r="K1557" s="15" t="s">
        <v>30</v>
      </c>
      <c r="L1557" s="61"/>
      <c r="M1557" s="14"/>
      <c r="N1557" s="14" t="s">
        <v>32</v>
      </c>
      <c r="O1557" s="14"/>
      <c r="P1557" s="15" t="s">
        <v>1594</v>
      </c>
      <c r="Q1557" s="16">
        <v>15499</v>
      </c>
      <c r="R1557" s="17">
        <v>40</v>
      </c>
      <c r="S1557" s="18">
        <v>10694.31</v>
      </c>
      <c r="T1557" s="19" t="s">
        <v>353</v>
      </c>
      <c r="U1557" s="20" t="s">
        <v>686</v>
      </c>
      <c r="V1557" s="22">
        <v>40</v>
      </c>
      <c r="W1557" s="22">
        <v>1</v>
      </c>
      <c r="X1557" s="23"/>
    </row>
    <row r="1558" spans="1:24" s="1" customFormat="1" ht="14" customHeight="1" x14ac:dyDescent="0.3">
      <c r="A1558" s="24" t="s">
        <v>23</v>
      </c>
      <c r="B1558" s="24" t="s">
        <v>1884</v>
      </c>
      <c r="C1558" s="12" t="s">
        <v>1885</v>
      </c>
      <c r="D1558" s="59"/>
      <c r="E1558" s="40" t="str">
        <f t="shared" si="73"/>
        <v>Еще фото</v>
      </c>
      <c r="F1558" s="25"/>
      <c r="G1558" s="24" t="s">
        <v>358</v>
      </c>
      <c r="H1558" s="24" t="s">
        <v>349</v>
      </c>
      <c r="I1558" s="24" t="s">
        <v>1078</v>
      </c>
      <c r="J1558" s="14" t="s">
        <v>29</v>
      </c>
      <c r="K1558" s="15" t="s">
        <v>30</v>
      </c>
      <c r="L1558" s="61"/>
      <c r="M1558" s="14"/>
      <c r="N1558" s="14" t="s">
        <v>32</v>
      </c>
      <c r="O1558" s="14"/>
      <c r="P1558" s="15" t="s">
        <v>1594</v>
      </c>
      <c r="Q1558" s="16">
        <v>15499</v>
      </c>
      <c r="R1558" s="17">
        <v>40</v>
      </c>
      <c r="S1558" s="18">
        <v>10694.31</v>
      </c>
      <c r="T1558" s="19" t="s">
        <v>353</v>
      </c>
      <c r="U1558" s="20" t="s">
        <v>354</v>
      </c>
      <c r="V1558" s="22">
        <v>41</v>
      </c>
      <c r="W1558" s="22">
        <v>1</v>
      </c>
      <c r="X1558" s="23"/>
    </row>
    <row r="1559" spans="1:24" s="1" customFormat="1" ht="14" customHeight="1" x14ac:dyDescent="0.3">
      <c r="A1559" s="24" t="s">
        <v>23</v>
      </c>
      <c r="B1559" s="24" t="s">
        <v>1884</v>
      </c>
      <c r="C1559" s="12" t="s">
        <v>1885</v>
      </c>
      <c r="D1559" s="59"/>
      <c r="E1559" s="40" t="str">
        <f t="shared" si="73"/>
        <v>Еще фото</v>
      </c>
      <c r="F1559" s="25"/>
      <c r="G1559" s="24" t="s">
        <v>358</v>
      </c>
      <c r="H1559" s="24" t="s">
        <v>349</v>
      </c>
      <c r="I1559" s="24" t="s">
        <v>1078</v>
      </c>
      <c r="J1559" s="14" t="s">
        <v>29</v>
      </c>
      <c r="K1559" s="15" t="s">
        <v>30</v>
      </c>
      <c r="L1559" s="61"/>
      <c r="M1559" s="14"/>
      <c r="N1559" s="14" t="s">
        <v>32</v>
      </c>
      <c r="O1559" s="14"/>
      <c r="P1559" s="15" t="s">
        <v>1594</v>
      </c>
      <c r="Q1559" s="16">
        <v>15499</v>
      </c>
      <c r="R1559" s="17">
        <v>40</v>
      </c>
      <c r="S1559" s="18">
        <v>10694.31</v>
      </c>
      <c r="T1559" s="19" t="s">
        <v>353</v>
      </c>
      <c r="U1559" s="20" t="s">
        <v>355</v>
      </c>
      <c r="V1559" s="29">
        <v>41.5</v>
      </c>
      <c r="W1559" s="22">
        <v>1</v>
      </c>
      <c r="X1559" s="23"/>
    </row>
    <row r="1560" spans="1:24" s="1" customFormat="1" ht="14" customHeight="1" x14ac:dyDescent="0.3">
      <c r="A1560" s="24" t="s">
        <v>23</v>
      </c>
      <c r="B1560" s="24" t="s">
        <v>1884</v>
      </c>
      <c r="C1560" s="12" t="s">
        <v>1885</v>
      </c>
      <c r="D1560" s="59"/>
      <c r="E1560" s="40" t="str">
        <f t="shared" si="73"/>
        <v>Еще фото</v>
      </c>
      <c r="F1560" s="25"/>
      <c r="G1560" s="24" t="s">
        <v>358</v>
      </c>
      <c r="H1560" s="24" t="s">
        <v>349</v>
      </c>
      <c r="I1560" s="24" t="s">
        <v>1078</v>
      </c>
      <c r="J1560" s="14" t="s">
        <v>29</v>
      </c>
      <c r="K1560" s="15" t="s">
        <v>30</v>
      </c>
      <c r="L1560" s="61"/>
      <c r="M1560" s="14"/>
      <c r="N1560" s="14" t="s">
        <v>32</v>
      </c>
      <c r="O1560" s="14"/>
      <c r="P1560" s="15" t="s">
        <v>1594</v>
      </c>
      <c r="Q1560" s="16">
        <v>15499</v>
      </c>
      <c r="R1560" s="17">
        <v>40</v>
      </c>
      <c r="S1560" s="18">
        <v>10694.31</v>
      </c>
      <c r="T1560" s="19" t="s">
        <v>353</v>
      </c>
      <c r="U1560" s="20" t="s">
        <v>708</v>
      </c>
      <c r="V1560" s="22">
        <v>42</v>
      </c>
      <c r="W1560" s="22">
        <v>2</v>
      </c>
      <c r="X1560" s="23"/>
    </row>
    <row r="1561" spans="1:24" s="1" customFormat="1" ht="17" customHeight="1" x14ac:dyDescent="0.3">
      <c r="A1561" s="24" t="s">
        <v>23</v>
      </c>
      <c r="B1561" s="24" t="s">
        <v>1884</v>
      </c>
      <c r="C1561" s="12" t="s">
        <v>1885</v>
      </c>
      <c r="D1561" s="60"/>
      <c r="E1561" s="40" t="str">
        <f t="shared" si="73"/>
        <v>Еще фото</v>
      </c>
      <c r="F1561" s="25"/>
      <c r="G1561" s="24" t="s">
        <v>358</v>
      </c>
      <c r="H1561" s="24" t="s">
        <v>349</v>
      </c>
      <c r="I1561" s="24" t="s">
        <v>1078</v>
      </c>
      <c r="J1561" s="14" t="s">
        <v>29</v>
      </c>
      <c r="K1561" s="15" t="s">
        <v>30</v>
      </c>
      <c r="L1561" s="57"/>
      <c r="M1561" s="14"/>
      <c r="N1561" s="14" t="s">
        <v>32</v>
      </c>
      <c r="O1561" s="14"/>
      <c r="P1561" s="15" t="s">
        <v>1594</v>
      </c>
      <c r="Q1561" s="16">
        <v>15499</v>
      </c>
      <c r="R1561" s="17">
        <v>40</v>
      </c>
      <c r="S1561" s="18">
        <v>10694.31</v>
      </c>
      <c r="T1561" s="19" t="s">
        <v>353</v>
      </c>
      <c r="U1561" s="20" t="s">
        <v>717</v>
      </c>
      <c r="V1561" s="22">
        <v>45</v>
      </c>
      <c r="W1561" s="22">
        <v>1</v>
      </c>
      <c r="X1561" s="23"/>
    </row>
    <row r="1562" spans="1:24" s="1" customFormat="1" ht="108" customHeight="1" x14ac:dyDescent="0.3">
      <c r="A1562" s="11" t="s">
        <v>23</v>
      </c>
      <c r="B1562" s="11" t="s">
        <v>1887</v>
      </c>
      <c r="C1562" s="12" t="s">
        <v>1888</v>
      </c>
      <c r="D1562" s="28"/>
      <c r="E1562" s="40" t="str">
        <f>HYPERLINK("https://www.google.ru/search?q=FQ9065-001&amp;newwindow=1&amp;tbm=isch","Еще фото")</f>
        <v>Еще фото</v>
      </c>
      <c r="F1562" s="25"/>
      <c r="G1562" s="11" t="s">
        <v>358</v>
      </c>
      <c r="H1562" s="11" t="s">
        <v>349</v>
      </c>
      <c r="I1562" s="14" t="s">
        <v>1078</v>
      </c>
      <c r="J1562" s="14" t="s">
        <v>29</v>
      </c>
      <c r="K1562" s="15" t="s">
        <v>45</v>
      </c>
      <c r="L1562" s="14" t="s">
        <v>1889</v>
      </c>
      <c r="M1562" s="14"/>
      <c r="N1562" s="14" t="s">
        <v>1747</v>
      </c>
      <c r="O1562" s="14"/>
      <c r="P1562" s="15" t="s">
        <v>1762</v>
      </c>
      <c r="Q1562" s="16">
        <v>26799</v>
      </c>
      <c r="R1562" s="17">
        <v>40</v>
      </c>
      <c r="S1562" s="18">
        <v>18491.309999999998</v>
      </c>
      <c r="T1562" s="19" t="s">
        <v>353</v>
      </c>
      <c r="U1562" s="20" t="s">
        <v>362</v>
      </c>
      <c r="V1562" s="22">
        <v>37</v>
      </c>
      <c r="W1562" s="22">
        <v>1</v>
      </c>
      <c r="X1562" s="23"/>
    </row>
    <row r="1563" spans="1:24" s="1" customFormat="1" ht="108" customHeight="1" x14ac:dyDescent="0.3">
      <c r="A1563" s="11" t="s">
        <v>23</v>
      </c>
      <c r="B1563" s="11" t="s">
        <v>1890</v>
      </c>
      <c r="C1563" s="12" t="s">
        <v>1891</v>
      </c>
      <c r="D1563" s="28"/>
      <c r="E1563" s="40" t="str">
        <f>HYPERLINK("https://www.google.ru/search?q=FV2295-002&amp;newwindow=1&amp;tbm=isch","Еще фото")</f>
        <v>Еще фото</v>
      </c>
      <c r="F1563" s="25"/>
      <c r="G1563" s="11" t="s">
        <v>358</v>
      </c>
      <c r="H1563" s="11" t="s">
        <v>349</v>
      </c>
      <c r="I1563" s="14" t="s">
        <v>1078</v>
      </c>
      <c r="J1563" s="14" t="s">
        <v>29</v>
      </c>
      <c r="K1563" s="15" t="s">
        <v>30</v>
      </c>
      <c r="L1563" s="14" t="s">
        <v>1892</v>
      </c>
      <c r="M1563" s="14"/>
      <c r="N1563" s="14" t="s">
        <v>114</v>
      </c>
      <c r="O1563" s="14"/>
      <c r="P1563" s="15" t="s">
        <v>1893</v>
      </c>
      <c r="Q1563" s="16">
        <v>27499</v>
      </c>
      <c r="R1563" s="17">
        <v>40</v>
      </c>
      <c r="S1563" s="18">
        <v>18974.310000000001</v>
      </c>
      <c r="T1563" s="19" t="s">
        <v>353</v>
      </c>
      <c r="U1563" s="20" t="s">
        <v>697</v>
      </c>
      <c r="V1563" s="29">
        <v>43.5</v>
      </c>
      <c r="W1563" s="22">
        <v>1</v>
      </c>
      <c r="X1563" s="23"/>
    </row>
    <row r="1564" spans="1:24" s="1" customFormat="1" ht="21" customHeight="1" x14ac:dyDescent="0.3">
      <c r="A1564" s="11" t="s">
        <v>23</v>
      </c>
      <c r="B1564" s="11" t="s">
        <v>1894</v>
      </c>
      <c r="C1564" s="26" t="s">
        <v>1895</v>
      </c>
      <c r="D1564" s="58"/>
      <c r="E1564" s="40" t="str">
        <f>HYPERLINK("https://www.google.ru/search?q=FV5948-119&amp;newwindow=1&amp;tbm=isch","Еще фото")</f>
        <v>Еще фото</v>
      </c>
      <c r="F1564" s="25"/>
      <c r="G1564" s="11" t="s">
        <v>358</v>
      </c>
      <c r="H1564" s="11" t="s">
        <v>349</v>
      </c>
      <c r="I1564" s="14" t="s">
        <v>1078</v>
      </c>
      <c r="J1564" s="14" t="s">
        <v>29</v>
      </c>
      <c r="K1564" s="15" t="s">
        <v>997</v>
      </c>
      <c r="L1564" s="56" t="s">
        <v>1896</v>
      </c>
      <c r="M1564" s="14"/>
      <c r="N1564" s="14" t="s">
        <v>67</v>
      </c>
      <c r="O1564" s="14"/>
      <c r="P1564" s="15" t="s">
        <v>1139</v>
      </c>
      <c r="Q1564" s="16">
        <v>14499</v>
      </c>
      <c r="R1564" s="17">
        <v>40</v>
      </c>
      <c r="S1564" s="18">
        <v>10004.31</v>
      </c>
      <c r="T1564" s="19" t="s">
        <v>353</v>
      </c>
      <c r="U1564" s="20" t="s">
        <v>1697</v>
      </c>
      <c r="V1564" s="29">
        <v>35.5</v>
      </c>
      <c r="W1564" s="22">
        <v>1</v>
      </c>
      <c r="X1564" s="23"/>
    </row>
    <row r="1565" spans="1:24" s="1" customFormat="1" ht="21" customHeight="1" x14ac:dyDescent="0.3">
      <c r="A1565" s="24" t="s">
        <v>23</v>
      </c>
      <c r="B1565" s="24" t="s">
        <v>1894</v>
      </c>
      <c r="C1565" s="27" t="s">
        <v>1895</v>
      </c>
      <c r="D1565" s="59"/>
      <c r="E1565" s="40" t="str">
        <f>HYPERLINK("https://www.google.ru/search?q=FV5948-119&amp;newwindow=1&amp;tbm=isch","Еще фото")</f>
        <v>Еще фото</v>
      </c>
      <c r="F1565" s="25"/>
      <c r="G1565" s="24" t="s">
        <v>358</v>
      </c>
      <c r="H1565" s="24" t="s">
        <v>349</v>
      </c>
      <c r="I1565" s="24" t="s">
        <v>1078</v>
      </c>
      <c r="J1565" s="14" t="s">
        <v>29</v>
      </c>
      <c r="K1565" s="15" t="s">
        <v>997</v>
      </c>
      <c r="L1565" s="61"/>
      <c r="M1565" s="14"/>
      <c r="N1565" s="14" t="s">
        <v>67</v>
      </c>
      <c r="O1565" s="14"/>
      <c r="P1565" s="15" t="s">
        <v>1139</v>
      </c>
      <c r="Q1565" s="16">
        <v>14499</v>
      </c>
      <c r="R1565" s="17">
        <v>40</v>
      </c>
      <c r="S1565" s="18">
        <v>10004.31</v>
      </c>
      <c r="T1565" s="19" t="s">
        <v>353</v>
      </c>
      <c r="U1565" s="20" t="s">
        <v>1002</v>
      </c>
      <c r="V1565" s="29">
        <v>36.5</v>
      </c>
      <c r="W1565" s="22">
        <v>2</v>
      </c>
      <c r="X1565" s="23"/>
    </row>
    <row r="1566" spans="1:24" s="1" customFormat="1" ht="21" customHeight="1" x14ac:dyDescent="0.3">
      <c r="A1566" s="24" t="s">
        <v>23</v>
      </c>
      <c r="B1566" s="24" t="s">
        <v>1894</v>
      </c>
      <c r="C1566" s="27" t="s">
        <v>1895</v>
      </c>
      <c r="D1566" s="59"/>
      <c r="E1566" s="40" t="str">
        <f>HYPERLINK("https://www.google.ru/search?q=FV5948-119&amp;newwindow=1&amp;tbm=isch","Еще фото")</f>
        <v>Еще фото</v>
      </c>
      <c r="F1566" s="25"/>
      <c r="G1566" s="24" t="s">
        <v>358</v>
      </c>
      <c r="H1566" s="24" t="s">
        <v>349</v>
      </c>
      <c r="I1566" s="24" t="s">
        <v>1078</v>
      </c>
      <c r="J1566" s="14" t="s">
        <v>29</v>
      </c>
      <c r="K1566" s="15" t="s">
        <v>997</v>
      </c>
      <c r="L1566" s="61"/>
      <c r="M1566" s="14"/>
      <c r="N1566" s="14" t="s">
        <v>67</v>
      </c>
      <c r="O1566" s="14"/>
      <c r="P1566" s="15" t="s">
        <v>1139</v>
      </c>
      <c r="Q1566" s="16">
        <v>14499</v>
      </c>
      <c r="R1566" s="17">
        <v>40</v>
      </c>
      <c r="S1566" s="18">
        <v>10004.31</v>
      </c>
      <c r="T1566" s="19" t="s">
        <v>353</v>
      </c>
      <c r="U1566" s="20" t="s">
        <v>1482</v>
      </c>
      <c r="V1566" s="22">
        <v>37</v>
      </c>
      <c r="W1566" s="22">
        <v>3</v>
      </c>
      <c r="X1566" s="23"/>
    </row>
    <row r="1567" spans="1:24" s="1" customFormat="1" ht="21" customHeight="1" x14ac:dyDescent="0.3">
      <c r="A1567" s="24" t="s">
        <v>23</v>
      </c>
      <c r="B1567" s="24" t="s">
        <v>1894</v>
      </c>
      <c r="C1567" s="27" t="s">
        <v>1895</v>
      </c>
      <c r="D1567" s="59"/>
      <c r="E1567" s="40" t="str">
        <f>HYPERLINK("https://www.google.ru/search?q=FV5948-119&amp;newwindow=1&amp;tbm=isch","Еще фото")</f>
        <v>Еще фото</v>
      </c>
      <c r="F1567" s="25"/>
      <c r="G1567" s="24" t="s">
        <v>358</v>
      </c>
      <c r="H1567" s="24" t="s">
        <v>349</v>
      </c>
      <c r="I1567" s="24" t="s">
        <v>1078</v>
      </c>
      <c r="J1567" s="14" t="s">
        <v>29</v>
      </c>
      <c r="K1567" s="15" t="s">
        <v>997</v>
      </c>
      <c r="L1567" s="61"/>
      <c r="M1567" s="14"/>
      <c r="N1567" s="14" t="s">
        <v>67</v>
      </c>
      <c r="O1567" s="14"/>
      <c r="P1567" s="15" t="s">
        <v>1139</v>
      </c>
      <c r="Q1567" s="16">
        <v>14499</v>
      </c>
      <c r="R1567" s="17">
        <v>40</v>
      </c>
      <c r="S1567" s="18">
        <v>10004.31</v>
      </c>
      <c r="T1567" s="19" t="s">
        <v>353</v>
      </c>
      <c r="U1567" s="20" t="s">
        <v>1017</v>
      </c>
      <c r="V1567" s="29">
        <v>37.5</v>
      </c>
      <c r="W1567" s="22">
        <v>3</v>
      </c>
      <c r="X1567" s="23"/>
    </row>
    <row r="1568" spans="1:24" s="1" customFormat="1" ht="32" customHeight="1" x14ac:dyDescent="0.3">
      <c r="A1568" s="24" t="s">
        <v>23</v>
      </c>
      <c r="B1568" s="24" t="s">
        <v>1894</v>
      </c>
      <c r="C1568" s="27" t="s">
        <v>1895</v>
      </c>
      <c r="D1568" s="60"/>
      <c r="E1568" s="40" t="str">
        <f>HYPERLINK("https://www.google.ru/search?q=FV5948-119&amp;newwindow=1&amp;tbm=isch","Еще фото")</f>
        <v>Еще фото</v>
      </c>
      <c r="F1568" s="25"/>
      <c r="G1568" s="24" t="s">
        <v>358</v>
      </c>
      <c r="H1568" s="24" t="s">
        <v>349</v>
      </c>
      <c r="I1568" s="24" t="s">
        <v>1078</v>
      </c>
      <c r="J1568" s="14" t="s">
        <v>29</v>
      </c>
      <c r="K1568" s="15" t="s">
        <v>997</v>
      </c>
      <c r="L1568" s="57"/>
      <c r="M1568" s="14"/>
      <c r="N1568" s="14" t="s">
        <v>67</v>
      </c>
      <c r="O1568" s="14"/>
      <c r="P1568" s="15" t="s">
        <v>1139</v>
      </c>
      <c r="Q1568" s="16">
        <v>14499</v>
      </c>
      <c r="R1568" s="17">
        <v>40</v>
      </c>
      <c r="S1568" s="18">
        <v>10004.31</v>
      </c>
      <c r="T1568" s="19" t="s">
        <v>353</v>
      </c>
      <c r="U1568" s="20" t="s">
        <v>1770</v>
      </c>
      <c r="V1568" s="22">
        <v>38</v>
      </c>
      <c r="W1568" s="22">
        <v>3</v>
      </c>
      <c r="X1568" s="23"/>
    </row>
    <row r="1569" spans="1:24" s="1" customFormat="1" ht="26" customHeight="1" x14ac:dyDescent="0.3">
      <c r="A1569" s="11" t="s">
        <v>23</v>
      </c>
      <c r="B1569" s="11" t="s">
        <v>1897</v>
      </c>
      <c r="C1569" s="12" t="s">
        <v>1898</v>
      </c>
      <c r="D1569" s="58"/>
      <c r="E1569" s="40" t="str">
        <f>HYPERLINK("https://www.google.ru/search?q=FV5951-001&amp;newwindow=1&amp;tbm=isch","Еще фото")</f>
        <v>Еще фото</v>
      </c>
      <c r="F1569" s="25"/>
      <c r="G1569" s="11" t="s">
        <v>358</v>
      </c>
      <c r="H1569" s="11" t="s">
        <v>349</v>
      </c>
      <c r="I1569" s="14" t="s">
        <v>1078</v>
      </c>
      <c r="J1569" s="14" t="s">
        <v>29</v>
      </c>
      <c r="K1569" s="15" t="s">
        <v>997</v>
      </c>
      <c r="L1569" s="56" t="s">
        <v>1899</v>
      </c>
      <c r="M1569" s="14"/>
      <c r="N1569" s="14" t="s">
        <v>114</v>
      </c>
      <c r="O1569" s="14"/>
      <c r="P1569" s="15" t="s">
        <v>1900</v>
      </c>
      <c r="Q1569" s="16">
        <v>14199</v>
      </c>
      <c r="R1569" s="17">
        <v>40</v>
      </c>
      <c r="S1569" s="18">
        <v>9797.31</v>
      </c>
      <c r="T1569" s="19" t="s">
        <v>353</v>
      </c>
      <c r="U1569" s="20" t="s">
        <v>1697</v>
      </c>
      <c r="V1569" s="29">
        <v>35.5</v>
      </c>
      <c r="W1569" s="22">
        <v>1</v>
      </c>
      <c r="X1569" s="23"/>
    </row>
    <row r="1570" spans="1:24" s="1" customFormat="1" ht="26" customHeight="1" x14ac:dyDescent="0.3">
      <c r="A1570" s="24" t="s">
        <v>23</v>
      </c>
      <c r="B1570" s="24" t="s">
        <v>1897</v>
      </c>
      <c r="C1570" s="12" t="s">
        <v>1898</v>
      </c>
      <c r="D1570" s="59"/>
      <c r="E1570" s="40" t="str">
        <f>HYPERLINK("https://www.google.ru/search?q=FV5951-001&amp;newwindow=1&amp;tbm=isch","Еще фото")</f>
        <v>Еще фото</v>
      </c>
      <c r="F1570" s="25"/>
      <c r="G1570" s="24" t="s">
        <v>358</v>
      </c>
      <c r="H1570" s="24" t="s">
        <v>349</v>
      </c>
      <c r="I1570" s="24" t="s">
        <v>1078</v>
      </c>
      <c r="J1570" s="14" t="s">
        <v>29</v>
      </c>
      <c r="K1570" s="15" t="s">
        <v>997</v>
      </c>
      <c r="L1570" s="61"/>
      <c r="M1570" s="14"/>
      <c r="N1570" s="14" t="s">
        <v>114</v>
      </c>
      <c r="O1570" s="14"/>
      <c r="P1570" s="15" t="s">
        <v>1900</v>
      </c>
      <c r="Q1570" s="16">
        <v>14199</v>
      </c>
      <c r="R1570" s="17">
        <v>40</v>
      </c>
      <c r="S1570" s="18">
        <v>9797.31</v>
      </c>
      <c r="T1570" s="19" t="s">
        <v>353</v>
      </c>
      <c r="U1570" s="20" t="s">
        <v>1002</v>
      </c>
      <c r="V1570" s="29">
        <v>36.5</v>
      </c>
      <c r="W1570" s="22">
        <v>3</v>
      </c>
      <c r="X1570" s="23"/>
    </row>
    <row r="1571" spans="1:24" s="1" customFormat="1" ht="26" customHeight="1" x14ac:dyDescent="0.3">
      <c r="A1571" s="24" t="s">
        <v>23</v>
      </c>
      <c r="B1571" s="24" t="s">
        <v>1897</v>
      </c>
      <c r="C1571" s="12" t="s">
        <v>1898</v>
      </c>
      <c r="D1571" s="59"/>
      <c r="E1571" s="40" t="str">
        <f>HYPERLINK("https://www.google.ru/search?q=FV5951-001&amp;newwindow=1&amp;tbm=isch","Еще фото")</f>
        <v>Еще фото</v>
      </c>
      <c r="F1571" s="25"/>
      <c r="G1571" s="24" t="s">
        <v>358</v>
      </c>
      <c r="H1571" s="24" t="s">
        <v>349</v>
      </c>
      <c r="I1571" s="24" t="s">
        <v>1078</v>
      </c>
      <c r="J1571" s="14" t="s">
        <v>29</v>
      </c>
      <c r="K1571" s="15" t="s">
        <v>997</v>
      </c>
      <c r="L1571" s="61"/>
      <c r="M1571" s="14"/>
      <c r="N1571" s="14" t="s">
        <v>114</v>
      </c>
      <c r="O1571" s="14"/>
      <c r="P1571" s="15" t="s">
        <v>1900</v>
      </c>
      <c r="Q1571" s="16">
        <v>14199</v>
      </c>
      <c r="R1571" s="17">
        <v>40</v>
      </c>
      <c r="S1571" s="18">
        <v>9797.31</v>
      </c>
      <c r="T1571" s="19" t="s">
        <v>353</v>
      </c>
      <c r="U1571" s="20" t="s">
        <v>1482</v>
      </c>
      <c r="V1571" s="22">
        <v>37</v>
      </c>
      <c r="W1571" s="22">
        <v>3</v>
      </c>
      <c r="X1571" s="23"/>
    </row>
    <row r="1572" spans="1:24" s="1" customFormat="1" ht="26" customHeight="1" x14ac:dyDescent="0.3">
      <c r="A1572" s="24" t="s">
        <v>23</v>
      </c>
      <c r="B1572" s="24" t="s">
        <v>1897</v>
      </c>
      <c r="C1572" s="12" t="s">
        <v>1898</v>
      </c>
      <c r="D1572" s="60"/>
      <c r="E1572" s="40" t="str">
        <f>HYPERLINK("https://www.google.ru/search?q=FV5951-001&amp;newwindow=1&amp;tbm=isch","Еще фото")</f>
        <v>Еще фото</v>
      </c>
      <c r="F1572" s="25"/>
      <c r="G1572" s="24" t="s">
        <v>358</v>
      </c>
      <c r="H1572" s="24" t="s">
        <v>349</v>
      </c>
      <c r="I1572" s="24" t="s">
        <v>1078</v>
      </c>
      <c r="J1572" s="14" t="s">
        <v>29</v>
      </c>
      <c r="K1572" s="15" t="s">
        <v>997</v>
      </c>
      <c r="L1572" s="57"/>
      <c r="M1572" s="14"/>
      <c r="N1572" s="14" t="s">
        <v>114</v>
      </c>
      <c r="O1572" s="14"/>
      <c r="P1572" s="15" t="s">
        <v>1900</v>
      </c>
      <c r="Q1572" s="16">
        <v>14199</v>
      </c>
      <c r="R1572" s="17">
        <v>40</v>
      </c>
      <c r="S1572" s="18">
        <v>9797.31</v>
      </c>
      <c r="T1572" s="19" t="s">
        <v>353</v>
      </c>
      <c r="U1572" s="20" t="s">
        <v>1778</v>
      </c>
      <c r="V1572" s="22">
        <v>39</v>
      </c>
      <c r="W1572" s="22">
        <v>1</v>
      </c>
      <c r="X1572" s="23"/>
    </row>
    <row r="1573" spans="1:24" s="1" customFormat="1" ht="26" customHeight="1" x14ac:dyDescent="0.3">
      <c r="A1573" s="11" t="s">
        <v>23</v>
      </c>
      <c r="B1573" s="11" t="s">
        <v>1897</v>
      </c>
      <c r="C1573" s="12" t="s">
        <v>1901</v>
      </c>
      <c r="D1573" s="58"/>
      <c r="E1573" s="40" t="str">
        <f>HYPERLINK("https://www.google.ru/search?q=FV5951-111&amp;newwindow=1&amp;tbm=isch","Еще фото")</f>
        <v>Еще фото</v>
      </c>
      <c r="F1573" s="25"/>
      <c r="G1573" s="11" t="s">
        <v>358</v>
      </c>
      <c r="H1573" s="11" t="s">
        <v>349</v>
      </c>
      <c r="I1573" s="14" t="s">
        <v>1078</v>
      </c>
      <c r="J1573" s="14" t="s">
        <v>29</v>
      </c>
      <c r="K1573" s="15" t="s">
        <v>997</v>
      </c>
      <c r="L1573" s="56" t="s">
        <v>1899</v>
      </c>
      <c r="M1573" s="14"/>
      <c r="N1573" s="14" t="s">
        <v>67</v>
      </c>
      <c r="O1573" s="14"/>
      <c r="P1573" s="15" t="s">
        <v>1900</v>
      </c>
      <c r="Q1573" s="16">
        <v>14199</v>
      </c>
      <c r="R1573" s="17">
        <v>40</v>
      </c>
      <c r="S1573" s="18">
        <v>9797.31</v>
      </c>
      <c r="T1573" s="19" t="s">
        <v>353</v>
      </c>
      <c r="U1573" s="20" t="s">
        <v>1697</v>
      </c>
      <c r="V1573" s="29">
        <v>35.5</v>
      </c>
      <c r="W1573" s="22">
        <v>1</v>
      </c>
      <c r="X1573" s="23"/>
    </row>
    <row r="1574" spans="1:24" s="1" customFormat="1" ht="26" customHeight="1" x14ac:dyDescent="0.3">
      <c r="A1574" s="24" t="s">
        <v>23</v>
      </c>
      <c r="B1574" s="24" t="s">
        <v>1897</v>
      </c>
      <c r="C1574" s="12" t="s">
        <v>1901</v>
      </c>
      <c r="D1574" s="59"/>
      <c r="E1574" s="40" t="str">
        <f>HYPERLINK("https://www.google.ru/search?q=FV5951-111&amp;newwindow=1&amp;tbm=isch","Еще фото")</f>
        <v>Еще фото</v>
      </c>
      <c r="F1574" s="25"/>
      <c r="G1574" s="24" t="s">
        <v>358</v>
      </c>
      <c r="H1574" s="24" t="s">
        <v>349</v>
      </c>
      <c r="I1574" s="24" t="s">
        <v>1078</v>
      </c>
      <c r="J1574" s="14" t="s">
        <v>29</v>
      </c>
      <c r="K1574" s="15" t="s">
        <v>997</v>
      </c>
      <c r="L1574" s="61"/>
      <c r="M1574" s="14"/>
      <c r="N1574" s="14" t="s">
        <v>67</v>
      </c>
      <c r="O1574" s="14"/>
      <c r="P1574" s="15" t="s">
        <v>1900</v>
      </c>
      <c r="Q1574" s="16">
        <v>14199</v>
      </c>
      <c r="R1574" s="17">
        <v>40</v>
      </c>
      <c r="S1574" s="18">
        <v>9797.31</v>
      </c>
      <c r="T1574" s="19" t="s">
        <v>353</v>
      </c>
      <c r="U1574" s="20" t="s">
        <v>1002</v>
      </c>
      <c r="V1574" s="29">
        <v>36.5</v>
      </c>
      <c r="W1574" s="22">
        <v>6</v>
      </c>
      <c r="X1574" s="23"/>
    </row>
    <row r="1575" spans="1:24" s="1" customFormat="1" ht="26" customHeight="1" x14ac:dyDescent="0.3">
      <c r="A1575" s="24" t="s">
        <v>23</v>
      </c>
      <c r="B1575" s="24" t="s">
        <v>1897</v>
      </c>
      <c r="C1575" s="12" t="s">
        <v>1901</v>
      </c>
      <c r="D1575" s="59"/>
      <c r="E1575" s="40" t="str">
        <f>HYPERLINK("https://www.google.ru/search?q=FV5951-111&amp;newwindow=1&amp;tbm=isch","Еще фото")</f>
        <v>Еще фото</v>
      </c>
      <c r="F1575" s="25"/>
      <c r="G1575" s="24" t="s">
        <v>358</v>
      </c>
      <c r="H1575" s="24" t="s">
        <v>349</v>
      </c>
      <c r="I1575" s="24" t="s">
        <v>1078</v>
      </c>
      <c r="J1575" s="14" t="s">
        <v>29</v>
      </c>
      <c r="K1575" s="15" t="s">
        <v>997</v>
      </c>
      <c r="L1575" s="61"/>
      <c r="M1575" s="14"/>
      <c r="N1575" s="14" t="s">
        <v>67</v>
      </c>
      <c r="O1575" s="14"/>
      <c r="P1575" s="15" t="s">
        <v>1900</v>
      </c>
      <c r="Q1575" s="16">
        <v>14199</v>
      </c>
      <c r="R1575" s="17">
        <v>40</v>
      </c>
      <c r="S1575" s="18">
        <v>9797.31</v>
      </c>
      <c r="T1575" s="19" t="s">
        <v>353</v>
      </c>
      <c r="U1575" s="20" t="s">
        <v>1482</v>
      </c>
      <c r="V1575" s="22">
        <v>37</v>
      </c>
      <c r="W1575" s="22">
        <v>4</v>
      </c>
      <c r="X1575" s="23"/>
    </row>
    <row r="1576" spans="1:24" s="1" customFormat="1" ht="26" customHeight="1" x14ac:dyDescent="0.3">
      <c r="A1576" s="24" t="s">
        <v>23</v>
      </c>
      <c r="B1576" s="24" t="s">
        <v>1897</v>
      </c>
      <c r="C1576" s="12" t="s">
        <v>1901</v>
      </c>
      <c r="D1576" s="60"/>
      <c r="E1576" s="40" t="str">
        <f>HYPERLINK("https://www.google.ru/search?q=FV5951-111&amp;newwindow=1&amp;tbm=isch","Еще фото")</f>
        <v>Еще фото</v>
      </c>
      <c r="F1576" s="25"/>
      <c r="G1576" s="24" t="s">
        <v>358</v>
      </c>
      <c r="H1576" s="24" t="s">
        <v>349</v>
      </c>
      <c r="I1576" s="24" t="s">
        <v>1078</v>
      </c>
      <c r="J1576" s="14" t="s">
        <v>29</v>
      </c>
      <c r="K1576" s="15" t="s">
        <v>997</v>
      </c>
      <c r="L1576" s="57"/>
      <c r="M1576" s="14"/>
      <c r="N1576" s="14" t="s">
        <v>67</v>
      </c>
      <c r="O1576" s="14"/>
      <c r="P1576" s="15" t="s">
        <v>1900</v>
      </c>
      <c r="Q1576" s="16">
        <v>14199</v>
      </c>
      <c r="R1576" s="17">
        <v>40</v>
      </c>
      <c r="S1576" s="18">
        <v>9797.31</v>
      </c>
      <c r="T1576" s="19" t="s">
        <v>353</v>
      </c>
      <c r="U1576" s="20" t="s">
        <v>1017</v>
      </c>
      <c r="V1576" s="29">
        <v>37.5</v>
      </c>
      <c r="W1576" s="22">
        <v>5</v>
      </c>
      <c r="X1576" s="23"/>
    </row>
    <row r="1577" spans="1:24" s="1" customFormat="1" ht="26" customHeight="1" x14ac:dyDescent="0.3">
      <c r="A1577" s="11" t="s">
        <v>23</v>
      </c>
      <c r="B1577" s="11" t="s">
        <v>1902</v>
      </c>
      <c r="C1577" s="12" t="s">
        <v>1903</v>
      </c>
      <c r="D1577" s="58"/>
      <c r="E1577" s="40" t="str">
        <f>HYPERLINK("https://www.google.ru/search?q=FV6064-007&amp;newwindow=1&amp;tbm=isch","Еще фото")</f>
        <v>Еще фото</v>
      </c>
      <c r="F1577" s="25"/>
      <c r="G1577" s="11" t="s">
        <v>358</v>
      </c>
      <c r="H1577" s="11" t="s">
        <v>349</v>
      </c>
      <c r="I1577" s="14" t="s">
        <v>1078</v>
      </c>
      <c r="J1577" s="14" t="s">
        <v>29</v>
      </c>
      <c r="K1577" s="15" t="s">
        <v>337</v>
      </c>
      <c r="L1577" s="56" t="s">
        <v>1904</v>
      </c>
      <c r="M1577" s="14"/>
      <c r="N1577" s="14" t="s">
        <v>951</v>
      </c>
      <c r="O1577" s="14"/>
      <c r="P1577" s="15" t="s">
        <v>1873</v>
      </c>
      <c r="Q1577" s="16">
        <v>11599</v>
      </c>
      <c r="R1577" s="17">
        <v>40</v>
      </c>
      <c r="S1577" s="18">
        <v>8003.3099999999986</v>
      </c>
      <c r="T1577" s="19" t="s">
        <v>353</v>
      </c>
      <c r="U1577" s="20" t="s">
        <v>472</v>
      </c>
      <c r="V1577" s="29">
        <v>36.5</v>
      </c>
      <c r="W1577" s="22">
        <v>2</v>
      </c>
      <c r="X1577" s="23"/>
    </row>
    <row r="1578" spans="1:24" s="1" customFormat="1" ht="26" customHeight="1" x14ac:dyDescent="0.3">
      <c r="A1578" s="24" t="s">
        <v>23</v>
      </c>
      <c r="B1578" s="24" t="s">
        <v>1902</v>
      </c>
      <c r="C1578" s="12" t="s">
        <v>1903</v>
      </c>
      <c r="D1578" s="59"/>
      <c r="E1578" s="40" t="str">
        <f>HYPERLINK("https://www.google.ru/search?q=FV6064-007&amp;newwindow=1&amp;tbm=isch","Еще фото")</f>
        <v>Еще фото</v>
      </c>
      <c r="F1578" s="25"/>
      <c r="G1578" s="24" t="s">
        <v>358</v>
      </c>
      <c r="H1578" s="24" t="s">
        <v>349</v>
      </c>
      <c r="I1578" s="24" t="s">
        <v>1078</v>
      </c>
      <c r="J1578" s="14" t="s">
        <v>29</v>
      </c>
      <c r="K1578" s="15" t="s">
        <v>337</v>
      </c>
      <c r="L1578" s="61"/>
      <c r="M1578" s="14"/>
      <c r="N1578" s="14" t="s">
        <v>951</v>
      </c>
      <c r="O1578" s="14"/>
      <c r="P1578" s="15" t="s">
        <v>1873</v>
      </c>
      <c r="Q1578" s="16">
        <v>11599</v>
      </c>
      <c r="R1578" s="17">
        <v>40</v>
      </c>
      <c r="S1578" s="18">
        <v>8003.3099999999986</v>
      </c>
      <c r="T1578" s="19" t="s">
        <v>353</v>
      </c>
      <c r="U1578" s="20" t="s">
        <v>679</v>
      </c>
      <c r="V1578" s="22">
        <v>37</v>
      </c>
      <c r="W1578" s="22">
        <v>1</v>
      </c>
      <c r="X1578" s="23"/>
    </row>
    <row r="1579" spans="1:24" s="1" customFormat="1" ht="26" customHeight="1" x14ac:dyDescent="0.3">
      <c r="A1579" s="24" t="s">
        <v>23</v>
      </c>
      <c r="B1579" s="24" t="s">
        <v>1902</v>
      </c>
      <c r="C1579" s="12" t="s">
        <v>1903</v>
      </c>
      <c r="D1579" s="59"/>
      <c r="E1579" s="40" t="str">
        <f>HYPERLINK("https://www.google.ru/search?q=FV6064-007&amp;newwindow=1&amp;tbm=isch","Еще фото")</f>
        <v>Еще фото</v>
      </c>
      <c r="F1579" s="25"/>
      <c r="G1579" s="24" t="s">
        <v>358</v>
      </c>
      <c r="H1579" s="24" t="s">
        <v>349</v>
      </c>
      <c r="I1579" s="24" t="s">
        <v>1078</v>
      </c>
      <c r="J1579" s="14" t="s">
        <v>29</v>
      </c>
      <c r="K1579" s="15" t="s">
        <v>337</v>
      </c>
      <c r="L1579" s="61"/>
      <c r="M1579" s="14"/>
      <c r="N1579" s="14" t="s">
        <v>951</v>
      </c>
      <c r="O1579" s="14"/>
      <c r="P1579" s="15" t="s">
        <v>1873</v>
      </c>
      <c r="Q1579" s="16">
        <v>11599</v>
      </c>
      <c r="R1579" s="17">
        <v>40</v>
      </c>
      <c r="S1579" s="18">
        <v>8003.3099999999986</v>
      </c>
      <c r="T1579" s="19" t="s">
        <v>353</v>
      </c>
      <c r="U1579" s="20" t="s">
        <v>712</v>
      </c>
      <c r="V1579" s="29">
        <v>37.5</v>
      </c>
      <c r="W1579" s="22">
        <v>2</v>
      </c>
      <c r="X1579" s="23"/>
    </row>
    <row r="1580" spans="1:24" s="1" customFormat="1" ht="26" customHeight="1" x14ac:dyDescent="0.3">
      <c r="A1580" s="24" t="s">
        <v>23</v>
      </c>
      <c r="B1580" s="24" t="s">
        <v>1902</v>
      </c>
      <c r="C1580" s="12" t="s">
        <v>1903</v>
      </c>
      <c r="D1580" s="60"/>
      <c r="E1580" s="40" t="str">
        <f>HYPERLINK("https://www.google.ru/search?q=FV6064-007&amp;newwindow=1&amp;tbm=isch","Еще фото")</f>
        <v>Еще фото</v>
      </c>
      <c r="F1580" s="25"/>
      <c r="G1580" s="24" t="s">
        <v>358</v>
      </c>
      <c r="H1580" s="24" t="s">
        <v>349</v>
      </c>
      <c r="I1580" s="24" t="s">
        <v>1078</v>
      </c>
      <c r="J1580" s="14" t="s">
        <v>29</v>
      </c>
      <c r="K1580" s="15" t="s">
        <v>337</v>
      </c>
      <c r="L1580" s="57"/>
      <c r="M1580" s="14"/>
      <c r="N1580" s="14" t="s">
        <v>951</v>
      </c>
      <c r="O1580" s="14"/>
      <c r="P1580" s="15" t="s">
        <v>1873</v>
      </c>
      <c r="Q1580" s="16">
        <v>11599</v>
      </c>
      <c r="R1580" s="17">
        <v>40</v>
      </c>
      <c r="S1580" s="18">
        <v>8003.3099999999986</v>
      </c>
      <c r="T1580" s="19" t="s">
        <v>353</v>
      </c>
      <c r="U1580" s="20" t="s">
        <v>708</v>
      </c>
      <c r="V1580" s="22">
        <v>42</v>
      </c>
      <c r="W1580" s="22">
        <v>1</v>
      </c>
      <c r="X1580" s="23"/>
    </row>
    <row r="1581" spans="1:24" s="1" customFormat="1" ht="108" customHeight="1" x14ac:dyDescent="0.3">
      <c r="A1581" s="11" t="s">
        <v>23</v>
      </c>
      <c r="B1581" s="11" t="s">
        <v>1369</v>
      </c>
      <c r="C1581" s="12" t="s">
        <v>1905</v>
      </c>
      <c r="D1581" s="28"/>
      <c r="E1581" s="40" t="str">
        <f>HYPERLINK("https://www.google.ru/search?q=FV8111-451&amp;newwindow=1&amp;tbm=isch","Еще фото")</f>
        <v>Еще фото</v>
      </c>
      <c r="F1581" s="25"/>
      <c r="G1581" s="11" t="s">
        <v>358</v>
      </c>
      <c r="H1581" s="11" t="s">
        <v>349</v>
      </c>
      <c r="I1581" s="14" t="s">
        <v>1078</v>
      </c>
      <c r="J1581" s="14" t="s">
        <v>29</v>
      </c>
      <c r="K1581" s="15" t="s">
        <v>45</v>
      </c>
      <c r="L1581" s="14" t="s">
        <v>1906</v>
      </c>
      <c r="M1581" s="14"/>
      <c r="N1581" s="14" t="s">
        <v>67</v>
      </c>
      <c r="O1581" s="14"/>
      <c r="P1581" s="15" t="s">
        <v>1907</v>
      </c>
      <c r="Q1581" s="16">
        <v>25599</v>
      </c>
      <c r="R1581" s="17">
        <v>40</v>
      </c>
      <c r="S1581" s="18">
        <v>17663.309999999998</v>
      </c>
      <c r="T1581" s="19" t="s">
        <v>353</v>
      </c>
      <c r="U1581" s="20" t="s">
        <v>695</v>
      </c>
      <c r="V1581" s="29">
        <v>37.5</v>
      </c>
      <c r="W1581" s="22">
        <v>1</v>
      </c>
      <c r="X1581" s="23"/>
    </row>
    <row r="1582" spans="1:24" s="1" customFormat="1" ht="108" customHeight="1" x14ac:dyDescent="0.3">
      <c r="A1582" s="11" t="s">
        <v>23</v>
      </c>
      <c r="B1582" s="11" t="s">
        <v>1908</v>
      </c>
      <c r="C1582" s="12" t="s">
        <v>1909</v>
      </c>
      <c r="D1582" s="28"/>
      <c r="E1582" s="40" t="str">
        <f>HYPERLINK("https://www.google.ru/search?q=FV8480-002&amp;newwindow=1&amp;tbm=isch","Еще фото")</f>
        <v>Еще фото</v>
      </c>
      <c r="F1582" s="25"/>
      <c r="G1582" s="11" t="s">
        <v>358</v>
      </c>
      <c r="H1582" s="11" t="s">
        <v>349</v>
      </c>
      <c r="I1582" s="14" t="s">
        <v>1078</v>
      </c>
      <c r="J1582" s="14" t="s">
        <v>29</v>
      </c>
      <c r="K1582" s="15" t="s">
        <v>45</v>
      </c>
      <c r="L1582" s="14" t="s">
        <v>1910</v>
      </c>
      <c r="M1582" s="14" t="s">
        <v>702</v>
      </c>
      <c r="N1582" s="14" t="s">
        <v>114</v>
      </c>
      <c r="O1582" s="14"/>
      <c r="P1582" s="15" t="s">
        <v>1911</v>
      </c>
      <c r="Q1582" s="16">
        <v>31999</v>
      </c>
      <c r="R1582" s="17">
        <v>40</v>
      </c>
      <c r="S1582" s="18">
        <v>22079.31</v>
      </c>
      <c r="T1582" s="19" t="s">
        <v>353</v>
      </c>
      <c r="U1582" s="20" t="s">
        <v>712</v>
      </c>
      <c r="V1582" s="29">
        <v>35.5</v>
      </c>
      <c r="W1582" s="22">
        <v>3</v>
      </c>
      <c r="X1582" s="23"/>
    </row>
    <row r="1583" spans="1:24" s="1" customFormat="1" ht="35" customHeight="1" x14ac:dyDescent="0.3">
      <c r="A1583" s="11" t="s">
        <v>23</v>
      </c>
      <c r="B1583" s="11" t="s">
        <v>1912</v>
      </c>
      <c r="C1583" s="12" t="s">
        <v>1913</v>
      </c>
      <c r="D1583" s="58"/>
      <c r="E1583" s="40" t="str">
        <f>HYPERLINK("https://www.google.ru/search?q=FZ3055-003&amp;newwindow=1&amp;tbm=isch","Еще фото")</f>
        <v>Еще фото</v>
      </c>
      <c r="F1583" s="25"/>
      <c r="G1583" s="11" t="s">
        <v>358</v>
      </c>
      <c r="H1583" s="11" t="s">
        <v>349</v>
      </c>
      <c r="I1583" s="14" t="s">
        <v>1078</v>
      </c>
      <c r="J1583" s="14" t="s">
        <v>29</v>
      </c>
      <c r="K1583" s="15" t="s">
        <v>30</v>
      </c>
      <c r="L1583" s="56" t="s">
        <v>1914</v>
      </c>
      <c r="M1583" s="14" t="s">
        <v>702</v>
      </c>
      <c r="N1583" s="14" t="s">
        <v>114</v>
      </c>
      <c r="O1583" s="14"/>
      <c r="P1583" s="15" t="s">
        <v>734</v>
      </c>
      <c r="Q1583" s="16">
        <v>29999</v>
      </c>
      <c r="R1583" s="17">
        <v>40</v>
      </c>
      <c r="S1583" s="18">
        <v>20699.310000000001</v>
      </c>
      <c r="T1583" s="19" t="s">
        <v>353</v>
      </c>
      <c r="U1583" s="20" t="s">
        <v>695</v>
      </c>
      <c r="V1583" s="29">
        <v>39.5</v>
      </c>
      <c r="W1583" s="22">
        <v>1</v>
      </c>
      <c r="X1583" s="23"/>
    </row>
    <row r="1584" spans="1:24" s="1" customFormat="1" ht="35" customHeight="1" x14ac:dyDescent="0.3">
      <c r="A1584" s="24" t="s">
        <v>23</v>
      </c>
      <c r="B1584" s="24" t="s">
        <v>1912</v>
      </c>
      <c r="C1584" s="12" t="s">
        <v>1913</v>
      </c>
      <c r="D1584" s="59"/>
      <c r="E1584" s="40" t="str">
        <f>HYPERLINK("https://www.google.ru/search?q=FZ3055-003&amp;newwindow=1&amp;tbm=isch","Еще фото")</f>
        <v>Еще фото</v>
      </c>
      <c r="F1584" s="25"/>
      <c r="G1584" s="24" t="s">
        <v>358</v>
      </c>
      <c r="H1584" s="24" t="s">
        <v>349</v>
      </c>
      <c r="I1584" s="24" t="s">
        <v>1078</v>
      </c>
      <c r="J1584" s="14" t="s">
        <v>29</v>
      </c>
      <c r="K1584" s="15" t="s">
        <v>30</v>
      </c>
      <c r="L1584" s="61"/>
      <c r="M1584" s="14" t="s">
        <v>702</v>
      </c>
      <c r="N1584" s="14" t="s">
        <v>114</v>
      </c>
      <c r="O1584" s="14"/>
      <c r="P1584" s="15" t="s">
        <v>734</v>
      </c>
      <c r="Q1584" s="16">
        <v>29999</v>
      </c>
      <c r="R1584" s="17">
        <v>40</v>
      </c>
      <c r="S1584" s="18">
        <v>20699.310000000001</v>
      </c>
      <c r="T1584" s="19" t="s">
        <v>353</v>
      </c>
      <c r="U1584" s="20" t="s">
        <v>355</v>
      </c>
      <c r="V1584" s="29">
        <v>41.5</v>
      </c>
      <c r="W1584" s="22">
        <v>1</v>
      </c>
      <c r="X1584" s="23"/>
    </row>
    <row r="1585" spans="1:24" s="1" customFormat="1" ht="37.049999999999997" customHeight="1" x14ac:dyDescent="0.3">
      <c r="A1585" s="24" t="s">
        <v>23</v>
      </c>
      <c r="B1585" s="24" t="s">
        <v>1912</v>
      </c>
      <c r="C1585" s="12" t="s">
        <v>1913</v>
      </c>
      <c r="D1585" s="60"/>
      <c r="E1585" s="40" t="str">
        <f>HYPERLINK("https://www.google.ru/search?q=FZ3055-003&amp;newwindow=1&amp;tbm=isch","Еще фото")</f>
        <v>Еще фото</v>
      </c>
      <c r="F1585" s="25"/>
      <c r="G1585" s="24" t="s">
        <v>358</v>
      </c>
      <c r="H1585" s="24" t="s">
        <v>349</v>
      </c>
      <c r="I1585" s="24" t="s">
        <v>1078</v>
      </c>
      <c r="J1585" s="14" t="s">
        <v>29</v>
      </c>
      <c r="K1585" s="15" t="s">
        <v>30</v>
      </c>
      <c r="L1585" s="57"/>
      <c r="M1585" s="14" t="s">
        <v>702</v>
      </c>
      <c r="N1585" s="14" t="s">
        <v>114</v>
      </c>
      <c r="O1585" s="14"/>
      <c r="P1585" s="15" t="s">
        <v>734</v>
      </c>
      <c r="Q1585" s="16">
        <v>29999</v>
      </c>
      <c r="R1585" s="17">
        <v>40</v>
      </c>
      <c r="S1585" s="18">
        <v>20699.310000000001</v>
      </c>
      <c r="T1585" s="19" t="s">
        <v>353</v>
      </c>
      <c r="U1585" s="20" t="s">
        <v>698</v>
      </c>
      <c r="V1585" s="22">
        <v>44</v>
      </c>
      <c r="W1585" s="22">
        <v>1</v>
      </c>
      <c r="X1585" s="23"/>
    </row>
    <row r="1586" spans="1:24" s="1" customFormat="1" ht="35" customHeight="1" x14ac:dyDescent="0.3">
      <c r="A1586" s="11" t="s">
        <v>23</v>
      </c>
      <c r="B1586" s="11" t="s">
        <v>1912</v>
      </c>
      <c r="C1586" s="12" t="s">
        <v>1915</v>
      </c>
      <c r="D1586" s="58"/>
      <c r="E1586" s="40" t="str">
        <f>HYPERLINK("https://www.google.ru/search?q=FZ3055-101&amp;newwindow=1&amp;tbm=isch","Еще фото")</f>
        <v>Еще фото</v>
      </c>
      <c r="F1586" s="25"/>
      <c r="G1586" s="11" t="s">
        <v>358</v>
      </c>
      <c r="H1586" s="11" t="s">
        <v>349</v>
      </c>
      <c r="I1586" s="14" t="s">
        <v>1078</v>
      </c>
      <c r="J1586" s="14" t="s">
        <v>29</v>
      </c>
      <c r="K1586" s="15" t="s">
        <v>30</v>
      </c>
      <c r="L1586" s="56" t="s">
        <v>1914</v>
      </c>
      <c r="M1586" s="14" t="s">
        <v>702</v>
      </c>
      <c r="N1586" s="14" t="s">
        <v>67</v>
      </c>
      <c r="O1586" s="14"/>
      <c r="P1586" s="15" t="s">
        <v>1916</v>
      </c>
      <c r="Q1586" s="16">
        <v>25399</v>
      </c>
      <c r="R1586" s="17">
        <v>40</v>
      </c>
      <c r="S1586" s="18">
        <v>17525.309999999998</v>
      </c>
      <c r="T1586" s="19" t="s">
        <v>353</v>
      </c>
      <c r="U1586" s="20" t="s">
        <v>686</v>
      </c>
      <c r="V1586" s="22">
        <v>40</v>
      </c>
      <c r="W1586" s="22">
        <v>1</v>
      </c>
      <c r="X1586" s="23"/>
    </row>
    <row r="1587" spans="1:24" s="1" customFormat="1" ht="35" customHeight="1" x14ac:dyDescent="0.3">
      <c r="A1587" s="24" t="s">
        <v>23</v>
      </c>
      <c r="B1587" s="24" t="s">
        <v>1912</v>
      </c>
      <c r="C1587" s="12" t="s">
        <v>1915</v>
      </c>
      <c r="D1587" s="59"/>
      <c r="E1587" s="40" t="str">
        <f>HYPERLINK("https://www.google.ru/search?q=FZ3055-101&amp;newwindow=1&amp;tbm=isch","Еще фото")</f>
        <v>Еще фото</v>
      </c>
      <c r="F1587" s="25"/>
      <c r="G1587" s="24" t="s">
        <v>358</v>
      </c>
      <c r="H1587" s="24" t="s">
        <v>349</v>
      </c>
      <c r="I1587" s="24" t="s">
        <v>1078</v>
      </c>
      <c r="J1587" s="14" t="s">
        <v>29</v>
      </c>
      <c r="K1587" s="15" t="s">
        <v>30</v>
      </c>
      <c r="L1587" s="61"/>
      <c r="M1587" s="14" t="s">
        <v>702</v>
      </c>
      <c r="N1587" s="14" t="s">
        <v>67</v>
      </c>
      <c r="O1587" s="14"/>
      <c r="P1587" s="15" t="s">
        <v>1916</v>
      </c>
      <c r="Q1587" s="16">
        <v>25399</v>
      </c>
      <c r="R1587" s="17">
        <v>40</v>
      </c>
      <c r="S1587" s="18">
        <v>17525.309999999998</v>
      </c>
      <c r="T1587" s="19" t="s">
        <v>353</v>
      </c>
      <c r="U1587" s="20" t="s">
        <v>708</v>
      </c>
      <c r="V1587" s="22">
        <v>42</v>
      </c>
      <c r="W1587" s="22">
        <v>1</v>
      </c>
      <c r="X1587" s="23"/>
    </row>
    <row r="1588" spans="1:24" s="1" customFormat="1" ht="37.049999999999997" customHeight="1" x14ac:dyDescent="0.3">
      <c r="A1588" s="24" t="s">
        <v>23</v>
      </c>
      <c r="B1588" s="24" t="s">
        <v>1912</v>
      </c>
      <c r="C1588" s="12" t="s">
        <v>1915</v>
      </c>
      <c r="D1588" s="60"/>
      <c r="E1588" s="40" t="str">
        <f>HYPERLINK("https://www.google.ru/search?q=FZ3055-101&amp;newwindow=1&amp;tbm=isch","Еще фото")</f>
        <v>Еще фото</v>
      </c>
      <c r="F1588" s="25"/>
      <c r="G1588" s="24" t="s">
        <v>358</v>
      </c>
      <c r="H1588" s="24" t="s">
        <v>349</v>
      </c>
      <c r="I1588" s="24" t="s">
        <v>1078</v>
      </c>
      <c r="J1588" s="14" t="s">
        <v>29</v>
      </c>
      <c r="K1588" s="15" t="s">
        <v>30</v>
      </c>
      <c r="L1588" s="57"/>
      <c r="M1588" s="14" t="s">
        <v>702</v>
      </c>
      <c r="N1588" s="14" t="s">
        <v>67</v>
      </c>
      <c r="O1588" s="14"/>
      <c r="P1588" s="15" t="s">
        <v>1916</v>
      </c>
      <c r="Q1588" s="16">
        <v>25399</v>
      </c>
      <c r="R1588" s="17">
        <v>40</v>
      </c>
      <c r="S1588" s="18">
        <v>17525.309999999998</v>
      </c>
      <c r="T1588" s="19" t="s">
        <v>353</v>
      </c>
      <c r="U1588" s="20" t="s">
        <v>696</v>
      </c>
      <c r="V1588" s="22">
        <v>43</v>
      </c>
      <c r="W1588" s="22">
        <v>3</v>
      </c>
      <c r="X1588" s="23"/>
    </row>
    <row r="1589" spans="1:24" s="1" customFormat="1" ht="52.05" customHeight="1" x14ac:dyDescent="0.3">
      <c r="A1589" s="11" t="s">
        <v>23</v>
      </c>
      <c r="B1589" s="11" t="s">
        <v>922</v>
      </c>
      <c r="C1589" s="12" t="s">
        <v>1917</v>
      </c>
      <c r="D1589" s="54"/>
      <c r="E1589" s="40" t="str">
        <f>HYPERLINK("https://www.google.ru/search?q=FZ3600-072&amp;newwindow=1&amp;tbm=isch","Еще фото")</f>
        <v>Еще фото</v>
      </c>
      <c r="F1589" s="25"/>
      <c r="G1589" s="11" t="s">
        <v>358</v>
      </c>
      <c r="H1589" s="11" t="s">
        <v>349</v>
      </c>
      <c r="I1589" s="14" t="s">
        <v>1078</v>
      </c>
      <c r="J1589" s="14" t="s">
        <v>29</v>
      </c>
      <c r="K1589" s="15" t="s">
        <v>45</v>
      </c>
      <c r="L1589" s="56" t="s">
        <v>1918</v>
      </c>
      <c r="M1589" s="14"/>
      <c r="N1589" s="14" t="s">
        <v>32</v>
      </c>
      <c r="O1589" s="14"/>
      <c r="P1589" s="15" t="s">
        <v>1919</v>
      </c>
      <c r="Q1589" s="16">
        <v>14099</v>
      </c>
      <c r="R1589" s="17">
        <v>40</v>
      </c>
      <c r="S1589" s="18">
        <v>9728.31</v>
      </c>
      <c r="T1589" s="19" t="s">
        <v>353</v>
      </c>
      <c r="U1589" s="20" t="s">
        <v>361</v>
      </c>
      <c r="V1589" s="29">
        <v>36.5</v>
      </c>
      <c r="W1589" s="22">
        <v>3</v>
      </c>
      <c r="X1589" s="23"/>
    </row>
    <row r="1590" spans="1:24" s="1" customFormat="1" ht="61.05" customHeight="1" x14ac:dyDescent="0.3">
      <c r="A1590" s="24" t="s">
        <v>23</v>
      </c>
      <c r="B1590" s="24" t="s">
        <v>922</v>
      </c>
      <c r="C1590" s="12" t="s">
        <v>1917</v>
      </c>
      <c r="D1590" s="55"/>
      <c r="E1590" s="40" t="str">
        <f>HYPERLINK("https://www.google.ru/search?q=FZ3600-072&amp;newwindow=1&amp;tbm=isch","Еще фото")</f>
        <v>Еще фото</v>
      </c>
      <c r="F1590" s="25"/>
      <c r="G1590" s="24" t="s">
        <v>358</v>
      </c>
      <c r="H1590" s="24" t="s">
        <v>349</v>
      </c>
      <c r="I1590" s="24" t="s">
        <v>1078</v>
      </c>
      <c r="J1590" s="14" t="s">
        <v>29</v>
      </c>
      <c r="K1590" s="15" t="s">
        <v>45</v>
      </c>
      <c r="L1590" s="57"/>
      <c r="M1590" s="14"/>
      <c r="N1590" s="14" t="s">
        <v>32</v>
      </c>
      <c r="O1590" s="14"/>
      <c r="P1590" s="15" t="s">
        <v>1919</v>
      </c>
      <c r="Q1590" s="16">
        <v>14099</v>
      </c>
      <c r="R1590" s="17">
        <v>40</v>
      </c>
      <c r="S1590" s="18">
        <v>9728.31</v>
      </c>
      <c r="T1590" s="19" t="s">
        <v>353</v>
      </c>
      <c r="U1590" s="20" t="s">
        <v>354</v>
      </c>
      <c r="V1590" s="22">
        <v>39</v>
      </c>
      <c r="W1590" s="22">
        <v>1</v>
      </c>
      <c r="X1590" s="23"/>
    </row>
    <row r="1591" spans="1:24" s="1" customFormat="1" ht="26" customHeight="1" x14ac:dyDescent="0.3">
      <c r="A1591" s="11" t="s">
        <v>23</v>
      </c>
      <c r="B1591" s="11" t="s">
        <v>1564</v>
      </c>
      <c r="C1591" s="12" t="s">
        <v>1920</v>
      </c>
      <c r="D1591" s="58"/>
      <c r="E1591" s="40" t="str">
        <f>HYPERLINK("https://www.google.ru/search?q=FZ4022-100&amp;newwindow=1&amp;tbm=isch","Еще фото")</f>
        <v>Еще фото</v>
      </c>
      <c r="F1591" s="25"/>
      <c r="G1591" s="11" t="s">
        <v>358</v>
      </c>
      <c r="H1591" s="11" t="s">
        <v>349</v>
      </c>
      <c r="I1591" s="14" t="s">
        <v>1078</v>
      </c>
      <c r="J1591" s="14" t="s">
        <v>29</v>
      </c>
      <c r="K1591" s="15" t="s">
        <v>337</v>
      </c>
      <c r="L1591" s="56" t="s">
        <v>1921</v>
      </c>
      <c r="M1591" s="14"/>
      <c r="N1591" s="14" t="s">
        <v>67</v>
      </c>
      <c r="O1591" s="14"/>
      <c r="P1591" s="15" t="s">
        <v>1922</v>
      </c>
      <c r="Q1591" s="16">
        <v>35499</v>
      </c>
      <c r="R1591" s="17">
        <v>40</v>
      </c>
      <c r="S1591" s="18">
        <v>24494.31</v>
      </c>
      <c r="T1591" s="19" t="s">
        <v>353</v>
      </c>
      <c r="U1591" s="20" t="s">
        <v>695</v>
      </c>
      <c r="V1591" s="29">
        <v>39.5</v>
      </c>
      <c r="W1591" s="22">
        <v>1</v>
      </c>
      <c r="X1591" s="23"/>
    </row>
    <row r="1592" spans="1:24" s="1" customFormat="1" ht="26" customHeight="1" x14ac:dyDescent="0.3">
      <c r="A1592" s="24" t="s">
        <v>23</v>
      </c>
      <c r="B1592" s="24" t="s">
        <v>1564</v>
      </c>
      <c r="C1592" s="12" t="s">
        <v>1920</v>
      </c>
      <c r="D1592" s="59"/>
      <c r="E1592" s="40" t="str">
        <f>HYPERLINK("https://www.google.ru/search?q=FZ4022-100&amp;newwindow=1&amp;tbm=isch","Еще фото")</f>
        <v>Еще фото</v>
      </c>
      <c r="F1592" s="25"/>
      <c r="G1592" s="24" t="s">
        <v>358</v>
      </c>
      <c r="H1592" s="24" t="s">
        <v>349</v>
      </c>
      <c r="I1592" s="24" t="s">
        <v>1078</v>
      </c>
      <c r="J1592" s="14" t="s">
        <v>29</v>
      </c>
      <c r="K1592" s="15" t="s">
        <v>337</v>
      </c>
      <c r="L1592" s="61"/>
      <c r="M1592" s="14"/>
      <c r="N1592" s="14" t="s">
        <v>67</v>
      </c>
      <c r="O1592" s="14"/>
      <c r="P1592" s="15" t="s">
        <v>1922</v>
      </c>
      <c r="Q1592" s="16">
        <v>35499</v>
      </c>
      <c r="R1592" s="17">
        <v>40</v>
      </c>
      <c r="S1592" s="18">
        <v>24494.31</v>
      </c>
      <c r="T1592" s="19" t="s">
        <v>353</v>
      </c>
      <c r="U1592" s="20" t="s">
        <v>686</v>
      </c>
      <c r="V1592" s="22">
        <v>40</v>
      </c>
      <c r="W1592" s="22">
        <v>1</v>
      </c>
      <c r="X1592" s="23"/>
    </row>
    <row r="1593" spans="1:24" s="1" customFormat="1" ht="26" customHeight="1" x14ac:dyDescent="0.3">
      <c r="A1593" s="24" t="s">
        <v>23</v>
      </c>
      <c r="B1593" s="24" t="s">
        <v>1564</v>
      </c>
      <c r="C1593" s="12" t="s">
        <v>1920</v>
      </c>
      <c r="D1593" s="59"/>
      <c r="E1593" s="40" t="str">
        <f>HYPERLINK("https://www.google.ru/search?q=FZ4022-100&amp;newwindow=1&amp;tbm=isch","Еще фото")</f>
        <v>Еще фото</v>
      </c>
      <c r="F1593" s="25"/>
      <c r="G1593" s="24" t="s">
        <v>358</v>
      </c>
      <c r="H1593" s="24" t="s">
        <v>349</v>
      </c>
      <c r="I1593" s="24" t="s">
        <v>1078</v>
      </c>
      <c r="J1593" s="14" t="s">
        <v>29</v>
      </c>
      <c r="K1593" s="15" t="s">
        <v>337</v>
      </c>
      <c r="L1593" s="61"/>
      <c r="M1593" s="14"/>
      <c r="N1593" s="14" t="s">
        <v>67</v>
      </c>
      <c r="O1593" s="14"/>
      <c r="P1593" s="15" t="s">
        <v>1922</v>
      </c>
      <c r="Q1593" s="16">
        <v>35499</v>
      </c>
      <c r="R1593" s="17">
        <v>40</v>
      </c>
      <c r="S1593" s="18">
        <v>24494.31</v>
      </c>
      <c r="T1593" s="19" t="s">
        <v>353</v>
      </c>
      <c r="U1593" s="20" t="s">
        <v>354</v>
      </c>
      <c r="V1593" s="22">
        <v>41</v>
      </c>
      <c r="W1593" s="22">
        <v>1</v>
      </c>
      <c r="X1593" s="23"/>
    </row>
    <row r="1594" spans="1:24" s="1" customFormat="1" ht="26" customHeight="1" x14ac:dyDescent="0.3">
      <c r="A1594" s="24" t="s">
        <v>23</v>
      </c>
      <c r="B1594" s="24" t="s">
        <v>1564</v>
      </c>
      <c r="C1594" s="12" t="s">
        <v>1920</v>
      </c>
      <c r="D1594" s="60"/>
      <c r="E1594" s="40" t="str">
        <f>HYPERLINK("https://www.google.ru/search?q=FZ4022-100&amp;newwindow=1&amp;tbm=isch","Еще фото")</f>
        <v>Еще фото</v>
      </c>
      <c r="F1594" s="25"/>
      <c r="G1594" s="24" t="s">
        <v>358</v>
      </c>
      <c r="H1594" s="24" t="s">
        <v>349</v>
      </c>
      <c r="I1594" s="24" t="s">
        <v>1078</v>
      </c>
      <c r="J1594" s="14" t="s">
        <v>29</v>
      </c>
      <c r="K1594" s="15" t="s">
        <v>337</v>
      </c>
      <c r="L1594" s="57"/>
      <c r="M1594" s="14"/>
      <c r="N1594" s="14" t="s">
        <v>67</v>
      </c>
      <c r="O1594" s="14"/>
      <c r="P1594" s="15" t="s">
        <v>1922</v>
      </c>
      <c r="Q1594" s="16">
        <v>35499</v>
      </c>
      <c r="R1594" s="17">
        <v>40</v>
      </c>
      <c r="S1594" s="18">
        <v>24494.31</v>
      </c>
      <c r="T1594" s="19" t="s">
        <v>353</v>
      </c>
      <c r="U1594" s="20" t="s">
        <v>708</v>
      </c>
      <c r="V1594" s="22">
        <v>42</v>
      </c>
      <c r="W1594" s="22">
        <v>1</v>
      </c>
      <c r="X1594" s="23"/>
    </row>
    <row r="1595" spans="1:24" s="1" customFormat="1" ht="108" customHeight="1" x14ac:dyDescent="0.3">
      <c r="A1595" s="11" t="s">
        <v>23</v>
      </c>
      <c r="B1595" s="11" t="s">
        <v>1119</v>
      </c>
      <c r="C1595" s="12" t="s">
        <v>1923</v>
      </c>
      <c r="D1595" s="28"/>
      <c r="E1595" s="40" t="str">
        <f>HYPERLINK("https://www.google.ru/search?q=FZ5593-400&amp;newwindow=1&amp;tbm=isch","Еще фото")</f>
        <v>Еще фото</v>
      </c>
      <c r="F1595" s="25"/>
      <c r="G1595" s="11" t="s">
        <v>358</v>
      </c>
      <c r="H1595" s="11" t="s">
        <v>349</v>
      </c>
      <c r="I1595" s="14" t="s">
        <v>1078</v>
      </c>
      <c r="J1595" s="14" t="s">
        <v>29</v>
      </c>
      <c r="K1595" s="15" t="s">
        <v>45</v>
      </c>
      <c r="L1595" s="14" t="s">
        <v>1121</v>
      </c>
      <c r="M1595" s="14"/>
      <c r="N1595" s="14" t="s">
        <v>951</v>
      </c>
      <c r="O1595" s="14"/>
      <c r="P1595" s="15" t="s">
        <v>1124</v>
      </c>
      <c r="Q1595" s="16">
        <v>14199</v>
      </c>
      <c r="R1595" s="17">
        <v>40</v>
      </c>
      <c r="S1595" s="18">
        <v>9797.31</v>
      </c>
      <c r="T1595" s="19" t="s">
        <v>353</v>
      </c>
      <c r="U1595" s="20" t="s">
        <v>361</v>
      </c>
      <c r="V1595" s="29">
        <v>36.5</v>
      </c>
      <c r="W1595" s="22">
        <v>2</v>
      </c>
      <c r="X1595" s="23"/>
    </row>
    <row r="1596" spans="1:24" s="1" customFormat="1" ht="35" customHeight="1" x14ac:dyDescent="0.3">
      <c r="A1596" s="11" t="s">
        <v>23</v>
      </c>
      <c r="B1596" s="11" t="s">
        <v>1924</v>
      </c>
      <c r="C1596" s="12" t="s">
        <v>1925</v>
      </c>
      <c r="D1596" s="58"/>
      <c r="E1596" s="40" t="str">
        <f>HYPERLINK("https://www.google.ru/search?q=FZ5808-015&amp;newwindow=1&amp;tbm=isch","Еще фото")</f>
        <v>Еще фото</v>
      </c>
      <c r="F1596" s="25"/>
      <c r="G1596" s="11" t="s">
        <v>358</v>
      </c>
      <c r="H1596" s="11" t="s">
        <v>349</v>
      </c>
      <c r="I1596" s="14" t="s">
        <v>1078</v>
      </c>
      <c r="J1596" s="14" t="s">
        <v>29</v>
      </c>
      <c r="K1596" s="15" t="s">
        <v>30</v>
      </c>
      <c r="L1596" s="56" t="s">
        <v>1212</v>
      </c>
      <c r="M1596" s="14"/>
      <c r="N1596" s="14" t="s">
        <v>114</v>
      </c>
      <c r="O1596" s="14"/>
      <c r="P1596" s="15" t="s">
        <v>1164</v>
      </c>
      <c r="Q1596" s="16">
        <v>21999</v>
      </c>
      <c r="R1596" s="17">
        <v>40</v>
      </c>
      <c r="S1596" s="18">
        <v>15179.309999999998</v>
      </c>
      <c r="T1596" s="19" t="s">
        <v>353</v>
      </c>
      <c r="U1596" s="20" t="s">
        <v>695</v>
      </c>
      <c r="V1596" s="29">
        <v>39.5</v>
      </c>
      <c r="W1596" s="22">
        <v>1</v>
      </c>
      <c r="X1596" s="23"/>
    </row>
    <row r="1597" spans="1:24" s="1" customFormat="1" ht="35" customHeight="1" x14ac:dyDescent="0.3">
      <c r="A1597" s="24" t="s">
        <v>23</v>
      </c>
      <c r="B1597" s="24" t="s">
        <v>1924</v>
      </c>
      <c r="C1597" s="12" t="s">
        <v>1925</v>
      </c>
      <c r="D1597" s="59"/>
      <c r="E1597" s="40" t="str">
        <f>HYPERLINK("https://www.google.ru/search?q=FZ5808-015&amp;newwindow=1&amp;tbm=isch","Еще фото")</f>
        <v>Еще фото</v>
      </c>
      <c r="F1597" s="25"/>
      <c r="G1597" s="24" t="s">
        <v>358</v>
      </c>
      <c r="H1597" s="24" t="s">
        <v>349</v>
      </c>
      <c r="I1597" s="24" t="s">
        <v>1078</v>
      </c>
      <c r="J1597" s="14" t="s">
        <v>29</v>
      </c>
      <c r="K1597" s="15" t="s">
        <v>30</v>
      </c>
      <c r="L1597" s="61"/>
      <c r="M1597" s="14"/>
      <c r="N1597" s="14" t="s">
        <v>114</v>
      </c>
      <c r="O1597" s="14"/>
      <c r="P1597" s="15" t="s">
        <v>1164</v>
      </c>
      <c r="Q1597" s="16">
        <v>21999</v>
      </c>
      <c r="R1597" s="17">
        <v>40</v>
      </c>
      <c r="S1597" s="18">
        <v>15179.309999999998</v>
      </c>
      <c r="T1597" s="19" t="s">
        <v>353</v>
      </c>
      <c r="U1597" s="20" t="s">
        <v>355</v>
      </c>
      <c r="V1597" s="29">
        <v>41.5</v>
      </c>
      <c r="W1597" s="22">
        <v>2</v>
      </c>
      <c r="X1597" s="23"/>
    </row>
    <row r="1598" spans="1:24" s="1" customFormat="1" ht="37.049999999999997" customHeight="1" x14ac:dyDescent="0.3">
      <c r="A1598" s="24" t="s">
        <v>23</v>
      </c>
      <c r="B1598" s="24" t="s">
        <v>1924</v>
      </c>
      <c r="C1598" s="12" t="s">
        <v>1925</v>
      </c>
      <c r="D1598" s="60"/>
      <c r="E1598" s="40" t="str">
        <f>HYPERLINK("https://www.google.ru/search?q=FZ5808-015&amp;newwindow=1&amp;tbm=isch","Еще фото")</f>
        <v>Еще фото</v>
      </c>
      <c r="F1598" s="25"/>
      <c r="G1598" s="24" t="s">
        <v>358</v>
      </c>
      <c r="H1598" s="24" t="s">
        <v>349</v>
      </c>
      <c r="I1598" s="24" t="s">
        <v>1078</v>
      </c>
      <c r="J1598" s="14" t="s">
        <v>29</v>
      </c>
      <c r="K1598" s="15" t="s">
        <v>30</v>
      </c>
      <c r="L1598" s="57"/>
      <c r="M1598" s="14"/>
      <c r="N1598" s="14" t="s">
        <v>114</v>
      </c>
      <c r="O1598" s="14"/>
      <c r="P1598" s="15" t="s">
        <v>1164</v>
      </c>
      <c r="Q1598" s="16">
        <v>21999</v>
      </c>
      <c r="R1598" s="17">
        <v>40</v>
      </c>
      <c r="S1598" s="18">
        <v>15179.309999999998</v>
      </c>
      <c r="T1598" s="19" t="s">
        <v>353</v>
      </c>
      <c r="U1598" s="20" t="s">
        <v>697</v>
      </c>
      <c r="V1598" s="29">
        <v>43.5</v>
      </c>
      <c r="W1598" s="22">
        <v>2</v>
      </c>
      <c r="X1598" s="23"/>
    </row>
    <row r="1599" spans="1:24" s="1" customFormat="1" ht="108" customHeight="1" x14ac:dyDescent="0.3">
      <c r="A1599" s="11" t="s">
        <v>23</v>
      </c>
      <c r="B1599" s="11" t="s">
        <v>1210</v>
      </c>
      <c r="C1599" s="12" t="s">
        <v>1926</v>
      </c>
      <c r="D1599" s="28"/>
      <c r="E1599" s="40" t="str">
        <f>HYPERLINK("https://www.google.ru/search?q=FZ5808-102&amp;newwindow=1&amp;tbm=isch","Еще фото")</f>
        <v>Еще фото</v>
      </c>
      <c r="F1599" s="25" t="s">
        <v>76</v>
      </c>
      <c r="G1599" s="11" t="s">
        <v>358</v>
      </c>
      <c r="H1599" s="11" t="s">
        <v>349</v>
      </c>
      <c r="I1599" s="14" t="s">
        <v>1078</v>
      </c>
      <c r="J1599" s="14" t="s">
        <v>29</v>
      </c>
      <c r="K1599" s="15" t="s">
        <v>30</v>
      </c>
      <c r="L1599" s="14" t="s">
        <v>1212</v>
      </c>
      <c r="M1599" s="14" t="s">
        <v>702</v>
      </c>
      <c r="N1599" s="14" t="s">
        <v>83</v>
      </c>
      <c r="O1599" s="14"/>
      <c r="P1599" s="15" t="s">
        <v>1164</v>
      </c>
      <c r="Q1599" s="16">
        <v>21999</v>
      </c>
      <c r="R1599" s="17">
        <v>40</v>
      </c>
      <c r="S1599" s="18">
        <v>15179.309999999998</v>
      </c>
      <c r="T1599" s="19" t="s">
        <v>353</v>
      </c>
      <c r="U1599" s="20" t="s">
        <v>355</v>
      </c>
      <c r="V1599" s="29">
        <v>41.5</v>
      </c>
      <c r="W1599" s="22">
        <v>6</v>
      </c>
      <c r="X1599" s="23"/>
    </row>
    <row r="1600" spans="1:24" s="1" customFormat="1" ht="35" customHeight="1" x14ac:dyDescent="0.3">
      <c r="A1600" s="11" t="s">
        <v>23</v>
      </c>
      <c r="B1600" s="11" t="s">
        <v>1251</v>
      </c>
      <c r="C1600" s="12" t="s">
        <v>1927</v>
      </c>
      <c r="D1600" s="58"/>
      <c r="E1600" s="40" t="str">
        <f>HYPERLINK("https://www.google.ru/search?q=HF1078-004&amp;newwindow=1&amp;tbm=isch","Еще фото")</f>
        <v>Еще фото</v>
      </c>
      <c r="F1600" s="25"/>
      <c r="G1600" s="11" t="s">
        <v>358</v>
      </c>
      <c r="H1600" s="11" t="s">
        <v>349</v>
      </c>
      <c r="I1600" s="14" t="s">
        <v>1078</v>
      </c>
      <c r="J1600" s="14" t="s">
        <v>99</v>
      </c>
      <c r="K1600" s="15" t="s">
        <v>30</v>
      </c>
      <c r="L1600" s="56" t="s">
        <v>1253</v>
      </c>
      <c r="M1600" s="14"/>
      <c r="N1600" s="14" t="s">
        <v>391</v>
      </c>
      <c r="O1600" s="14"/>
      <c r="P1600" s="15" t="s">
        <v>721</v>
      </c>
      <c r="Q1600" s="16">
        <v>14899</v>
      </c>
      <c r="R1600" s="17">
        <v>40</v>
      </c>
      <c r="S1600" s="18">
        <v>10280.31</v>
      </c>
      <c r="T1600" s="19" t="s">
        <v>353</v>
      </c>
      <c r="U1600" s="20" t="s">
        <v>362</v>
      </c>
      <c r="V1600" s="22">
        <v>39</v>
      </c>
      <c r="W1600" s="22">
        <v>2</v>
      </c>
      <c r="X1600" s="23"/>
    </row>
    <row r="1601" spans="1:24" s="1" customFormat="1" ht="35" customHeight="1" x14ac:dyDescent="0.3">
      <c r="A1601" s="24" t="s">
        <v>23</v>
      </c>
      <c r="B1601" s="24" t="s">
        <v>1251</v>
      </c>
      <c r="C1601" s="12" t="s">
        <v>1927</v>
      </c>
      <c r="D1601" s="59"/>
      <c r="E1601" s="40" t="str">
        <f>HYPERLINK("https://www.google.ru/search?q=HF1078-004&amp;newwindow=1&amp;tbm=isch","Еще фото")</f>
        <v>Еще фото</v>
      </c>
      <c r="F1601" s="25"/>
      <c r="G1601" s="24" t="s">
        <v>358</v>
      </c>
      <c r="H1601" s="24" t="s">
        <v>349</v>
      </c>
      <c r="I1601" s="24" t="s">
        <v>1078</v>
      </c>
      <c r="J1601" s="14" t="s">
        <v>99</v>
      </c>
      <c r="K1601" s="15" t="s">
        <v>30</v>
      </c>
      <c r="L1601" s="61"/>
      <c r="M1601" s="14"/>
      <c r="N1601" s="14" t="s">
        <v>391</v>
      </c>
      <c r="O1601" s="14"/>
      <c r="P1601" s="15" t="s">
        <v>721</v>
      </c>
      <c r="Q1601" s="16">
        <v>14899</v>
      </c>
      <c r="R1601" s="17">
        <v>40</v>
      </c>
      <c r="S1601" s="18">
        <v>10280.31</v>
      </c>
      <c r="T1601" s="19" t="s">
        <v>353</v>
      </c>
      <c r="U1601" s="20" t="s">
        <v>695</v>
      </c>
      <c r="V1601" s="29">
        <v>39.5</v>
      </c>
      <c r="W1601" s="22">
        <v>2</v>
      </c>
      <c r="X1601" s="23"/>
    </row>
    <row r="1602" spans="1:24" s="1" customFormat="1" ht="37.049999999999997" customHeight="1" x14ac:dyDescent="0.3">
      <c r="A1602" s="24" t="s">
        <v>23</v>
      </c>
      <c r="B1602" s="24" t="s">
        <v>1251</v>
      </c>
      <c r="C1602" s="12" t="s">
        <v>1927</v>
      </c>
      <c r="D1602" s="60"/>
      <c r="E1602" s="40" t="str">
        <f>HYPERLINK("https://www.google.ru/search?q=HF1078-004&amp;newwindow=1&amp;tbm=isch","Еще фото")</f>
        <v>Еще фото</v>
      </c>
      <c r="F1602" s="25"/>
      <c r="G1602" s="24" t="s">
        <v>358</v>
      </c>
      <c r="H1602" s="24" t="s">
        <v>349</v>
      </c>
      <c r="I1602" s="24" t="s">
        <v>1078</v>
      </c>
      <c r="J1602" s="14" t="s">
        <v>99</v>
      </c>
      <c r="K1602" s="15" t="s">
        <v>30</v>
      </c>
      <c r="L1602" s="57"/>
      <c r="M1602" s="14"/>
      <c r="N1602" s="14" t="s">
        <v>391</v>
      </c>
      <c r="O1602" s="14"/>
      <c r="P1602" s="15" t="s">
        <v>721</v>
      </c>
      <c r="Q1602" s="16">
        <v>14899</v>
      </c>
      <c r="R1602" s="17">
        <v>40</v>
      </c>
      <c r="S1602" s="18">
        <v>10280.31</v>
      </c>
      <c r="T1602" s="19" t="s">
        <v>353</v>
      </c>
      <c r="U1602" s="20" t="s">
        <v>686</v>
      </c>
      <c r="V1602" s="22">
        <v>40</v>
      </c>
      <c r="W1602" s="22">
        <v>2</v>
      </c>
      <c r="X1602" s="23"/>
    </row>
    <row r="1603" spans="1:24" s="1" customFormat="1" ht="13.05" customHeight="1" x14ac:dyDescent="0.3">
      <c r="A1603" s="11" t="s">
        <v>23</v>
      </c>
      <c r="B1603" s="11" t="s">
        <v>1928</v>
      </c>
      <c r="C1603" s="12" t="s">
        <v>1929</v>
      </c>
      <c r="D1603" s="58"/>
      <c r="E1603" s="40" t="str">
        <f t="shared" ref="E1603:E1610" si="74">HYPERLINK("https://www.google.ru/search?q=HF1194-100&amp;newwindow=1&amp;tbm=isch","Еще фото")</f>
        <v>Еще фото</v>
      </c>
      <c r="F1603" s="13" t="s">
        <v>26</v>
      </c>
      <c r="G1603" s="11" t="s">
        <v>358</v>
      </c>
      <c r="H1603" s="11" t="s">
        <v>349</v>
      </c>
      <c r="I1603" s="14" t="s">
        <v>1078</v>
      </c>
      <c r="J1603" s="14" t="s">
        <v>29</v>
      </c>
      <c r="K1603" s="15" t="s">
        <v>45</v>
      </c>
      <c r="L1603" s="56" t="s">
        <v>1930</v>
      </c>
      <c r="M1603" s="14" t="s">
        <v>702</v>
      </c>
      <c r="N1603" s="14" t="s">
        <v>1931</v>
      </c>
      <c r="O1603" s="14"/>
      <c r="P1603" s="15" t="s">
        <v>1932</v>
      </c>
      <c r="Q1603" s="16">
        <v>23699</v>
      </c>
      <c r="R1603" s="17">
        <v>40</v>
      </c>
      <c r="S1603" s="18">
        <v>16352.309999999998</v>
      </c>
      <c r="T1603" s="19" t="s">
        <v>353</v>
      </c>
      <c r="U1603" s="36" t="s">
        <v>712</v>
      </c>
      <c r="V1603" s="29">
        <v>35.5</v>
      </c>
      <c r="W1603" s="22">
        <v>1</v>
      </c>
      <c r="X1603" s="23"/>
    </row>
    <row r="1604" spans="1:24" s="1" customFormat="1" ht="13.05" customHeight="1" x14ac:dyDescent="0.3">
      <c r="A1604" s="24" t="s">
        <v>23</v>
      </c>
      <c r="B1604" s="24" t="s">
        <v>1928</v>
      </c>
      <c r="C1604" s="12" t="s">
        <v>1929</v>
      </c>
      <c r="D1604" s="59"/>
      <c r="E1604" s="40" t="str">
        <f t="shared" si="74"/>
        <v>Еще фото</v>
      </c>
      <c r="F1604" s="13" t="s">
        <v>26</v>
      </c>
      <c r="G1604" s="24" t="s">
        <v>358</v>
      </c>
      <c r="H1604" s="24" t="s">
        <v>349</v>
      </c>
      <c r="I1604" s="24" t="s">
        <v>1078</v>
      </c>
      <c r="J1604" s="14" t="s">
        <v>29</v>
      </c>
      <c r="K1604" s="15" t="s">
        <v>45</v>
      </c>
      <c r="L1604" s="61"/>
      <c r="M1604" s="14" t="s">
        <v>702</v>
      </c>
      <c r="N1604" s="14" t="s">
        <v>1931</v>
      </c>
      <c r="O1604" s="14"/>
      <c r="P1604" s="15" t="s">
        <v>1932</v>
      </c>
      <c r="Q1604" s="16">
        <v>23699</v>
      </c>
      <c r="R1604" s="17">
        <v>40</v>
      </c>
      <c r="S1604" s="18">
        <v>16352.309999999998</v>
      </c>
      <c r="T1604" s="19" t="s">
        <v>353</v>
      </c>
      <c r="U1604" s="20" t="s">
        <v>361</v>
      </c>
      <c r="V1604" s="29">
        <v>36.5</v>
      </c>
      <c r="W1604" s="22">
        <v>4</v>
      </c>
      <c r="X1604" s="23"/>
    </row>
    <row r="1605" spans="1:24" s="1" customFormat="1" ht="13.05" customHeight="1" x14ac:dyDescent="0.3">
      <c r="A1605" s="24" t="s">
        <v>23</v>
      </c>
      <c r="B1605" s="24" t="s">
        <v>1928</v>
      </c>
      <c r="C1605" s="12" t="s">
        <v>1929</v>
      </c>
      <c r="D1605" s="59"/>
      <c r="E1605" s="40" t="str">
        <f t="shared" si="74"/>
        <v>Еще фото</v>
      </c>
      <c r="F1605" s="13" t="s">
        <v>26</v>
      </c>
      <c r="G1605" s="24" t="s">
        <v>358</v>
      </c>
      <c r="H1605" s="24" t="s">
        <v>349</v>
      </c>
      <c r="I1605" s="24" t="s">
        <v>1078</v>
      </c>
      <c r="J1605" s="14" t="s">
        <v>29</v>
      </c>
      <c r="K1605" s="15" t="s">
        <v>45</v>
      </c>
      <c r="L1605" s="61"/>
      <c r="M1605" s="14" t="s">
        <v>702</v>
      </c>
      <c r="N1605" s="14" t="s">
        <v>1931</v>
      </c>
      <c r="O1605" s="14"/>
      <c r="P1605" s="15" t="s">
        <v>1932</v>
      </c>
      <c r="Q1605" s="16">
        <v>23699</v>
      </c>
      <c r="R1605" s="17">
        <v>40</v>
      </c>
      <c r="S1605" s="18">
        <v>16352.309999999998</v>
      </c>
      <c r="T1605" s="19" t="s">
        <v>353</v>
      </c>
      <c r="U1605" s="20" t="s">
        <v>362</v>
      </c>
      <c r="V1605" s="22">
        <v>37</v>
      </c>
      <c r="W1605" s="22">
        <v>4</v>
      </c>
      <c r="X1605" s="23"/>
    </row>
    <row r="1606" spans="1:24" s="1" customFormat="1" ht="13.05" customHeight="1" x14ac:dyDescent="0.3">
      <c r="A1606" s="24" t="s">
        <v>23</v>
      </c>
      <c r="B1606" s="24" t="s">
        <v>1928</v>
      </c>
      <c r="C1606" s="12" t="s">
        <v>1929</v>
      </c>
      <c r="D1606" s="59"/>
      <c r="E1606" s="40" t="str">
        <f t="shared" si="74"/>
        <v>Еще фото</v>
      </c>
      <c r="F1606" s="13" t="s">
        <v>26</v>
      </c>
      <c r="G1606" s="24" t="s">
        <v>358</v>
      </c>
      <c r="H1606" s="24" t="s">
        <v>349</v>
      </c>
      <c r="I1606" s="24" t="s">
        <v>1078</v>
      </c>
      <c r="J1606" s="14" t="s">
        <v>29</v>
      </c>
      <c r="K1606" s="15" t="s">
        <v>45</v>
      </c>
      <c r="L1606" s="61"/>
      <c r="M1606" s="14" t="s">
        <v>702</v>
      </c>
      <c r="N1606" s="14" t="s">
        <v>1931</v>
      </c>
      <c r="O1606" s="14"/>
      <c r="P1606" s="15" t="s">
        <v>1932</v>
      </c>
      <c r="Q1606" s="16">
        <v>23699</v>
      </c>
      <c r="R1606" s="17">
        <v>40</v>
      </c>
      <c r="S1606" s="18">
        <v>16352.309999999998</v>
      </c>
      <c r="T1606" s="19" t="s">
        <v>353</v>
      </c>
      <c r="U1606" s="20" t="s">
        <v>695</v>
      </c>
      <c r="V1606" s="29">
        <v>37.5</v>
      </c>
      <c r="W1606" s="22">
        <v>5</v>
      </c>
      <c r="X1606" s="23"/>
    </row>
    <row r="1607" spans="1:24" s="1" customFormat="1" ht="13.05" customHeight="1" x14ac:dyDescent="0.3">
      <c r="A1607" s="24" t="s">
        <v>23</v>
      </c>
      <c r="B1607" s="24" t="s">
        <v>1928</v>
      </c>
      <c r="C1607" s="12" t="s">
        <v>1929</v>
      </c>
      <c r="D1607" s="59"/>
      <c r="E1607" s="40" t="str">
        <f t="shared" si="74"/>
        <v>Еще фото</v>
      </c>
      <c r="F1607" s="13" t="s">
        <v>26</v>
      </c>
      <c r="G1607" s="24" t="s">
        <v>358</v>
      </c>
      <c r="H1607" s="24" t="s">
        <v>349</v>
      </c>
      <c r="I1607" s="24" t="s">
        <v>1078</v>
      </c>
      <c r="J1607" s="14" t="s">
        <v>29</v>
      </c>
      <c r="K1607" s="15" t="s">
        <v>45</v>
      </c>
      <c r="L1607" s="61"/>
      <c r="M1607" s="14" t="s">
        <v>702</v>
      </c>
      <c r="N1607" s="14" t="s">
        <v>1931</v>
      </c>
      <c r="O1607" s="14"/>
      <c r="P1607" s="15" t="s">
        <v>1932</v>
      </c>
      <c r="Q1607" s="16">
        <v>23699</v>
      </c>
      <c r="R1607" s="17">
        <v>40</v>
      </c>
      <c r="S1607" s="18">
        <v>16352.309999999998</v>
      </c>
      <c r="T1607" s="19" t="s">
        <v>353</v>
      </c>
      <c r="U1607" s="20" t="s">
        <v>686</v>
      </c>
      <c r="V1607" s="22">
        <v>38</v>
      </c>
      <c r="W1607" s="22">
        <v>5</v>
      </c>
      <c r="X1607" s="23"/>
    </row>
    <row r="1608" spans="1:24" s="1" customFormat="1" ht="13.05" customHeight="1" x14ac:dyDescent="0.3">
      <c r="A1608" s="24" t="s">
        <v>23</v>
      </c>
      <c r="B1608" s="24" t="s">
        <v>1928</v>
      </c>
      <c r="C1608" s="12" t="s">
        <v>1929</v>
      </c>
      <c r="D1608" s="59"/>
      <c r="E1608" s="40" t="str">
        <f t="shared" si="74"/>
        <v>Еще фото</v>
      </c>
      <c r="F1608" s="13" t="s">
        <v>26</v>
      </c>
      <c r="G1608" s="24" t="s">
        <v>358</v>
      </c>
      <c r="H1608" s="24" t="s">
        <v>349</v>
      </c>
      <c r="I1608" s="24" t="s">
        <v>1078</v>
      </c>
      <c r="J1608" s="14" t="s">
        <v>29</v>
      </c>
      <c r="K1608" s="15" t="s">
        <v>45</v>
      </c>
      <c r="L1608" s="61"/>
      <c r="M1608" s="14" t="s">
        <v>702</v>
      </c>
      <c r="N1608" s="14" t="s">
        <v>1931</v>
      </c>
      <c r="O1608" s="14"/>
      <c r="P1608" s="15" t="s">
        <v>1932</v>
      </c>
      <c r="Q1608" s="16">
        <v>23699</v>
      </c>
      <c r="R1608" s="17">
        <v>40</v>
      </c>
      <c r="S1608" s="18">
        <v>16352.309999999998</v>
      </c>
      <c r="T1608" s="19" t="s">
        <v>353</v>
      </c>
      <c r="U1608" s="20" t="s">
        <v>354</v>
      </c>
      <c r="V1608" s="22">
        <v>39</v>
      </c>
      <c r="W1608" s="22">
        <v>4</v>
      </c>
      <c r="X1608" s="23"/>
    </row>
    <row r="1609" spans="1:24" s="1" customFormat="1" ht="13.05" customHeight="1" x14ac:dyDescent="0.3">
      <c r="A1609" s="24" t="s">
        <v>23</v>
      </c>
      <c r="B1609" s="24" t="s">
        <v>1928</v>
      </c>
      <c r="C1609" s="12" t="s">
        <v>1929</v>
      </c>
      <c r="D1609" s="59"/>
      <c r="E1609" s="40" t="str">
        <f t="shared" si="74"/>
        <v>Еще фото</v>
      </c>
      <c r="F1609" s="13" t="s">
        <v>26</v>
      </c>
      <c r="G1609" s="24" t="s">
        <v>358</v>
      </c>
      <c r="H1609" s="24" t="s">
        <v>349</v>
      </c>
      <c r="I1609" s="24" t="s">
        <v>1078</v>
      </c>
      <c r="J1609" s="14" t="s">
        <v>29</v>
      </c>
      <c r="K1609" s="15" t="s">
        <v>45</v>
      </c>
      <c r="L1609" s="61"/>
      <c r="M1609" s="14" t="s">
        <v>702</v>
      </c>
      <c r="N1609" s="14" t="s">
        <v>1931</v>
      </c>
      <c r="O1609" s="14"/>
      <c r="P1609" s="15" t="s">
        <v>1932</v>
      </c>
      <c r="Q1609" s="16">
        <v>23699</v>
      </c>
      <c r="R1609" s="17">
        <v>40</v>
      </c>
      <c r="S1609" s="18">
        <v>16352.309999999998</v>
      </c>
      <c r="T1609" s="19" t="s">
        <v>353</v>
      </c>
      <c r="U1609" s="20" t="s">
        <v>355</v>
      </c>
      <c r="V1609" s="29">
        <v>39.5</v>
      </c>
      <c r="W1609" s="22">
        <v>2</v>
      </c>
      <c r="X1609" s="23"/>
    </row>
    <row r="1610" spans="1:24" s="1" customFormat="1" ht="18" customHeight="1" x14ac:dyDescent="0.3">
      <c r="A1610" s="24" t="s">
        <v>23</v>
      </c>
      <c r="B1610" s="24" t="s">
        <v>1928</v>
      </c>
      <c r="C1610" s="12" t="s">
        <v>1929</v>
      </c>
      <c r="D1610" s="60"/>
      <c r="E1610" s="40" t="str">
        <f t="shared" si="74"/>
        <v>Еще фото</v>
      </c>
      <c r="F1610" s="13" t="s">
        <v>26</v>
      </c>
      <c r="G1610" s="24" t="s">
        <v>358</v>
      </c>
      <c r="H1610" s="24" t="s">
        <v>349</v>
      </c>
      <c r="I1610" s="24" t="s">
        <v>1078</v>
      </c>
      <c r="J1610" s="14" t="s">
        <v>29</v>
      </c>
      <c r="K1610" s="15" t="s">
        <v>45</v>
      </c>
      <c r="L1610" s="57"/>
      <c r="M1610" s="14" t="s">
        <v>702</v>
      </c>
      <c r="N1610" s="14" t="s">
        <v>1931</v>
      </c>
      <c r="O1610" s="14"/>
      <c r="P1610" s="15" t="s">
        <v>1932</v>
      </c>
      <c r="Q1610" s="16">
        <v>23699</v>
      </c>
      <c r="R1610" s="17">
        <v>40</v>
      </c>
      <c r="S1610" s="18">
        <v>16352.309999999998</v>
      </c>
      <c r="T1610" s="19" t="s">
        <v>353</v>
      </c>
      <c r="U1610" s="20" t="s">
        <v>708</v>
      </c>
      <c r="V1610" s="22">
        <v>40</v>
      </c>
      <c r="W1610" s="22">
        <v>1</v>
      </c>
      <c r="X1610" s="23"/>
    </row>
    <row r="1611" spans="1:24" s="1" customFormat="1" ht="108" customHeight="1" x14ac:dyDescent="0.3">
      <c r="A1611" s="11" t="s">
        <v>23</v>
      </c>
      <c r="B1611" s="11" t="s">
        <v>1933</v>
      </c>
      <c r="C1611" s="12" t="s">
        <v>1934</v>
      </c>
      <c r="D1611" s="28"/>
      <c r="E1611" s="40" t="str">
        <f>HYPERLINK("https://www.google.ru/search?q=HF1212-200&amp;newwindow=1&amp;tbm=isch","Еще фото")</f>
        <v>Еще фото</v>
      </c>
      <c r="F1611" s="25"/>
      <c r="G1611" s="11" t="s">
        <v>358</v>
      </c>
      <c r="H1611" s="11" t="s">
        <v>349</v>
      </c>
      <c r="I1611" s="14" t="s">
        <v>1078</v>
      </c>
      <c r="J1611" s="14" t="s">
        <v>29</v>
      </c>
      <c r="K1611" s="15" t="s">
        <v>45</v>
      </c>
      <c r="L1611" s="14" t="s">
        <v>1935</v>
      </c>
      <c r="M1611" s="14" t="s">
        <v>702</v>
      </c>
      <c r="N1611" s="14" t="s">
        <v>164</v>
      </c>
      <c r="O1611" s="14"/>
      <c r="P1611" s="15" t="s">
        <v>1139</v>
      </c>
      <c r="Q1611" s="16">
        <v>24299</v>
      </c>
      <c r="R1611" s="17">
        <v>40</v>
      </c>
      <c r="S1611" s="18">
        <v>16766.309999999998</v>
      </c>
      <c r="T1611" s="19" t="s">
        <v>353</v>
      </c>
      <c r="U1611" s="20" t="s">
        <v>354</v>
      </c>
      <c r="V1611" s="22">
        <v>39</v>
      </c>
      <c r="W1611" s="22">
        <v>1</v>
      </c>
      <c r="X1611" s="23"/>
    </row>
    <row r="1612" spans="1:24" s="1" customFormat="1" ht="108" customHeight="1" x14ac:dyDescent="0.3">
      <c r="A1612" s="11" t="s">
        <v>23</v>
      </c>
      <c r="B1612" s="11" t="s">
        <v>1936</v>
      </c>
      <c r="C1612" s="12" t="s">
        <v>1937</v>
      </c>
      <c r="D1612" s="28"/>
      <c r="E1612" s="40" t="str">
        <f>HYPERLINK("https://www.google.ru/search?q=HF1553-003&amp;newwindow=1&amp;tbm=isch","Еще фото")</f>
        <v>Еще фото</v>
      </c>
      <c r="F1612" s="25"/>
      <c r="G1612" s="11" t="s">
        <v>358</v>
      </c>
      <c r="H1612" s="11" t="s">
        <v>349</v>
      </c>
      <c r="I1612" s="14" t="s">
        <v>1078</v>
      </c>
      <c r="J1612" s="14" t="s">
        <v>29</v>
      </c>
      <c r="K1612" s="15" t="s">
        <v>337</v>
      </c>
      <c r="L1612" s="14" t="s">
        <v>1938</v>
      </c>
      <c r="M1612" s="14"/>
      <c r="N1612" s="14" t="s">
        <v>114</v>
      </c>
      <c r="O1612" s="14"/>
      <c r="P1612" s="15" t="s">
        <v>1416</v>
      </c>
      <c r="Q1612" s="16">
        <v>23999</v>
      </c>
      <c r="R1612" s="17">
        <v>40</v>
      </c>
      <c r="S1612" s="18">
        <v>16559.309999999998</v>
      </c>
      <c r="T1612" s="19" t="s">
        <v>353</v>
      </c>
      <c r="U1612" s="20" t="s">
        <v>712</v>
      </c>
      <c r="V1612" s="29">
        <v>37.5</v>
      </c>
      <c r="W1612" s="22">
        <v>1</v>
      </c>
      <c r="X1612" s="23"/>
    </row>
    <row r="1613" spans="1:24" s="1" customFormat="1" ht="52.05" customHeight="1" x14ac:dyDescent="0.3">
      <c r="A1613" s="11" t="s">
        <v>23</v>
      </c>
      <c r="B1613" s="11" t="s">
        <v>1369</v>
      </c>
      <c r="C1613" s="12" t="s">
        <v>1939</v>
      </c>
      <c r="D1613" s="54"/>
      <c r="E1613" s="40" t="str">
        <f>HYPERLINK("https://www.google.ru/search?q=HF1553-201&amp;newwindow=1&amp;tbm=isch","Еще фото")</f>
        <v>Еще фото</v>
      </c>
      <c r="F1613" s="25"/>
      <c r="G1613" s="11" t="s">
        <v>358</v>
      </c>
      <c r="H1613" s="11" t="s">
        <v>349</v>
      </c>
      <c r="I1613" s="14" t="s">
        <v>1078</v>
      </c>
      <c r="J1613" s="14" t="s">
        <v>29</v>
      </c>
      <c r="K1613" s="15" t="s">
        <v>30</v>
      </c>
      <c r="L1613" s="56" t="s">
        <v>1938</v>
      </c>
      <c r="M1613" s="14"/>
      <c r="N1613" s="14" t="s">
        <v>1940</v>
      </c>
      <c r="O1613" s="14"/>
      <c r="P1613" s="15" t="s">
        <v>1416</v>
      </c>
      <c r="Q1613" s="16">
        <v>25599</v>
      </c>
      <c r="R1613" s="17">
        <v>40</v>
      </c>
      <c r="S1613" s="18">
        <v>17663.309999999998</v>
      </c>
      <c r="T1613" s="19" t="s">
        <v>353</v>
      </c>
      <c r="U1613" s="20" t="s">
        <v>686</v>
      </c>
      <c r="V1613" s="22">
        <v>40</v>
      </c>
      <c r="W1613" s="22">
        <v>2</v>
      </c>
      <c r="X1613" s="23"/>
    </row>
    <row r="1614" spans="1:24" s="1" customFormat="1" ht="61.05" customHeight="1" x14ac:dyDescent="0.3">
      <c r="A1614" s="24" t="s">
        <v>23</v>
      </c>
      <c r="B1614" s="24" t="s">
        <v>1369</v>
      </c>
      <c r="C1614" s="12" t="s">
        <v>1939</v>
      </c>
      <c r="D1614" s="55"/>
      <c r="E1614" s="40" t="str">
        <f>HYPERLINK("https://www.google.ru/search?q=HF1553-201&amp;newwindow=1&amp;tbm=isch","Еще фото")</f>
        <v>Еще фото</v>
      </c>
      <c r="F1614" s="25"/>
      <c r="G1614" s="24" t="s">
        <v>358</v>
      </c>
      <c r="H1614" s="24" t="s">
        <v>349</v>
      </c>
      <c r="I1614" s="24" t="s">
        <v>1078</v>
      </c>
      <c r="J1614" s="14" t="s">
        <v>29</v>
      </c>
      <c r="K1614" s="15" t="s">
        <v>30</v>
      </c>
      <c r="L1614" s="57"/>
      <c r="M1614" s="14"/>
      <c r="N1614" s="14" t="s">
        <v>1940</v>
      </c>
      <c r="O1614" s="14"/>
      <c r="P1614" s="15" t="s">
        <v>1416</v>
      </c>
      <c r="Q1614" s="16">
        <v>25599</v>
      </c>
      <c r="R1614" s="17">
        <v>40</v>
      </c>
      <c r="S1614" s="18">
        <v>17663.309999999998</v>
      </c>
      <c r="T1614" s="19" t="s">
        <v>353</v>
      </c>
      <c r="U1614" s="20" t="s">
        <v>355</v>
      </c>
      <c r="V1614" s="29">
        <v>41.5</v>
      </c>
      <c r="W1614" s="22">
        <v>1</v>
      </c>
      <c r="X1614" s="23"/>
    </row>
    <row r="1615" spans="1:24" s="1" customFormat="1" ht="52.05" customHeight="1" x14ac:dyDescent="0.3">
      <c r="A1615" s="11" t="s">
        <v>23</v>
      </c>
      <c r="B1615" s="11" t="s">
        <v>1941</v>
      </c>
      <c r="C1615" s="12" t="s">
        <v>1942</v>
      </c>
      <c r="D1615" s="54"/>
      <c r="E1615" s="40" t="str">
        <f>HYPERLINK("https://www.google.ru/search?q=HF2016-100&amp;newwindow=1&amp;tbm=isch","Еще фото")</f>
        <v>Еще фото</v>
      </c>
      <c r="F1615" s="25"/>
      <c r="G1615" s="11" t="s">
        <v>358</v>
      </c>
      <c r="H1615" s="11" t="s">
        <v>349</v>
      </c>
      <c r="I1615" s="14" t="s">
        <v>1078</v>
      </c>
      <c r="J1615" s="14" t="s">
        <v>29</v>
      </c>
      <c r="K1615" s="15" t="s">
        <v>45</v>
      </c>
      <c r="L1615" s="56" t="s">
        <v>1943</v>
      </c>
      <c r="M1615" s="14"/>
      <c r="N1615" s="14" t="s">
        <v>67</v>
      </c>
      <c r="O1615" s="14"/>
      <c r="P1615" s="15" t="s">
        <v>1094</v>
      </c>
      <c r="Q1615" s="16">
        <v>20299</v>
      </c>
      <c r="R1615" s="17">
        <v>40</v>
      </c>
      <c r="S1615" s="18">
        <v>14006.309999999998</v>
      </c>
      <c r="T1615" s="19" t="s">
        <v>353</v>
      </c>
      <c r="U1615" s="20" t="s">
        <v>362</v>
      </c>
      <c r="V1615" s="22">
        <v>37</v>
      </c>
      <c r="W1615" s="22">
        <v>2</v>
      </c>
      <c r="X1615" s="23"/>
    </row>
    <row r="1616" spans="1:24" s="1" customFormat="1" ht="61.05" customHeight="1" x14ac:dyDescent="0.3">
      <c r="A1616" s="24" t="s">
        <v>23</v>
      </c>
      <c r="B1616" s="24" t="s">
        <v>1941</v>
      </c>
      <c r="C1616" s="12" t="s">
        <v>1942</v>
      </c>
      <c r="D1616" s="55"/>
      <c r="E1616" s="40" t="str">
        <f>HYPERLINK("https://www.google.ru/search?q=HF2016-100&amp;newwindow=1&amp;tbm=isch","Еще фото")</f>
        <v>Еще фото</v>
      </c>
      <c r="F1616" s="25"/>
      <c r="G1616" s="24" t="s">
        <v>358</v>
      </c>
      <c r="H1616" s="24" t="s">
        <v>349</v>
      </c>
      <c r="I1616" s="24" t="s">
        <v>1078</v>
      </c>
      <c r="J1616" s="14" t="s">
        <v>29</v>
      </c>
      <c r="K1616" s="15" t="s">
        <v>45</v>
      </c>
      <c r="L1616" s="57"/>
      <c r="M1616" s="14"/>
      <c r="N1616" s="14" t="s">
        <v>67</v>
      </c>
      <c r="O1616" s="14"/>
      <c r="P1616" s="15" t="s">
        <v>1094</v>
      </c>
      <c r="Q1616" s="16">
        <v>20299</v>
      </c>
      <c r="R1616" s="17">
        <v>40</v>
      </c>
      <c r="S1616" s="18">
        <v>14006.309999999998</v>
      </c>
      <c r="T1616" s="19" t="s">
        <v>353</v>
      </c>
      <c r="U1616" s="20" t="s">
        <v>686</v>
      </c>
      <c r="V1616" s="22">
        <v>38</v>
      </c>
      <c r="W1616" s="22">
        <v>1</v>
      </c>
      <c r="X1616" s="23"/>
    </row>
    <row r="1617" spans="1:24" s="1" customFormat="1" ht="35" customHeight="1" x14ac:dyDescent="0.3">
      <c r="A1617" s="11" t="s">
        <v>23</v>
      </c>
      <c r="B1617" s="11" t="s">
        <v>1941</v>
      </c>
      <c r="C1617" s="12" t="s">
        <v>1944</v>
      </c>
      <c r="D1617" s="58"/>
      <c r="E1617" s="40" t="str">
        <f>HYPERLINK("https://www.google.ru/search?q=HF2016-600&amp;newwindow=1&amp;tbm=isch","Еще фото")</f>
        <v>Еще фото</v>
      </c>
      <c r="F1617" s="25"/>
      <c r="G1617" s="11" t="s">
        <v>358</v>
      </c>
      <c r="H1617" s="11" t="s">
        <v>349</v>
      </c>
      <c r="I1617" s="14" t="s">
        <v>1078</v>
      </c>
      <c r="J1617" s="14" t="s">
        <v>29</v>
      </c>
      <c r="K1617" s="15" t="s">
        <v>45</v>
      </c>
      <c r="L1617" s="56" t="s">
        <v>1943</v>
      </c>
      <c r="M1617" s="14"/>
      <c r="N1617" s="14" t="s">
        <v>197</v>
      </c>
      <c r="O1617" s="14"/>
      <c r="P1617" s="15" t="s">
        <v>1094</v>
      </c>
      <c r="Q1617" s="16">
        <v>18799</v>
      </c>
      <c r="R1617" s="17">
        <v>40</v>
      </c>
      <c r="S1617" s="18">
        <v>12971.309999999998</v>
      </c>
      <c r="T1617" s="19" t="s">
        <v>353</v>
      </c>
      <c r="U1617" s="20" t="s">
        <v>362</v>
      </c>
      <c r="V1617" s="22">
        <v>37</v>
      </c>
      <c r="W1617" s="22">
        <v>2</v>
      </c>
      <c r="X1617" s="23"/>
    </row>
    <row r="1618" spans="1:24" s="1" customFormat="1" ht="35" customHeight="1" x14ac:dyDescent="0.3">
      <c r="A1618" s="24" t="s">
        <v>23</v>
      </c>
      <c r="B1618" s="24" t="s">
        <v>1941</v>
      </c>
      <c r="C1618" s="12" t="s">
        <v>1944</v>
      </c>
      <c r="D1618" s="59"/>
      <c r="E1618" s="40" t="str">
        <f>HYPERLINK("https://www.google.ru/search?q=HF2016-600&amp;newwindow=1&amp;tbm=isch","Еще фото")</f>
        <v>Еще фото</v>
      </c>
      <c r="F1618" s="25"/>
      <c r="G1618" s="24" t="s">
        <v>358</v>
      </c>
      <c r="H1618" s="24" t="s">
        <v>349</v>
      </c>
      <c r="I1618" s="24" t="s">
        <v>1078</v>
      </c>
      <c r="J1618" s="14" t="s">
        <v>29</v>
      </c>
      <c r="K1618" s="15" t="s">
        <v>45</v>
      </c>
      <c r="L1618" s="61"/>
      <c r="M1618" s="14"/>
      <c r="N1618" s="14" t="s">
        <v>197</v>
      </c>
      <c r="O1618" s="14"/>
      <c r="P1618" s="15" t="s">
        <v>1094</v>
      </c>
      <c r="Q1618" s="16">
        <v>18799</v>
      </c>
      <c r="R1618" s="17">
        <v>40</v>
      </c>
      <c r="S1618" s="18">
        <v>12971.309999999998</v>
      </c>
      <c r="T1618" s="19" t="s">
        <v>353</v>
      </c>
      <c r="U1618" s="20" t="s">
        <v>695</v>
      </c>
      <c r="V1618" s="29">
        <v>37.5</v>
      </c>
      <c r="W1618" s="22">
        <v>2</v>
      </c>
      <c r="X1618" s="23"/>
    </row>
    <row r="1619" spans="1:24" s="1" customFormat="1" ht="37.049999999999997" customHeight="1" x14ac:dyDescent="0.3">
      <c r="A1619" s="24" t="s">
        <v>23</v>
      </c>
      <c r="B1619" s="24" t="s">
        <v>1941</v>
      </c>
      <c r="C1619" s="12" t="s">
        <v>1944</v>
      </c>
      <c r="D1619" s="60"/>
      <c r="E1619" s="40" t="str">
        <f>HYPERLINK("https://www.google.ru/search?q=HF2016-600&amp;newwindow=1&amp;tbm=isch","Еще фото")</f>
        <v>Еще фото</v>
      </c>
      <c r="F1619" s="25"/>
      <c r="G1619" s="24" t="s">
        <v>358</v>
      </c>
      <c r="H1619" s="24" t="s">
        <v>349</v>
      </c>
      <c r="I1619" s="24" t="s">
        <v>1078</v>
      </c>
      <c r="J1619" s="14" t="s">
        <v>29</v>
      </c>
      <c r="K1619" s="15" t="s">
        <v>45</v>
      </c>
      <c r="L1619" s="57"/>
      <c r="M1619" s="14"/>
      <c r="N1619" s="14" t="s">
        <v>197</v>
      </c>
      <c r="O1619" s="14"/>
      <c r="P1619" s="15" t="s">
        <v>1094</v>
      </c>
      <c r="Q1619" s="16">
        <v>18799</v>
      </c>
      <c r="R1619" s="17">
        <v>40</v>
      </c>
      <c r="S1619" s="18">
        <v>12971.309999999998</v>
      </c>
      <c r="T1619" s="19" t="s">
        <v>353</v>
      </c>
      <c r="U1619" s="20" t="s">
        <v>354</v>
      </c>
      <c r="V1619" s="22">
        <v>39</v>
      </c>
      <c r="W1619" s="22">
        <v>1</v>
      </c>
      <c r="X1619" s="23"/>
    </row>
    <row r="1620" spans="1:24" s="1" customFormat="1" ht="26" customHeight="1" x14ac:dyDescent="0.3">
      <c r="A1620" s="11" t="s">
        <v>23</v>
      </c>
      <c r="B1620" s="11" t="s">
        <v>1945</v>
      </c>
      <c r="C1620" s="12" t="s">
        <v>1946</v>
      </c>
      <c r="D1620" s="58"/>
      <c r="E1620" s="40" t="str">
        <f>HYPERLINK("https://www.google.ru/search?q=HF2720-002&amp;newwindow=1&amp;tbm=isch","Еще фото")</f>
        <v>Еще фото</v>
      </c>
      <c r="F1620" s="13" t="s">
        <v>26</v>
      </c>
      <c r="G1620" s="11" t="s">
        <v>358</v>
      </c>
      <c r="H1620" s="11" t="s">
        <v>349</v>
      </c>
      <c r="I1620" s="14" t="s">
        <v>1078</v>
      </c>
      <c r="J1620" s="14" t="s">
        <v>99</v>
      </c>
      <c r="K1620" s="15" t="s">
        <v>45</v>
      </c>
      <c r="L1620" s="56" t="s">
        <v>1947</v>
      </c>
      <c r="M1620" s="14"/>
      <c r="N1620" s="14" t="s">
        <v>391</v>
      </c>
      <c r="O1620" s="14"/>
      <c r="P1620" s="15" t="s">
        <v>734</v>
      </c>
      <c r="Q1620" s="16">
        <v>14899</v>
      </c>
      <c r="R1620" s="17">
        <v>40</v>
      </c>
      <c r="S1620" s="18">
        <v>10280.31</v>
      </c>
      <c r="T1620" s="19" t="s">
        <v>353</v>
      </c>
      <c r="U1620" s="20" t="s">
        <v>362</v>
      </c>
      <c r="V1620" s="22">
        <v>37</v>
      </c>
      <c r="W1620" s="22">
        <v>7</v>
      </c>
      <c r="X1620" s="23"/>
    </row>
    <row r="1621" spans="1:24" s="1" customFormat="1" ht="26" customHeight="1" x14ac:dyDescent="0.3">
      <c r="A1621" s="24" t="s">
        <v>23</v>
      </c>
      <c r="B1621" s="24" t="s">
        <v>1945</v>
      </c>
      <c r="C1621" s="12" t="s">
        <v>1946</v>
      </c>
      <c r="D1621" s="59"/>
      <c r="E1621" s="40" t="str">
        <f>HYPERLINK("https://www.google.ru/search?q=HF2720-002&amp;newwindow=1&amp;tbm=isch","Еще фото")</f>
        <v>Еще фото</v>
      </c>
      <c r="F1621" s="13" t="s">
        <v>26</v>
      </c>
      <c r="G1621" s="24" t="s">
        <v>358</v>
      </c>
      <c r="H1621" s="24" t="s">
        <v>349</v>
      </c>
      <c r="I1621" s="24" t="s">
        <v>1078</v>
      </c>
      <c r="J1621" s="14" t="s">
        <v>99</v>
      </c>
      <c r="K1621" s="15" t="s">
        <v>45</v>
      </c>
      <c r="L1621" s="61"/>
      <c r="M1621" s="14"/>
      <c r="N1621" s="14" t="s">
        <v>391</v>
      </c>
      <c r="O1621" s="14"/>
      <c r="P1621" s="15" t="s">
        <v>734</v>
      </c>
      <c r="Q1621" s="16">
        <v>14899</v>
      </c>
      <c r="R1621" s="17">
        <v>40</v>
      </c>
      <c r="S1621" s="18">
        <v>10280.31</v>
      </c>
      <c r="T1621" s="19" t="s">
        <v>353</v>
      </c>
      <c r="U1621" s="20" t="s">
        <v>695</v>
      </c>
      <c r="V1621" s="29">
        <v>37.5</v>
      </c>
      <c r="W1621" s="22">
        <v>7</v>
      </c>
      <c r="X1621" s="23"/>
    </row>
    <row r="1622" spans="1:24" s="1" customFormat="1" ht="26" customHeight="1" x14ac:dyDescent="0.3">
      <c r="A1622" s="24" t="s">
        <v>23</v>
      </c>
      <c r="B1622" s="24" t="s">
        <v>1945</v>
      </c>
      <c r="C1622" s="12" t="s">
        <v>1946</v>
      </c>
      <c r="D1622" s="59"/>
      <c r="E1622" s="40" t="str">
        <f>HYPERLINK("https://www.google.ru/search?q=HF2720-002&amp;newwindow=1&amp;tbm=isch","Еще фото")</f>
        <v>Еще фото</v>
      </c>
      <c r="F1622" s="13" t="s">
        <v>26</v>
      </c>
      <c r="G1622" s="24" t="s">
        <v>358</v>
      </c>
      <c r="H1622" s="24" t="s">
        <v>349</v>
      </c>
      <c r="I1622" s="24" t="s">
        <v>1078</v>
      </c>
      <c r="J1622" s="14" t="s">
        <v>99</v>
      </c>
      <c r="K1622" s="15" t="s">
        <v>45</v>
      </c>
      <c r="L1622" s="61"/>
      <c r="M1622" s="14"/>
      <c r="N1622" s="14" t="s">
        <v>391</v>
      </c>
      <c r="O1622" s="14"/>
      <c r="P1622" s="15" t="s">
        <v>734</v>
      </c>
      <c r="Q1622" s="16">
        <v>14899</v>
      </c>
      <c r="R1622" s="17">
        <v>40</v>
      </c>
      <c r="S1622" s="18">
        <v>10280.31</v>
      </c>
      <c r="T1622" s="19" t="s">
        <v>353</v>
      </c>
      <c r="U1622" s="20" t="s">
        <v>686</v>
      </c>
      <c r="V1622" s="22">
        <v>38</v>
      </c>
      <c r="W1622" s="22">
        <v>6</v>
      </c>
      <c r="X1622" s="23"/>
    </row>
    <row r="1623" spans="1:24" s="1" customFormat="1" ht="26" customHeight="1" x14ac:dyDescent="0.3">
      <c r="A1623" s="24" t="s">
        <v>23</v>
      </c>
      <c r="B1623" s="24" t="s">
        <v>1945</v>
      </c>
      <c r="C1623" s="12" t="s">
        <v>1946</v>
      </c>
      <c r="D1623" s="60"/>
      <c r="E1623" s="40" t="str">
        <f>HYPERLINK("https://www.google.ru/search?q=HF2720-002&amp;newwindow=1&amp;tbm=isch","Еще фото")</f>
        <v>Еще фото</v>
      </c>
      <c r="F1623" s="13" t="s">
        <v>26</v>
      </c>
      <c r="G1623" s="24" t="s">
        <v>358</v>
      </c>
      <c r="H1623" s="24" t="s">
        <v>349</v>
      </c>
      <c r="I1623" s="24" t="s">
        <v>1078</v>
      </c>
      <c r="J1623" s="14" t="s">
        <v>99</v>
      </c>
      <c r="K1623" s="15" t="s">
        <v>45</v>
      </c>
      <c r="L1623" s="57"/>
      <c r="M1623" s="14"/>
      <c r="N1623" s="14" t="s">
        <v>391</v>
      </c>
      <c r="O1623" s="14"/>
      <c r="P1623" s="15" t="s">
        <v>734</v>
      </c>
      <c r="Q1623" s="16">
        <v>14899</v>
      </c>
      <c r="R1623" s="17">
        <v>40</v>
      </c>
      <c r="S1623" s="18">
        <v>10280.31</v>
      </c>
      <c r="T1623" s="19" t="s">
        <v>353</v>
      </c>
      <c r="U1623" s="20" t="s">
        <v>354</v>
      </c>
      <c r="V1623" s="22">
        <v>39</v>
      </c>
      <c r="W1623" s="22">
        <v>4</v>
      </c>
      <c r="X1623" s="23"/>
    </row>
    <row r="1624" spans="1:24" s="1" customFormat="1" ht="17" customHeight="1" x14ac:dyDescent="0.3">
      <c r="A1624" s="11" t="s">
        <v>23</v>
      </c>
      <c r="B1624" s="11" t="s">
        <v>1948</v>
      </c>
      <c r="C1624" s="12" t="s">
        <v>1949</v>
      </c>
      <c r="D1624" s="58"/>
      <c r="E1624" s="40" t="str">
        <f t="shared" ref="E1624:E1629" si="75">HYPERLINK("https://www.google.ru/search?q=HF2898-100&amp;newwindow=1&amp;tbm=isch","Еще фото")</f>
        <v>Еще фото</v>
      </c>
      <c r="F1624" s="25"/>
      <c r="G1624" s="11" t="s">
        <v>358</v>
      </c>
      <c r="H1624" s="11" t="s">
        <v>349</v>
      </c>
      <c r="I1624" s="14" t="s">
        <v>1078</v>
      </c>
      <c r="J1624" s="14" t="s">
        <v>29</v>
      </c>
      <c r="K1624" s="15" t="s">
        <v>45</v>
      </c>
      <c r="L1624" s="56" t="s">
        <v>1950</v>
      </c>
      <c r="M1624" s="14"/>
      <c r="N1624" s="14" t="s">
        <v>164</v>
      </c>
      <c r="O1624" s="14"/>
      <c r="P1624" s="15" t="s">
        <v>1139</v>
      </c>
      <c r="Q1624" s="16">
        <v>18799</v>
      </c>
      <c r="R1624" s="17">
        <v>40</v>
      </c>
      <c r="S1624" s="18">
        <v>12971.309999999998</v>
      </c>
      <c r="T1624" s="19" t="s">
        <v>353</v>
      </c>
      <c r="U1624" s="20" t="s">
        <v>355</v>
      </c>
      <c r="V1624" s="29">
        <v>39.5</v>
      </c>
      <c r="W1624" s="22">
        <v>3</v>
      </c>
      <c r="X1624" s="23"/>
    </row>
    <row r="1625" spans="1:24" s="1" customFormat="1" ht="17" customHeight="1" x14ac:dyDescent="0.3">
      <c r="A1625" s="24" t="s">
        <v>23</v>
      </c>
      <c r="B1625" s="24" t="s">
        <v>1948</v>
      </c>
      <c r="C1625" s="12" t="s">
        <v>1949</v>
      </c>
      <c r="D1625" s="59"/>
      <c r="E1625" s="40" t="str">
        <f t="shared" si="75"/>
        <v>Еще фото</v>
      </c>
      <c r="F1625" s="25"/>
      <c r="G1625" s="24" t="s">
        <v>358</v>
      </c>
      <c r="H1625" s="24" t="s">
        <v>349</v>
      </c>
      <c r="I1625" s="24" t="s">
        <v>1078</v>
      </c>
      <c r="J1625" s="14" t="s">
        <v>29</v>
      </c>
      <c r="K1625" s="15" t="s">
        <v>45</v>
      </c>
      <c r="L1625" s="61"/>
      <c r="M1625" s="14"/>
      <c r="N1625" s="14" t="s">
        <v>164</v>
      </c>
      <c r="O1625" s="14"/>
      <c r="P1625" s="15" t="s">
        <v>1139</v>
      </c>
      <c r="Q1625" s="16">
        <v>18799</v>
      </c>
      <c r="R1625" s="17">
        <v>40</v>
      </c>
      <c r="S1625" s="18">
        <v>12971.309999999998</v>
      </c>
      <c r="T1625" s="19" t="s">
        <v>353</v>
      </c>
      <c r="U1625" s="20" t="s">
        <v>708</v>
      </c>
      <c r="V1625" s="22">
        <v>40</v>
      </c>
      <c r="W1625" s="22">
        <v>1</v>
      </c>
      <c r="X1625" s="23"/>
    </row>
    <row r="1626" spans="1:24" s="1" customFormat="1" ht="17" customHeight="1" x14ac:dyDescent="0.3">
      <c r="A1626" s="24" t="s">
        <v>23</v>
      </c>
      <c r="B1626" s="24" t="s">
        <v>1948</v>
      </c>
      <c r="C1626" s="12" t="s">
        <v>1949</v>
      </c>
      <c r="D1626" s="59"/>
      <c r="E1626" s="40" t="str">
        <f t="shared" si="75"/>
        <v>Еще фото</v>
      </c>
      <c r="F1626" s="25"/>
      <c r="G1626" s="24" t="s">
        <v>358</v>
      </c>
      <c r="H1626" s="24" t="s">
        <v>349</v>
      </c>
      <c r="I1626" s="24" t="s">
        <v>1078</v>
      </c>
      <c r="J1626" s="14" t="s">
        <v>29</v>
      </c>
      <c r="K1626" s="15" t="s">
        <v>45</v>
      </c>
      <c r="L1626" s="61"/>
      <c r="M1626" s="14"/>
      <c r="N1626" s="14" t="s">
        <v>164</v>
      </c>
      <c r="O1626" s="14"/>
      <c r="P1626" s="15" t="s">
        <v>1139</v>
      </c>
      <c r="Q1626" s="16">
        <v>18799</v>
      </c>
      <c r="R1626" s="17">
        <v>40</v>
      </c>
      <c r="S1626" s="18">
        <v>12971.309999999998</v>
      </c>
      <c r="T1626" s="19" t="s">
        <v>353</v>
      </c>
      <c r="U1626" s="20" t="s">
        <v>696</v>
      </c>
      <c r="V1626" s="22">
        <v>41</v>
      </c>
      <c r="W1626" s="22">
        <v>3</v>
      </c>
      <c r="X1626" s="23"/>
    </row>
    <row r="1627" spans="1:24" s="1" customFormat="1" ht="17" customHeight="1" x14ac:dyDescent="0.3">
      <c r="A1627" s="24" t="s">
        <v>23</v>
      </c>
      <c r="B1627" s="24" t="s">
        <v>1948</v>
      </c>
      <c r="C1627" s="12" t="s">
        <v>1949</v>
      </c>
      <c r="D1627" s="59"/>
      <c r="E1627" s="40" t="str">
        <f t="shared" si="75"/>
        <v>Еще фото</v>
      </c>
      <c r="F1627" s="25"/>
      <c r="G1627" s="24" t="s">
        <v>358</v>
      </c>
      <c r="H1627" s="24" t="s">
        <v>349</v>
      </c>
      <c r="I1627" s="24" t="s">
        <v>1078</v>
      </c>
      <c r="J1627" s="14" t="s">
        <v>29</v>
      </c>
      <c r="K1627" s="15" t="s">
        <v>45</v>
      </c>
      <c r="L1627" s="61"/>
      <c r="M1627" s="14"/>
      <c r="N1627" s="14" t="s">
        <v>164</v>
      </c>
      <c r="O1627" s="14"/>
      <c r="P1627" s="15" t="s">
        <v>1139</v>
      </c>
      <c r="Q1627" s="16">
        <v>18799</v>
      </c>
      <c r="R1627" s="17">
        <v>40</v>
      </c>
      <c r="S1627" s="18">
        <v>12971.309999999998</v>
      </c>
      <c r="T1627" s="19" t="s">
        <v>353</v>
      </c>
      <c r="U1627" s="20" t="s">
        <v>697</v>
      </c>
      <c r="V1627" s="29">
        <v>41.5</v>
      </c>
      <c r="W1627" s="22">
        <v>1</v>
      </c>
      <c r="X1627" s="23"/>
    </row>
    <row r="1628" spans="1:24" s="1" customFormat="1" ht="17" customHeight="1" x14ac:dyDescent="0.3">
      <c r="A1628" s="24" t="s">
        <v>23</v>
      </c>
      <c r="B1628" s="24" t="s">
        <v>1948</v>
      </c>
      <c r="C1628" s="12" t="s">
        <v>1949</v>
      </c>
      <c r="D1628" s="59"/>
      <c r="E1628" s="40" t="str">
        <f t="shared" si="75"/>
        <v>Еще фото</v>
      </c>
      <c r="F1628" s="25"/>
      <c r="G1628" s="24" t="s">
        <v>358</v>
      </c>
      <c r="H1628" s="24" t="s">
        <v>349</v>
      </c>
      <c r="I1628" s="24" t="s">
        <v>1078</v>
      </c>
      <c r="J1628" s="14" t="s">
        <v>29</v>
      </c>
      <c r="K1628" s="15" t="s">
        <v>45</v>
      </c>
      <c r="L1628" s="61"/>
      <c r="M1628" s="14"/>
      <c r="N1628" s="14" t="s">
        <v>164</v>
      </c>
      <c r="O1628" s="14"/>
      <c r="P1628" s="15" t="s">
        <v>1139</v>
      </c>
      <c r="Q1628" s="16">
        <v>18799</v>
      </c>
      <c r="R1628" s="17">
        <v>40</v>
      </c>
      <c r="S1628" s="18">
        <v>12971.309999999998</v>
      </c>
      <c r="T1628" s="19" t="s">
        <v>353</v>
      </c>
      <c r="U1628" s="20" t="s">
        <v>698</v>
      </c>
      <c r="V1628" s="22">
        <v>42</v>
      </c>
      <c r="W1628" s="22">
        <v>2</v>
      </c>
      <c r="X1628" s="23"/>
    </row>
    <row r="1629" spans="1:24" s="1" customFormat="1" ht="22.05" customHeight="1" x14ac:dyDescent="0.3">
      <c r="A1629" s="24" t="s">
        <v>23</v>
      </c>
      <c r="B1629" s="24" t="s">
        <v>1948</v>
      </c>
      <c r="C1629" s="12" t="s">
        <v>1949</v>
      </c>
      <c r="D1629" s="60"/>
      <c r="E1629" s="40" t="str">
        <f t="shared" si="75"/>
        <v>Еще фото</v>
      </c>
      <c r="F1629" s="25"/>
      <c r="G1629" s="24" t="s">
        <v>358</v>
      </c>
      <c r="H1629" s="24" t="s">
        <v>349</v>
      </c>
      <c r="I1629" s="24" t="s">
        <v>1078</v>
      </c>
      <c r="J1629" s="14" t="s">
        <v>29</v>
      </c>
      <c r="K1629" s="15" t="s">
        <v>45</v>
      </c>
      <c r="L1629" s="57"/>
      <c r="M1629" s="14"/>
      <c r="N1629" s="14" t="s">
        <v>164</v>
      </c>
      <c r="O1629" s="14"/>
      <c r="P1629" s="15" t="s">
        <v>1139</v>
      </c>
      <c r="Q1629" s="16">
        <v>18799</v>
      </c>
      <c r="R1629" s="17">
        <v>40</v>
      </c>
      <c r="S1629" s="18">
        <v>12971.309999999998</v>
      </c>
      <c r="T1629" s="19" t="s">
        <v>353</v>
      </c>
      <c r="U1629" s="20" t="s">
        <v>717</v>
      </c>
      <c r="V1629" s="29">
        <v>43.5</v>
      </c>
      <c r="W1629" s="22">
        <v>1</v>
      </c>
      <c r="X1629" s="23"/>
    </row>
    <row r="1630" spans="1:24" s="1" customFormat="1" ht="52.05" customHeight="1" x14ac:dyDescent="0.3">
      <c r="A1630" s="11" t="s">
        <v>23</v>
      </c>
      <c r="B1630" s="11" t="s">
        <v>1951</v>
      </c>
      <c r="C1630" s="12" t="s">
        <v>1952</v>
      </c>
      <c r="D1630" s="54"/>
      <c r="E1630" s="40" t="str">
        <f>HYPERLINK("https://www.google.ru/search?q=HF3053-013&amp;newwindow=1&amp;tbm=isch","Еще фото")</f>
        <v>Еще фото</v>
      </c>
      <c r="F1630" s="25"/>
      <c r="G1630" s="11" t="s">
        <v>358</v>
      </c>
      <c r="H1630" s="11" t="s">
        <v>349</v>
      </c>
      <c r="I1630" s="14" t="s">
        <v>1078</v>
      </c>
      <c r="J1630" s="14" t="s">
        <v>29</v>
      </c>
      <c r="K1630" s="15" t="s">
        <v>45</v>
      </c>
      <c r="L1630" s="56" t="s">
        <v>1953</v>
      </c>
      <c r="M1630" s="14" t="s">
        <v>702</v>
      </c>
      <c r="N1630" s="14" t="s">
        <v>1954</v>
      </c>
      <c r="O1630" s="14"/>
      <c r="P1630" s="15" t="s">
        <v>734</v>
      </c>
      <c r="Q1630" s="16">
        <v>17799</v>
      </c>
      <c r="R1630" s="17">
        <v>40</v>
      </c>
      <c r="S1630" s="18">
        <v>12281.31</v>
      </c>
      <c r="T1630" s="19" t="s">
        <v>353</v>
      </c>
      <c r="U1630" s="20" t="s">
        <v>354</v>
      </c>
      <c r="V1630" s="22">
        <v>39</v>
      </c>
      <c r="W1630" s="22">
        <v>7</v>
      </c>
      <c r="X1630" s="23"/>
    </row>
    <row r="1631" spans="1:24" s="1" customFormat="1" ht="61.05" customHeight="1" x14ac:dyDescent="0.3">
      <c r="A1631" s="24" t="s">
        <v>23</v>
      </c>
      <c r="B1631" s="24" t="s">
        <v>1951</v>
      </c>
      <c r="C1631" s="12" t="s">
        <v>1952</v>
      </c>
      <c r="D1631" s="55"/>
      <c r="E1631" s="40" t="str">
        <f>HYPERLINK("https://www.google.ru/search?q=HF3053-013&amp;newwindow=1&amp;tbm=isch","Еще фото")</f>
        <v>Еще фото</v>
      </c>
      <c r="F1631" s="25"/>
      <c r="G1631" s="24" t="s">
        <v>358</v>
      </c>
      <c r="H1631" s="24" t="s">
        <v>349</v>
      </c>
      <c r="I1631" s="24" t="s">
        <v>1078</v>
      </c>
      <c r="J1631" s="14" t="s">
        <v>29</v>
      </c>
      <c r="K1631" s="15" t="s">
        <v>45</v>
      </c>
      <c r="L1631" s="57"/>
      <c r="M1631" s="14" t="s">
        <v>702</v>
      </c>
      <c r="N1631" s="14" t="s">
        <v>1954</v>
      </c>
      <c r="O1631" s="14"/>
      <c r="P1631" s="15" t="s">
        <v>734</v>
      </c>
      <c r="Q1631" s="16">
        <v>17799</v>
      </c>
      <c r="R1631" s="17">
        <v>40</v>
      </c>
      <c r="S1631" s="18">
        <v>12281.31</v>
      </c>
      <c r="T1631" s="19" t="s">
        <v>353</v>
      </c>
      <c r="U1631" s="20" t="s">
        <v>355</v>
      </c>
      <c r="V1631" s="29">
        <v>39.5</v>
      </c>
      <c r="W1631" s="22">
        <v>4</v>
      </c>
      <c r="X1631" s="23"/>
    </row>
    <row r="1632" spans="1:24" s="1" customFormat="1" ht="17" customHeight="1" x14ac:dyDescent="0.3">
      <c r="A1632" s="11" t="s">
        <v>23</v>
      </c>
      <c r="B1632" s="11" t="s">
        <v>1955</v>
      </c>
      <c r="C1632" s="12" t="s">
        <v>1956</v>
      </c>
      <c r="D1632" s="58"/>
      <c r="E1632" s="40" t="str">
        <f t="shared" ref="E1632:E1637" si="76">HYPERLINK("https://www.google.ru/search?q=HF3141-200&amp;newwindow=1&amp;tbm=isch","Еще фото")</f>
        <v>Еще фото</v>
      </c>
      <c r="F1632" s="25"/>
      <c r="G1632" s="11" t="s">
        <v>358</v>
      </c>
      <c r="H1632" s="11" t="s">
        <v>349</v>
      </c>
      <c r="I1632" s="14" t="s">
        <v>1078</v>
      </c>
      <c r="J1632" s="14" t="s">
        <v>29</v>
      </c>
      <c r="K1632" s="15" t="s">
        <v>30</v>
      </c>
      <c r="L1632" s="56" t="s">
        <v>1957</v>
      </c>
      <c r="M1632" s="14"/>
      <c r="N1632" s="14" t="s">
        <v>205</v>
      </c>
      <c r="O1632" s="14"/>
      <c r="P1632" s="15" t="s">
        <v>828</v>
      </c>
      <c r="Q1632" s="16">
        <v>18799</v>
      </c>
      <c r="R1632" s="17">
        <v>40</v>
      </c>
      <c r="S1632" s="18">
        <v>12971.309999999998</v>
      </c>
      <c r="T1632" s="19" t="s">
        <v>353</v>
      </c>
      <c r="U1632" s="20" t="s">
        <v>686</v>
      </c>
      <c r="V1632" s="22">
        <v>40</v>
      </c>
      <c r="W1632" s="22">
        <v>1</v>
      </c>
      <c r="X1632" s="23"/>
    </row>
    <row r="1633" spans="1:24" s="1" customFormat="1" ht="17" customHeight="1" x14ac:dyDescent="0.3">
      <c r="A1633" s="24" t="s">
        <v>23</v>
      </c>
      <c r="B1633" s="24" t="s">
        <v>1955</v>
      </c>
      <c r="C1633" s="12" t="s">
        <v>1956</v>
      </c>
      <c r="D1633" s="59"/>
      <c r="E1633" s="40" t="str">
        <f t="shared" si="76"/>
        <v>Еще фото</v>
      </c>
      <c r="F1633" s="25"/>
      <c r="G1633" s="24" t="s">
        <v>358</v>
      </c>
      <c r="H1633" s="24" t="s">
        <v>349</v>
      </c>
      <c r="I1633" s="24" t="s">
        <v>1078</v>
      </c>
      <c r="J1633" s="14" t="s">
        <v>29</v>
      </c>
      <c r="K1633" s="15" t="s">
        <v>30</v>
      </c>
      <c r="L1633" s="61"/>
      <c r="M1633" s="14"/>
      <c r="N1633" s="14" t="s">
        <v>205</v>
      </c>
      <c r="O1633" s="14"/>
      <c r="P1633" s="15" t="s">
        <v>828</v>
      </c>
      <c r="Q1633" s="16">
        <v>18799</v>
      </c>
      <c r="R1633" s="17">
        <v>40</v>
      </c>
      <c r="S1633" s="18">
        <v>12971.309999999998</v>
      </c>
      <c r="T1633" s="19" t="s">
        <v>353</v>
      </c>
      <c r="U1633" s="20" t="s">
        <v>354</v>
      </c>
      <c r="V1633" s="22">
        <v>41</v>
      </c>
      <c r="W1633" s="22">
        <v>1</v>
      </c>
      <c r="X1633" s="23"/>
    </row>
    <row r="1634" spans="1:24" s="1" customFormat="1" ht="17" customHeight="1" x14ac:dyDescent="0.3">
      <c r="A1634" s="24" t="s">
        <v>23</v>
      </c>
      <c r="B1634" s="24" t="s">
        <v>1955</v>
      </c>
      <c r="C1634" s="12" t="s">
        <v>1956</v>
      </c>
      <c r="D1634" s="59"/>
      <c r="E1634" s="40" t="str">
        <f t="shared" si="76"/>
        <v>Еще фото</v>
      </c>
      <c r="F1634" s="25"/>
      <c r="G1634" s="24" t="s">
        <v>358</v>
      </c>
      <c r="H1634" s="24" t="s">
        <v>349</v>
      </c>
      <c r="I1634" s="24" t="s">
        <v>1078</v>
      </c>
      <c r="J1634" s="14" t="s">
        <v>29</v>
      </c>
      <c r="K1634" s="15" t="s">
        <v>30</v>
      </c>
      <c r="L1634" s="61"/>
      <c r="M1634" s="14"/>
      <c r="N1634" s="14" t="s">
        <v>205</v>
      </c>
      <c r="O1634" s="14"/>
      <c r="P1634" s="15" t="s">
        <v>828</v>
      </c>
      <c r="Q1634" s="16">
        <v>18799</v>
      </c>
      <c r="R1634" s="17">
        <v>40</v>
      </c>
      <c r="S1634" s="18">
        <v>12971.309999999998</v>
      </c>
      <c r="T1634" s="19" t="s">
        <v>353</v>
      </c>
      <c r="U1634" s="20" t="s">
        <v>355</v>
      </c>
      <c r="V1634" s="29">
        <v>41.5</v>
      </c>
      <c r="W1634" s="22">
        <v>3</v>
      </c>
      <c r="X1634" s="23"/>
    </row>
    <row r="1635" spans="1:24" s="1" customFormat="1" ht="17" customHeight="1" x14ac:dyDescent="0.3">
      <c r="A1635" s="24" t="s">
        <v>23</v>
      </c>
      <c r="B1635" s="24" t="s">
        <v>1955</v>
      </c>
      <c r="C1635" s="12" t="s">
        <v>1956</v>
      </c>
      <c r="D1635" s="59"/>
      <c r="E1635" s="40" t="str">
        <f t="shared" si="76"/>
        <v>Еще фото</v>
      </c>
      <c r="F1635" s="25"/>
      <c r="G1635" s="24" t="s">
        <v>358</v>
      </c>
      <c r="H1635" s="24" t="s">
        <v>349</v>
      </c>
      <c r="I1635" s="24" t="s">
        <v>1078</v>
      </c>
      <c r="J1635" s="14" t="s">
        <v>29</v>
      </c>
      <c r="K1635" s="15" t="s">
        <v>30</v>
      </c>
      <c r="L1635" s="61"/>
      <c r="M1635" s="14"/>
      <c r="N1635" s="14" t="s">
        <v>205</v>
      </c>
      <c r="O1635" s="14"/>
      <c r="P1635" s="15" t="s">
        <v>828</v>
      </c>
      <c r="Q1635" s="16">
        <v>18799</v>
      </c>
      <c r="R1635" s="17">
        <v>40</v>
      </c>
      <c r="S1635" s="18">
        <v>12971.309999999998</v>
      </c>
      <c r="T1635" s="19" t="s">
        <v>353</v>
      </c>
      <c r="U1635" s="20" t="s">
        <v>708</v>
      </c>
      <c r="V1635" s="22">
        <v>42</v>
      </c>
      <c r="W1635" s="22">
        <v>2</v>
      </c>
      <c r="X1635" s="23"/>
    </row>
    <row r="1636" spans="1:24" s="1" customFormat="1" ht="17" customHeight="1" x14ac:dyDescent="0.3">
      <c r="A1636" s="24" t="s">
        <v>23</v>
      </c>
      <c r="B1636" s="24" t="s">
        <v>1955</v>
      </c>
      <c r="C1636" s="12" t="s">
        <v>1956</v>
      </c>
      <c r="D1636" s="59"/>
      <c r="E1636" s="40" t="str">
        <f t="shared" si="76"/>
        <v>Еще фото</v>
      </c>
      <c r="F1636" s="25"/>
      <c r="G1636" s="24" t="s">
        <v>358</v>
      </c>
      <c r="H1636" s="24" t="s">
        <v>349</v>
      </c>
      <c r="I1636" s="24" t="s">
        <v>1078</v>
      </c>
      <c r="J1636" s="14" t="s">
        <v>29</v>
      </c>
      <c r="K1636" s="15" t="s">
        <v>30</v>
      </c>
      <c r="L1636" s="61"/>
      <c r="M1636" s="14"/>
      <c r="N1636" s="14" t="s">
        <v>205</v>
      </c>
      <c r="O1636" s="14"/>
      <c r="P1636" s="15" t="s">
        <v>828</v>
      </c>
      <c r="Q1636" s="16">
        <v>18799</v>
      </c>
      <c r="R1636" s="17">
        <v>40</v>
      </c>
      <c r="S1636" s="18">
        <v>12971.309999999998</v>
      </c>
      <c r="T1636" s="19" t="s">
        <v>353</v>
      </c>
      <c r="U1636" s="20" t="s">
        <v>696</v>
      </c>
      <c r="V1636" s="22">
        <v>43</v>
      </c>
      <c r="W1636" s="22">
        <v>2</v>
      </c>
      <c r="X1636" s="23"/>
    </row>
    <row r="1637" spans="1:24" s="1" customFormat="1" ht="22.05" customHeight="1" x14ac:dyDescent="0.3">
      <c r="A1637" s="24" t="s">
        <v>23</v>
      </c>
      <c r="B1637" s="24" t="s">
        <v>1955</v>
      </c>
      <c r="C1637" s="12" t="s">
        <v>1956</v>
      </c>
      <c r="D1637" s="60"/>
      <c r="E1637" s="40" t="str">
        <f t="shared" si="76"/>
        <v>Еще фото</v>
      </c>
      <c r="F1637" s="25"/>
      <c r="G1637" s="24" t="s">
        <v>358</v>
      </c>
      <c r="H1637" s="24" t="s">
        <v>349</v>
      </c>
      <c r="I1637" s="24" t="s">
        <v>1078</v>
      </c>
      <c r="J1637" s="14" t="s">
        <v>29</v>
      </c>
      <c r="K1637" s="15" t="s">
        <v>30</v>
      </c>
      <c r="L1637" s="57"/>
      <c r="M1637" s="14"/>
      <c r="N1637" s="14" t="s">
        <v>205</v>
      </c>
      <c r="O1637" s="14"/>
      <c r="P1637" s="15" t="s">
        <v>828</v>
      </c>
      <c r="Q1637" s="16">
        <v>18799</v>
      </c>
      <c r="R1637" s="17">
        <v>40</v>
      </c>
      <c r="S1637" s="18">
        <v>12971.309999999998</v>
      </c>
      <c r="T1637" s="19" t="s">
        <v>353</v>
      </c>
      <c r="U1637" s="20" t="s">
        <v>697</v>
      </c>
      <c r="V1637" s="29">
        <v>43.5</v>
      </c>
      <c r="W1637" s="22">
        <v>1</v>
      </c>
      <c r="X1637" s="23"/>
    </row>
    <row r="1638" spans="1:24" s="1" customFormat="1" ht="17" customHeight="1" x14ac:dyDescent="0.3">
      <c r="A1638" s="11" t="s">
        <v>23</v>
      </c>
      <c r="B1638" s="11" t="s">
        <v>1958</v>
      </c>
      <c r="C1638" s="12" t="s">
        <v>1959</v>
      </c>
      <c r="D1638" s="58"/>
      <c r="E1638" s="40" t="str">
        <f t="shared" ref="E1638:E1643" si="77">HYPERLINK("https://www.google.ru/search?q=HF3193-102&amp;newwindow=1&amp;tbm=isch","Еще фото")</f>
        <v>Еще фото</v>
      </c>
      <c r="F1638" s="25"/>
      <c r="G1638" s="11" t="s">
        <v>358</v>
      </c>
      <c r="H1638" s="11" t="s">
        <v>349</v>
      </c>
      <c r="I1638" s="14" t="s">
        <v>1078</v>
      </c>
      <c r="J1638" s="14" t="s">
        <v>29</v>
      </c>
      <c r="K1638" s="15" t="s">
        <v>997</v>
      </c>
      <c r="L1638" s="56" t="s">
        <v>1960</v>
      </c>
      <c r="M1638" s="14"/>
      <c r="N1638" s="14" t="s">
        <v>1961</v>
      </c>
      <c r="O1638" s="14"/>
      <c r="P1638" s="15" t="s">
        <v>796</v>
      </c>
      <c r="Q1638" s="16">
        <v>16699</v>
      </c>
      <c r="R1638" s="17">
        <v>40</v>
      </c>
      <c r="S1638" s="18">
        <v>11522.31</v>
      </c>
      <c r="T1638" s="19" t="s">
        <v>353</v>
      </c>
      <c r="U1638" s="20" t="s">
        <v>1697</v>
      </c>
      <c r="V1638" s="29">
        <v>35.5</v>
      </c>
      <c r="W1638" s="22">
        <v>1</v>
      </c>
      <c r="X1638" s="23"/>
    </row>
    <row r="1639" spans="1:24" s="1" customFormat="1" ht="17" customHeight="1" x14ac:dyDescent="0.3">
      <c r="A1639" s="24" t="s">
        <v>23</v>
      </c>
      <c r="B1639" s="24" t="s">
        <v>1958</v>
      </c>
      <c r="C1639" s="12" t="s">
        <v>1959</v>
      </c>
      <c r="D1639" s="59"/>
      <c r="E1639" s="40" t="str">
        <f t="shared" si="77"/>
        <v>Еще фото</v>
      </c>
      <c r="F1639" s="25"/>
      <c r="G1639" s="24" t="s">
        <v>358</v>
      </c>
      <c r="H1639" s="24" t="s">
        <v>349</v>
      </c>
      <c r="I1639" s="24" t="s">
        <v>1078</v>
      </c>
      <c r="J1639" s="14" t="s">
        <v>29</v>
      </c>
      <c r="K1639" s="15" t="s">
        <v>997</v>
      </c>
      <c r="L1639" s="61"/>
      <c r="M1639" s="14"/>
      <c r="N1639" s="14" t="s">
        <v>1961</v>
      </c>
      <c r="O1639" s="14"/>
      <c r="P1639" s="15" t="s">
        <v>796</v>
      </c>
      <c r="Q1639" s="16">
        <v>16699</v>
      </c>
      <c r="R1639" s="17">
        <v>40</v>
      </c>
      <c r="S1639" s="18">
        <v>11522.31</v>
      </c>
      <c r="T1639" s="19" t="s">
        <v>353</v>
      </c>
      <c r="U1639" s="20" t="s">
        <v>1002</v>
      </c>
      <c r="V1639" s="29">
        <v>36.5</v>
      </c>
      <c r="W1639" s="22">
        <v>2</v>
      </c>
      <c r="X1639" s="23"/>
    </row>
    <row r="1640" spans="1:24" s="1" customFormat="1" ht="17" customHeight="1" x14ac:dyDescent="0.3">
      <c r="A1640" s="24" t="s">
        <v>23</v>
      </c>
      <c r="B1640" s="24" t="s">
        <v>1958</v>
      </c>
      <c r="C1640" s="12" t="s">
        <v>1959</v>
      </c>
      <c r="D1640" s="59"/>
      <c r="E1640" s="40" t="str">
        <f t="shared" si="77"/>
        <v>Еще фото</v>
      </c>
      <c r="F1640" s="25"/>
      <c r="G1640" s="24" t="s">
        <v>358</v>
      </c>
      <c r="H1640" s="24" t="s">
        <v>349</v>
      </c>
      <c r="I1640" s="24" t="s">
        <v>1078</v>
      </c>
      <c r="J1640" s="14" t="s">
        <v>29</v>
      </c>
      <c r="K1640" s="15" t="s">
        <v>997</v>
      </c>
      <c r="L1640" s="61"/>
      <c r="M1640" s="14"/>
      <c r="N1640" s="14" t="s">
        <v>1961</v>
      </c>
      <c r="O1640" s="14"/>
      <c r="P1640" s="15" t="s">
        <v>796</v>
      </c>
      <c r="Q1640" s="16">
        <v>16699</v>
      </c>
      <c r="R1640" s="17">
        <v>40</v>
      </c>
      <c r="S1640" s="18">
        <v>11522.31</v>
      </c>
      <c r="T1640" s="19" t="s">
        <v>353</v>
      </c>
      <c r="U1640" s="20" t="s">
        <v>1482</v>
      </c>
      <c r="V1640" s="22">
        <v>37</v>
      </c>
      <c r="W1640" s="22">
        <v>2</v>
      </c>
      <c r="X1640" s="23"/>
    </row>
    <row r="1641" spans="1:24" s="1" customFormat="1" ht="17" customHeight="1" x14ac:dyDescent="0.3">
      <c r="A1641" s="24" t="s">
        <v>23</v>
      </c>
      <c r="B1641" s="24" t="s">
        <v>1958</v>
      </c>
      <c r="C1641" s="12" t="s">
        <v>1959</v>
      </c>
      <c r="D1641" s="59"/>
      <c r="E1641" s="40" t="str">
        <f t="shared" si="77"/>
        <v>Еще фото</v>
      </c>
      <c r="F1641" s="25"/>
      <c r="G1641" s="24" t="s">
        <v>358</v>
      </c>
      <c r="H1641" s="24" t="s">
        <v>349</v>
      </c>
      <c r="I1641" s="24" t="s">
        <v>1078</v>
      </c>
      <c r="J1641" s="14" t="s">
        <v>29</v>
      </c>
      <c r="K1641" s="15" t="s">
        <v>997</v>
      </c>
      <c r="L1641" s="61"/>
      <c r="M1641" s="14"/>
      <c r="N1641" s="14" t="s">
        <v>1961</v>
      </c>
      <c r="O1641" s="14"/>
      <c r="P1641" s="15" t="s">
        <v>796</v>
      </c>
      <c r="Q1641" s="16">
        <v>16699</v>
      </c>
      <c r="R1641" s="17">
        <v>40</v>
      </c>
      <c r="S1641" s="18">
        <v>11522.31</v>
      </c>
      <c r="T1641" s="19" t="s">
        <v>353</v>
      </c>
      <c r="U1641" s="20" t="s">
        <v>1017</v>
      </c>
      <c r="V1641" s="29">
        <v>37.5</v>
      </c>
      <c r="W1641" s="22">
        <v>2</v>
      </c>
      <c r="X1641" s="23"/>
    </row>
    <row r="1642" spans="1:24" s="1" customFormat="1" ht="17" customHeight="1" x14ac:dyDescent="0.3">
      <c r="A1642" s="24" t="s">
        <v>23</v>
      </c>
      <c r="B1642" s="24" t="s">
        <v>1958</v>
      </c>
      <c r="C1642" s="12" t="s">
        <v>1959</v>
      </c>
      <c r="D1642" s="59"/>
      <c r="E1642" s="40" t="str">
        <f t="shared" si="77"/>
        <v>Еще фото</v>
      </c>
      <c r="F1642" s="25"/>
      <c r="G1642" s="24" t="s">
        <v>358</v>
      </c>
      <c r="H1642" s="24" t="s">
        <v>349</v>
      </c>
      <c r="I1642" s="24" t="s">
        <v>1078</v>
      </c>
      <c r="J1642" s="14" t="s">
        <v>29</v>
      </c>
      <c r="K1642" s="15" t="s">
        <v>997</v>
      </c>
      <c r="L1642" s="61"/>
      <c r="M1642" s="14"/>
      <c r="N1642" s="14" t="s">
        <v>1961</v>
      </c>
      <c r="O1642" s="14"/>
      <c r="P1642" s="15" t="s">
        <v>796</v>
      </c>
      <c r="Q1642" s="16">
        <v>16699</v>
      </c>
      <c r="R1642" s="17">
        <v>40</v>
      </c>
      <c r="S1642" s="18">
        <v>11522.31</v>
      </c>
      <c r="T1642" s="19" t="s">
        <v>353</v>
      </c>
      <c r="U1642" s="20" t="s">
        <v>1770</v>
      </c>
      <c r="V1642" s="22">
        <v>38</v>
      </c>
      <c r="W1642" s="22">
        <v>1</v>
      </c>
      <c r="X1642" s="23"/>
    </row>
    <row r="1643" spans="1:24" s="1" customFormat="1" ht="22.05" customHeight="1" x14ac:dyDescent="0.3">
      <c r="A1643" s="24" t="s">
        <v>23</v>
      </c>
      <c r="B1643" s="24" t="s">
        <v>1958</v>
      </c>
      <c r="C1643" s="12" t="s">
        <v>1959</v>
      </c>
      <c r="D1643" s="60"/>
      <c r="E1643" s="40" t="str">
        <f t="shared" si="77"/>
        <v>Еще фото</v>
      </c>
      <c r="F1643" s="25"/>
      <c r="G1643" s="24" t="s">
        <v>358</v>
      </c>
      <c r="H1643" s="24" t="s">
        <v>349</v>
      </c>
      <c r="I1643" s="24" t="s">
        <v>1078</v>
      </c>
      <c r="J1643" s="14" t="s">
        <v>29</v>
      </c>
      <c r="K1643" s="15" t="s">
        <v>997</v>
      </c>
      <c r="L1643" s="57"/>
      <c r="M1643" s="14"/>
      <c r="N1643" s="14" t="s">
        <v>1961</v>
      </c>
      <c r="O1643" s="14"/>
      <c r="P1643" s="15" t="s">
        <v>796</v>
      </c>
      <c r="Q1643" s="16">
        <v>16699</v>
      </c>
      <c r="R1643" s="17">
        <v>40</v>
      </c>
      <c r="S1643" s="18">
        <v>11522.31</v>
      </c>
      <c r="T1643" s="19" t="s">
        <v>353</v>
      </c>
      <c r="U1643" s="20" t="s">
        <v>1778</v>
      </c>
      <c r="V1643" s="22">
        <v>39</v>
      </c>
      <c r="W1643" s="22">
        <v>1</v>
      </c>
      <c r="X1643" s="23"/>
    </row>
    <row r="1644" spans="1:24" s="1" customFormat="1" ht="108" customHeight="1" x14ac:dyDescent="0.3">
      <c r="A1644" s="11" t="s">
        <v>23</v>
      </c>
      <c r="B1644" s="11" t="s">
        <v>1962</v>
      </c>
      <c r="C1644" s="12" t="s">
        <v>1963</v>
      </c>
      <c r="D1644" s="28"/>
      <c r="E1644" s="40" t="str">
        <f>HYPERLINK("https://www.google.ru/search?q=HF3704-003&amp;newwindow=1&amp;tbm=isch","Еще фото")</f>
        <v>Еще фото</v>
      </c>
      <c r="F1644" s="25"/>
      <c r="G1644" s="11" t="s">
        <v>358</v>
      </c>
      <c r="H1644" s="11" t="s">
        <v>349</v>
      </c>
      <c r="I1644" s="14" t="s">
        <v>1078</v>
      </c>
      <c r="J1644" s="14" t="s">
        <v>99</v>
      </c>
      <c r="K1644" s="15" t="s">
        <v>30</v>
      </c>
      <c r="L1644" s="14" t="s">
        <v>1964</v>
      </c>
      <c r="M1644" s="14"/>
      <c r="N1644" s="14" t="s">
        <v>391</v>
      </c>
      <c r="O1644" s="14"/>
      <c r="P1644" s="15" t="s">
        <v>1965</v>
      </c>
      <c r="Q1644" s="16">
        <v>17799</v>
      </c>
      <c r="R1644" s="17">
        <v>40</v>
      </c>
      <c r="S1644" s="18">
        <v>12281.31</v>
      </c>
      <c r="T1644" s="19" t="s">
        <v>353</v>
      </c>
      <c r="U1644" s="20" t="s">
        <v>361</v>
      </c>
      <c r="V1644" s="22">
        <v>38</v>
      </c>
      <c r="W1644" s="22">
        <v>3</v>
      </c>
      <c r="X1644" s="23"/>
    </row>
    <row r="1645" spans="1:24" s="1" customFormat="1" ht="21" customHeight="1" x14ac:dyDescent="0.3">
      <c r="A1645" s="11" t="s">
        <v>23</v>
      </c>
      <c r="B1645" s="11" t="s">
        <v>1518</v>
      </c>
      <c r="C1645" s="26" t="s">
        <v>1966</v>
      </c>
      <c r="D1645" s="58"/>
      <c r="E1645" s="40" t="str">
        <f>HYPERLINK("https://www.google.ru/search?q=HF5441-101&amp;newwindow=1&amp;tbm=isch","Еще фото")</f>
        <v>Еще фото</v>
      </c>
      <c r="F1645" s="25"/>
      <c r="G1645" s="11" t="s">
        <v>358</v>
      </c>
      <c r="H1645" s="11" t="s">
        <v>349</v>
      </c>
      <c r="I1645" s="14" t="s">
        <v>1078</v>
      </c>
      <c r="J1645" s="14" t="s">
        <v>29</v>
      </c>
      <c r="K1645" s="15" t="s">
        <v>30</v>
      </c>
      <c r="L1645" s="56" t="s">
        <v>1967</v>
      </c>
      <c r="M1645" s="14"/>
      <c r="N1645" s="14" t="s">
        <v>1213</v>
      </c>
      <c r="O1645" s="14"/>
      <c r="P1645" s="15" t="s">
        <v>1094</v>
      </c>
      <c r="Q1645" s="16">
        <v>17399</v>
      </c>
      <c r="R1645" s="17">
        <v>40</v>
      </c>
      <c r="S1645" s="18">
        <v>12005.31</v>
      </c>
      <c r="T1645" s="19" t="s">
        <v>353</v>
      </c>
      <c r="U1645" s="20" t="s">
        <v>361</v>
      </c>
      <c r="V1645" s="22">
        <v>38</v>
      </c>
      <c r="W1645" s="22">
        <v>1</v>
      </c>
      <c r="X1645" s="23"/>
    </row>
    <row r="1646" spans="1:24" s="1" customFormat="1" ht="21" customHeight="1" x14ac:dyDescent="0.3">
      <c r="A1646" s="24" t="s">
        <v>23</v>
      </c>
      <c r="B1646" s="24" t="s">
        <v>1518</v>
      </c>
      <c r="C1646" s="27" t="s">
        <v>1966</v>
      </c>
      <c r="D1646" s="59"/>
      <c r="E1646" s="40" t="str">
        <f>HYPERLINK("https://www.google.ru/search?q=HF5441-101&amp;newwindow=1&amp;tbm=isch","Еще фото")</f>
        <v>Еще фото</v>
      </c>
      <c r="F1646" s="25"/>
      <c r="G1646" s="24" t="s">
        <v>358</v>
      </c>
      <c r="H1646" s="24" t="s">
        <v>349</v>
      </c>
      <c r="I1646" s="24" t="s">
        <v>1078</v>
      </c>
      <c r="J1646" s="14" t="s">
        <v>29</v>
      </c>
      <c r="K1646" s="15" t="s">
        <v>30</v>
      </c>
      <c r="L1646" s="61"/>
      <c r="M1646" s="14"/>
      <c r="N1646" s="14" t="s">
        <v>1213</v>
      </c>
      <c r="O1646" s="14"/>
      <c r="P1646" s="15" t="s">
        <v>1094</v>
      </c>
      <c r="Q1646" s="16">
        <v>17399</v>
      </c>
      <c r="R1646" s="17">
        <v>40</v>
      </c>
      <c r="S1646" s="18">
        <v>12005.31</v>
      </c>
      <c r="T1646" s="19" t="s">
        <v>353</v>
      </c>
      <c r="U1646" s="20" t="s">
        <v>362</v>
      </c>
      <c r="V1646" s="22">
        <v>39</v>
      </c>
      <c r="W1646" s="22">
        <v>1</v>
      </c>
      <c r="X1646" s="23"/>
    </row>
    <row r="1647" spans="1:24" s="1" customFormat="1" ht="21" customHeight="1" x14ac:dyDescent="0.3">
      <c r="A1647" s="24" t="s">
        <v>23</v>
      </c>
      <c r="B1647" s="24" t="s">
        <v>1518</v>
      </c>
      <c r="C1647" s="27" t="s">
        <v>1966</v>
      </c>
      <c r="D1647" s="59"/>
      <c r="E1647" s="40" t="str">
        <f>HYPERLINK("https://www.google.ru/search?q=HF5441-101&amp;newwindow=1&amp;tbm=isch","Еще фото")</f>
        <v>Еще фото</v>
      </c>
      <c r="F1647" s="25"/>
      <c r="G1647" s="24" t="s">
        <v>358</v>
      </c>
      <c r="H1647" s="24" t="s">
        <v>349</v>
      </c>
      <c r="I1647" s="24" t="s">
        <v>1078</v>
      </c>
      <c r="J1647" s="14" t="s">
        <v>29</v>
      </c>
      <c r="K1647" s="15" t="s">
        <v>30</v>
      </c>
      <c r="L1647" s="61"/>
      <c r="M1647" s="14"/>
      <c r="N1647" s="14" t="s">
        <v>1213</v>
      </c>
      <c r="O1647" s="14"/>
      <c r="P1647" s="15" t="s">
        <v>1094</v>
      </c>
      <c r="Q1647" s="16">
        <v>17399</v>
      </c>
      <c r="R1647" s="17">
        <v>40</v>
      </c>
      <c r="S1647" s="18">
        <v>12005.31</v>
      </c>
      <c r="T1647" s="19" t="s">
        <v>353</v>
      </c>
      <c r="U1647" s="20" t="s">
        <v>695</v>
      </c>
      <c r="V1647" s="29">
        <v>39.5</v>
      </c>
      <c r="W1647" s="22">
        <v>1</v>
      </c>
      <c r="X1647" s="23"/>
    </row>
    <row r="1648" spans="1:24" s="1" customFormat="1" ht="21" customHeight="1" x14ac:dyDescent="0.3">
      <c r="A1648" s="24" t="s">
        <v>23</v>
      </c>
      <c r="B1648" s="24" t="s">
        <v>1518</v>
      </c>
      <c r="C1648" s="27" t="s">
        <v>1966</v>
      </c>
      <c r="D1648" s="59"/>
      <c r="E1648" s="40" t="str">
        <f>HYPERLINK("https://www.google.ru/search?q=HF5441-101&amp;newwindow=1&amp;tbm=isch","Еще фото")</f>
        <v>Еще фото</v>
      </c>
      <c r="F1648" s="25"/>
      <c r="G1648" s="24" t="s">
        <v>358</v>
      </c>
      <c r="H1648" s="24" t="s">
        <v>349</v>
      </c>
      <c r="I1648" s="24" t="s">
        <v>1078</v>
      </c>
      <c r="J1648" s="14" t="s">
        <v>29</v>
      </c>
      <c r="K1648" s="15" t="s">
        <v>30</v>
      </c>
      <c r="L1648" s="61"/>
      <c r="M1648" s="14"/>
      <c r="N1648" s="14" t="s">
        <v>1213</v>
      </c>
      <c r="O1648" s="14"/>
      <c r="P1648" s="15" t="s">
        <v>1094</v>
      </c>
      <c r="Q1648" s="16">
        <v>17399</v>
      </c>
      <c r="R1648" s="17">
        <v>40</v>
      </c>
      <c r="S1648" s="18">
        <v>12005.31</v>
      </c>
      <c r="T1648" s="19" t="s">
        <v>353</v>
      </c>
      <c r="U1648" s="20" t="s">
        <v>686</v>
      </c>
      <c r="V1648" s="22">
        <v>40</v>
      </c>
      <c r="W1648" s="22">
        <v>1</v>
      </c>
      <c r="X1648" s="23"/>
    </row>
    <row r="1649" spans="1:24" s="1" customFormat="1" ht="32" customHeight="1" x14ac:dyDescent="0.3">
      <c r="A1649" s="24" t="s">
        <v>23</v>
      </c>
      <c r="B1649" s="24" t="s">
        <v>1518</v>
      </c>
      <c r="C1649" s="27" t="s">
        <v>1966</v>
      </c>
      <c r="D1649" s="60"/>
      <c r="E1649" s="40" t="str">
        <f>HYPERLINK("https://www.google.ru/search?q=HF5441-101&amp;newwindow=1&amp;tbm=isch","Еще фото")</f>
        <v>Еще фото</v>
      </c>
      <c r="F1649" s="25"/>
      <c r="G1649" s="24" t="s">
        <v>358</v>
      </c>
      <c r="H1649" s="24" t="s">
        <v>349</v>
      </c>
      <c r="I1649" s="24" t="s">
        <v>1078</v>
      </c>
      <c r="J1649" s="14" t="s">
        <v>29</v>
      </c>
      <c r="K1649" s="15" t="s">
        <v>30</v>
      </c>
      <c r="L1649" s="57"/>
      <c r="M1649" s="14"/>
      <c r="N1649" s="14" t="s">
        <v>1213</v>
      </c>
      <c r="O1649" s="14"/>
      <c r="P1649" s="15" t="s">
        <v>1094</v>
      </c>
      <c r="Q1649" s="16">
        <v>17399</v>
      </c>
      <c r="R1649" s="17">
        <v>40</v>
      </c>
      <c r="S1649" s="18">
        <v>12005.31</v>
      </c>
      <c r="T1649" s="19" t="s">
        <v>353</v>
      </c>
      <c r="U1649" s="20" t="s">
        <v>354</v>
      </c>
      <c r="V1649" s="22">
        <v>41</v>
      </c>
      <c r="W1649" s="22">
        <v>2</v>
      </c>
      <c r="X1649" s="23"/>
    </row>
    <row r="1650" spans="1:24" s="1" customFormat="1" ht="35" customHeight="1" x14ac:dyDescent="0.3">
      <c r="A1650" s="11" t="s">
        <v>23</v>
      </c>
      <c r="B1650" s="11" t="s">
        <v>1518</v>
      </c>
      <c r="C1650" s="12" t="s">
        <v>1968</v>
      </c>
      <c r="D1650" s="58"/>
      <c r="E1650" s="40" t="str">
        <f>HYPERLINK("https://www.google.ru/search?q=HF5441-112&amp;newwindow=1&amp;tbm=isch","Еще фото")</f>
        <v>Еще фото</v>
      </c>
      <c r="F1650" s="25"/>
      <c r="G1650" s="11" t="s">
        <v>358</v>
      </c>
      <c r="H1650" s="11" t="s">
        <v>349</v>
      </c>
      <c r="I1650" s="14" t="s">
        <v>1078</v>
      </c>
      <c r="J1650" s="14" t="s">
        <v>29</v>
      </c>
      <c r="K1650" s="15" t="s">
        <v>30</v>
      </c>
      <c r="L1650" s="56" t="s">
        <v>1967</v>
      </c>
      <c r="M1650" s="14"/>
      <c r="N1650" s="14" t="s">
        <v>1289</v>
      </c>
      <c r="O1650" s="14"/>
      <c r="P1650" s="15" t="s">
        <v>1094</v>
      </c>
      <c r="Q1650" s="16">
        <v>18999</v>
      </c>
      <c r="R1650" s="17">
        <v>40</v>
      </c>
      <c r="S1650" s="18">
        <v>13109.309999999998</v>
      </c>
      <c r="T1650" s="19" t="s">
        <v>353</v>
      </c>
      <c r="U1650" s="20" t="s">
        <v>354</v>
      </c>
      <c r="V1650" s="22">
        <v>41</v>
      </c>
      <c r="W1650" s="22">
        <v>1</v>
      </c>
      <c r="X1650" s="23"/>
    </row>
    <row r="1651" spans="1:24" s="1" customFormat="1" ht="35" customHeight="1" x14ac:dyDescent="0.3">
      <c r="A1651" s="24" t="s">
        <v>23</v>
      </c>
      <c r="B1651" s="24" t="s">
        <v>1518</v>
      </c>
      <c r="C1651" s="12" t="s">
        <v>1968</v>
      </c>
      <c r="D1651" s="59"/>
      <c r="E1651" s="40" t="str">
        <f>HYPERLINK("https://www.google.ru/search?q=HF5441-112&amp;newwindow=1&amp;tbm=isch","Еще фото")</f>
        <v>Еще фото</v>
      </c>
      <c r="F1651" s="25"/>
      <c r="G1651" s="24" t="s">
        <v>358</v>
      </c>
      <c r="H1651" s="24" t="s">
        <v>349</v>
      </c>
      <c r="I1651" s="24" t="s">
        <v>1078</v>
      </c>
      <c r="J1651" s="14" t="s">
        <v>29</v>
      </c>
      <c r="K1651" s="15" t="s">
        <v>30</v>
      </c>
      <c r="L1651" s="61"/>
      <c r="M1651" s="14"/>
      <c r="N1651" s="14" t="s">
        <v>1289</v>
      </c>
      <c r="O1651" s="14"/>
      <c r="P1651" s="15" t="s">
        <v>1094</v>
      </c>
      <c r="Q1651" s="16">
        <v>18999</v>
      </c>
      <c r="R1651" s="17">
        <v>40</v>
      </c>
      <c r="S1651" s="18">
        <v>13109.309999999998</v>
      </c>
      <c r="T1651" s="19" t="s">
        <v>353</v>
      </c>
      <c r="U1651" s="20" t="s">
        <v>355</v>
      </c>
      <c r="V1651" s="29">
        <v>41.5</v>
      </c>
      <c r="W1651" s="22">
        <v>1</v>
      </c>
      <c r="X1651" s="23"/>
    </row>
    <row r="1652" spans="1:24" s="1" customFormat="1" ht="37.049999999999997" customHeight="1" x14ac:dyDescent="0.3">
      <c r="A1652" s="24" t="s">
        <v>23</v>
      </c>
      <c r="B1652" s="24" t="s">
        <v>1518</v>
      </c>
      <c r="C1652" s="12" t="s">
        <v>1968</v>
      </c>
      <c r="D1652" s="60"/>
      <c r="E1652" s="40" t="str">
        <f>HYPERLINK("https://www.google.ru/search?q=HF5441-112&amp;newwindow=1&amp;tbm=isch","Еще фото")</f>
        <v>Еще фото</v>
      </c>
      <c r="F1652" s="25"/>
      <c r="G1652" s="24" t="s">
        <v>358</v>
      </c>
      <c r="H1652" s="24" t="s">
        <v>349</v>
      </c>
      <c r="I1652" s="24" t="s">
        <v>1078</v>
      </c>
      <c r="J1652" s="14" t="s">
        <v>29</v>
      </c>
      <c r="K1652" s="15" t="s">
        <v>30</v>
      </c>
      <c r="L1652" s="57"/>
      <c r="M1652" s="14"/>
      <c r="N1652" s="14" t="s">
        <v>1289</v>
      </c>
      <c r="O1652" s="14"/>
      <c r="P1652" s="15" t="s">
        <v>1094</v>
      </c>
      <c r="Q1652" s="16">
        <v>18999</v>
      </c>
      <c r="R1652" s="17">
        <v>40</v>
      </c>
      <c r="S1652" s="18">
        <v>13109.309999999998</v>
      </c>
      <c r="T1652" s="19" t="s">
        <v>353</v>
      </c>
      <c r="U1652" s="20" t="s">
        <v>696</v>
      </c>
      <c r="V1652" s="22">
        <v>43</v>
      </c>
      <c r="W1652" s="22">
        <v>1</v>
      </c>
      <c r="X1652" s="23"/>
    </row>
    <row r="1653" spans="1:24" s="1" customFormat="1" ht="108" customHeight="1" x14ac:dyDescent="0.3">
      <c r="A1653" s="11" t="s">
        <v>23</v>
      </c>
      <c r="B1653" s="11" t="s">
        <v>1518</v>
      </c>
      <c r="C1653" s="12" t="s">
        <v>1969</v>
      </c>
      <c r="D1653" s="28"/>
      <c r="E1653" s="40" t="str">
        <f>HYPERLINK("https://www.google.ru/search?q=HF5441-300&amp;newwindow=1&amp;tbm=isch","Еще фото")</f>
        <v>Еще фото</v>
      </c>
      <c r="F1653" s="25"/>
      <c r="G1653" s="11" t="s">
        <v>358</v>
      </c>
      <c r="H1653" s="11" t="s">
        <v>349</v>
      </c>
      <c r="I1653" s="14" t="s">
        <v>1078</v>
      </c>
      <c r="J1653" s="14" t="s">
        <v>29</v>
      </c>
      <c r="K1653" s="15" t="s">
        <v>30</v>
      </c>
      <c r="L1653" s="14" t="s">
        <v>1967</v>
      </c>
      <c r="M1653" s="14"/>
      <c r="N1653" s="14" t="s">
        <v>32</v>
      </c>
      <c r="O1653" s="14"/>
      <c r="P1653" s="15" t="s">
        <v>1094</v>
      </c>
      <c r="Q1653" s="16">
        <v>17999</v>
      </c>
      <c r="R1653" s="17">
        <v>40</v>
      </c>
      <c r="S1653" s="18">
        <v>12419.31</v>
      </c>
      <c r="T1653" s="19" t="s">
        <v>353</v>
      </c>
      <c r="U1653" s="20" t="s">
        <v>679</v>
      </c>
      <c r="V1653" s="22">
        <v>37</v>
      </c>
      <c r="W1653" s="22">
        <v>1</v>
      </c>
      <c r="X1653" s="23"/>
    </row>
    <row r="1654" spans="1:24" s="1" customFormat="1" ht="21" customHeight="1" x14ac:dyDescent="0.3">
      <c r="A1654" s="11" t="s">
        <v>23</v>
      </c>
      <c r="B1654" s="11" t="s">
        <v>1518</v>
      </c>
      <c r="C1654" s="26" t="s">
        <v>1970</v>
      </c>
      <c r="D1654" s="58"/>
      <c r="E1654" s="40" t="str">
        <f>HYPERLINK("https://www.google.ru/search?q=HF5441-400&amp;newwindow=1&amp;tbm=isch","Еще фото")</f>
        <v>Еще фото</v>
      </c>
      <c r="F1654" s="25"/>
      <c r="G1654" s="11" t="s">
        <v>358</v>
      </c>
      <c r="H1654" s="11" t="s">
        <v>349</v>
      </c>
      <c r="I1654" s="14" t="s">
        <v>1078</v>
      </c>
      <c r="J1654" s="14" t="s">
        <v>29</v>
      </c>
      <c r="K1654" s="15" t="s">
        <v>30</v>
      </c>
      <c r="L1654" s="56" t="s">
        <v>1967</v>
      </c>
      <c r="M1654" s="14"/>
      <c r="N1654" s="14" t="s">
        <v>107</v>
      </c>
      <c r="O1654" s="14"/>
      <c r="P1654" s="15" t="s">
        <v>1094</v>
      </c>
      <c r="Q1654" s="16">
        <v>17399</v>
      </c>
      <c r="R1654" s="17">
        <v>40</v>
      </c>
      <c r="S1654" s="18">
        <v>12005.31</v>
      </c>
      <c r="T1654" s="19" t="s">
        <v>353</v>
      </c>
      <c r="U1654" s="20" t="s">
        <v>686</v>
      </c>
      <c r="V1654" s="22">
        <v>40</v>
      </c>
      <c r="W1654" s="22">
        <v>1</v>
      </c>
      <c r="X1654" s="23"/>
    </row>
    <row r="1655" spans="1:24" s="1" customFormat="1" ht="21" customHeight="1" x14ac:dyDescent="0.3">
      <c r="A1655" s="24" t="s">
        <v>23</v>
      </c>
      <c r="B1655" s="24" t="s">
        <v>1518</v>
      </c>
      <c r="C1655" s="27" t="s">
        <v>1970</v>
      </c>
      <c r="D1655" s="59"/>
      <c r="E1655" s="40" t="str">
        <f>HYPERLINK("https://www.google.ru/search?q=HF5441-400&amp;newwindow=1&amp;tbm=isch","Еще фото")</f>
        <v>Еще фото</v>
      </c>
      <c r="F1655" s="25"/>
      <c r="G1655" s="24" t="s">
        <v>358</v>
      </c>
      <c r="H1655" s="24" t="s">
        <v>349</v>
      </c>
      <c r="I1655" s="24" t="s">
        <v>1078</v>
      </c>
      <c r="J1655" s="14" t="s">
        <v>29</v>
      </c>
      <c r="K1655" s="15" t="s">
        <v>30</v>
      </c>
      <c r="L1655" s="61"/>
      <c r="M1655" s="14"/>
      <c r="N1655" s="14" t="s">
        <v>107</v>
      </c>
      <c r="O1655" s="14"/>
      <c r="P1655" s="15" t="s">
        <v>1094</v>
      </c>
      <c r="Q1655" s="16">
        <v>17399</v>
      </c>
      <c r="R1655" s="17">
        <v>40</v>
      </c>
      <c r="S1655" s="18">
        <v>12005.31</v>
      </c>
      <c r="T1655" s="19" t="s">
        <v>353</v>
      </c>
      <c r="U1655" s="20" t="s">
        <v>354</v>
      </c>
      <c r="V1655" s="22">
        <v>41</v>
      </c>
      <c r="W1655" s="22">
        <v>1</v>
      </c>
      <c r="X1655" s="23"/>
    </row>
    <row r="1656" spans="1:24" s="1" customFormat="1" ht="21" customHeight="1" x14ac:dyDescent="0.3">
      <c r="A1656" s="24" t="s">
        <v>23</v>
      </c>
      <c r="B1656" s="24" t="s">
        <v>1518</v>
      </c>
      <c r="C1656" s="27" t="s">
        <v>1970</v>
      </c>
      <c r="D1656" s="59"/>
      <c r="E1656" s="40" t="str">
        <f>HYPERLINK("https://www.google.ru/search?q=HF5441-400&amp;newwindow=1&amp;tbm=isch","Еще фото")</f>
        <v>Еще фото</v>
      </c>
      <c r="F1656" s="25"/>
      <c r="G1656" s="24" t="s">
        <v>358</v>
      </c>
      <c r="H1656" s="24" t="s">
        <v>349</v>
      </c>
      <c r="I1656" s="24" t="s">
        <v>1078</v>
      </c>
      <c r="J1656" s="14" t="s">
        <v>29</v>
      </c>
      <c r="K1656" s="15" t="s">
        <v>30</v>
      </c>
      <c r="L1656" s="61"/>
      <c r="M1656" s="14"/>
      <c r="N1656" s="14" t="s">
        <v>107</v>
      </c>
      <c r="O1656" s="14"/>
      <c r="P1656" s="15" t="s">
        <v>1094</v>
      </c>
      <c r="Q1656" s="16">
        <v>17399</v>
      </c>
      <c r="R1656" s="17">
        <v>40</v>
      </c>
      <c r="S1656" s="18">
        <v>12005.31</v>
      </c>
      <c r="T1656" s="19" t="s">
        <v>353</v>
      </c>
      <c r="U1656" s="20" t="s">
        <v>355</v>
      </c>
      <c r="V1656" s="29">
        <v>41.5</v>
      </c>
      <c r="W1656" s="22">
        <v>3</v>
      </c>
      <c r="X1656" s="23"/>
    </row>
    <row r="1657" spans="1:24" s="1" customFormat="1" ht="21" customHeight="1" x14ac:dyDescent="0.3">
      <c r="A1657" s="24" t="s">
        <v>23</v>
      </c>
      <c r="B1657" s="24" t="s">
        <v>1518</v>
      </c>
      <c r="C1657" s="27" t="s">
        <v>1970</v>
      </c>
      <c r="D1657" s="59"/>
      <c r="E1657" s="40" t="str">
        <f>HYPERLINK("https://www.google.ru/search?q=HF5441-400&amp;newwindow=1&amp;tbm=isch","Еще фото")</f>
        <v>Еще фото</v>
      </c>
      <c r="F1657" s="25"/>
      <c r="G1657" s="24" t="s">
        <v>358</v>
      </c>
      <c r="H1657" s="24" t="s">
        <v>349</v>
      </c>
      <c r="I1657" s="24" t="s">
        <v>1078</v>
      </c>
      <c r="J1657" s="14" t="s">
        <v>29</v>
      </c>
      <c r="K1657" s="15" t="s">
        <v>30</v>
      </c>
      <c r="L1657" s="61"/>
      <c r="M1657" s="14"/>
      <c r="N1657" s="14" t="s">
        <v>107</v>
      </c>
      <c r="O1657" s="14"/>
      <c r="P1657" s="15" t="s">
        <v>1094</v>
      </c>
      <c r="Q1657" s="16">
        <v>17399</v>
      </c>
      <c r="R1657" s="17">
        <v>40</v>
      </c>
      <c r="S1657" s="18">
        <v>12005.31</v>
      </c>
      <c r="T1657" s="19" t="s">
        <v>353</v>
      </c>
      <c r="U1657" s="20" t="s">
        <v>708</v>
      </c>
      <c r="V1657" s="22">
        <v>42</v>
      </c>
      <c r="W1657" s="22">
        <v>2</v>
      </c>
      <c r="X1657" s="23"/>
    </row>
    <row r="1658" spans="1:24" s="1" customFormat="1" ht="32" customHeight="1" x14ac:dyDescent="0.3">
      <c r="A1658" s="24" t="s">
        <v>23</v>
      </c>
      <c r="B1658" s="24" t="s">
        <v>1518</v>
      </c>
      <c r="C1658" s="27" t="s">
        <v>1970</v>
      </c>
      <c r="D1658" s="60"/>
      <c r="E1658" s="40" t="str">
        <f>HYPERLINK("https://www.google.ru/search?q=HF5441-400&amp;newwindow=1&amp;tbm=isch","Еще фото")</f>
        <v>Еще фото</v>
      </c>
      <c r="F1658" s="25"/>
      <c r="G1658" s="24" t="s">
        <v>358</v>
      </c>
      <c r="H1658" s="24" t="s">
        <v>349</v>
      </c>
      <c r="I1658" s="24" t="s">
        <v>1078</v>
      </c>
      <c r="J1658" s="14" t="s">
        <v>29</v>
      </c>
      <c r="K1658" s="15" t="s">
        <v>30</v>
      </c>
      <c r="L1658" s="57"/>
      <c r="M1658" s="14"/>
      <c r="N1658" s="14" t="s">
        <v>107</v>
      </c>
      <c r="O1658" s="14"/>
      <c r="P1658" s="15" t="s">
        <v>1094</v>
      </c>
      <c r="Q1658" s="16">
        <v>17399</v>
      </c>
      <c r="R1658" s="17">
        <v>40</v>
      </c>
      <c r="S1658" s="18">
        <v>12005.31</v>
      </c>
      <c r="T1658" s="19" t="s">
        <v>353</v>
      </c>
      <c r="U1658" s="20" t="s">
        <v>698</v>
      </c>
      <c r="V1658" s="22">
        <v>44</v>
      </c>
      <c r="W1658" s="22">
        <v>2</v>
      </c>
      <c r="X1658" s="23"/>
    </row>
    <row r="1659" spans="1:24" s="1" customFormat="1" ht="108" customHeight="1" x14ac:dyDescent="0.3">
      <c r="A1659" s="11" t="s">
        <v>23</v>
      </c>
      <c r="B1659" s="11" t="s">
        <v>1971</v>
      </c>
      <c r="C1659" s="12" t="s">
        <v>1972</v>
      </c>
      <c r="D1659" s="28"/>
      <c r="E1659" s="40" t="str">
        <f>HYPERLINK("https://www.google.ru/search?q=HJ4465-001&amp;newwindow=1&amp;tbm=isch","Еще фото")</f>
        <v>Еще фото</v>
      </c>
      <c r="F1659" s="25"/>
      <c r="G1659" s="11" t="s">
        <v>358</v>
      </c>
      <c r="H1659" s="11" t="s">
        <v>349</v>
      </c>
      <c r="I1659" s="14" t="s">
        <v>1078</v>
      </c>
      <c r="J1659" s="14" t="s">
        <v>29</v>
      </c>
      <c r="K1659" s="15" t="s">
        <v>30</v>
      </c>
      <c r="L1659" s="14" t="s">
        <v>1973</v>
      </c>
      <c r="M1659" s="14"/>
      <c r="N1659" s="14" t="s">
        <v>114</v>
      </c>
      <c r="O1659" s="14"/>
      <c r="P1659" s="15" t="s">
        <v>1139</v>
      </c>
      <c r="Q1659" s="16">
        <v>17399</v>
      </c>
      <c r="R1659" s="17">
        <v>40</v>
      </c>
      <c r="S1659" s="18">
        <v>12005.31</v>
      </c>
      <c r="T1659" s="19" t="s">
        <v>353</v>
      </c>
      <c r="U1659" s="20" t="s">
        <v>355</v>
      </c>
      <c r="V1659" s="29">
        <v>41.5</v>
      </c>
      <c r="W1659" s="22">
        <v>1</v>
      </c>
      <c r="X1659" s="23"/>
    </row>
    <row r="1660" spans="1:24" s="1" customFormat="1" ht="35" customHeight="1" x14ac:dyDescent="0.3">
      <c r="A1660" s="11" t="s">
        <v>23</v>
      </c>
      <c r="B1660" s="11" t="s">
        <v>1971</v>
      </c>
      <c r="C1660" s="12" t="s">
        <v>1974</v>
      </c>
      <c r="D1660" s="58"/>
      <c r="E1660" s="40" t="str">
        <f>HYPERLINK("https://www.google.ru/search?q=HJ4465-200&amp;newwindow=1&amp;tbm=isch","Еще фото")</f>
        <v>Еще фото</v>
      </c>
      <c r="F1660" s="25"/>
      <c r="G1660" s="11" t="s">
        <v>358</v>
      </c>
      <c r="H1660" s="11" t="s">
        <v>349</v>
      </c>
      <c r="I1660" s="14" t="s">
        <v>1078</v>
      </c>
      <c r="J1660" s="14" t="s">
        <v>29</v>
      </c>
      <c r="K1660" s="15" t="s">
        <v>30</v>
      </c>
      <c r="L1660" s="56" t="s">
        <v>1973</v>
      </c>
      <c r="M1660" s="14"/>
      <c r="N1660" s="14" t="s">
        <v>205</v>
      </c>
      <c r="O1660" s="14"/>
      <c r="P1660" s="15" t="s">
        <v>796</v>
      </c>
      <c r="Q1660" s="16">
        <v>17399</v>
      </c>
      <c r="R1660" s="17">
        <v>40</v>
      </c>
      <c r="S1660" s="18">
        <v>12005.31</v>
      </c>
      <c r="T1660" s="19" t="s">
        <v>353</v>
      </c>
      <c r="U1660" s="20" t="s">
        <v>355</v>
      </c>
      <c r="V1660" s="29">
        <v>41.5</v>
      </c>
      <c r="W1660" s="22">
        <v>1</v>
      </c>
      <c r="X1660" s="23"/>
    </row>
    <row r="1661" spans="1:24" s="1" customFormat="1" ht="35" customHeight="1" x14ac:dyDescent="0.3">
      <c r="A1661" s="24" t="s">
        <v>23</v>
      </c>
      <c r="B1661" s="24" t="s">
        <v>1971</v>
      </c>
      <c r="C1661" s="12" t="s">
        <v>1974</v>
      </c>
      <c r="D1661" s="59"/>
      <c r="E1661" s="40" t="str">
        <f>HYPERLINK("https://www.google.ru/search?q=HJ4465-200&amp;newwindow=1&amp;tbm=isch","Еще фото")</f>
        <v>Еще фото</v>
      </c>
      <c r="F1661" s="25"/>
      <c r="G1661" s="24" t="s">
        <v>358</v>
      </c>
      <c r="H1661" s="24" t="s">
        <v>349</v>
      </c>
      <c r="I1661" s="24" t="s">
        <v>1078</v>
      </c>
      <c r="J1661" s="14" t="s">
        <v>29</v>
      </c>
      <c r="K1661" s="15" t="s">
        <v>30</v>
      </c>
      <c r="L1661" s="61"/>
      <c r="M1661" s="14"/>
      <c r="N1661" s="14" t="s">
        <v>205</v>
      </c>
      <c r="O1661" s="14"/>
      <c r="P1661" s="15" t="s">
        <v>796</v>
      </c>
      <c r="Q1661" s="16">
        <v>17399</v>
      </c>
      <c r="R1661" s="17">
        <v>40</v>
      </c>
      <c r="S1661" s="18">
        <v>12005.31</v>
      </c>
      <c r="T1661" s="19" t="s">
        <v>353</v>
      </c>
      <c r="U1661" s="20" t="s">
        <v>708</v>
      </c>
      <c r="V1661" s="22">
        <v>42</v>
      </c>
      <c r="W1661" s="22">
        <v>2</v>
      </c>
      <c r="X1661" s="23"/>
    </row>
    <row r="1662" spans="1:24" s="1" customFormat="1" ht="37.049999999999997" customHeight="1" x14ac:dyDescent="0.3">
      <c r="A1662" s="24" t="s">
        <v>23</v>
      </c>
      <c r="B1662" s="24" t="s">
        <v>1971</v>
      </c>
      <c r="C1662" s="12" t="s">
        <v>1974</v>
      </c>
      <c r="D1662" s="60"/>
      <c r="E1662" s="40" t="str">
        <f>HYPERLINK("https://www.google.ru/search?q=HJ4465-200&amp;newwindow=1&amp;tbm=isch","Еще фото")</f>
        <v>Еще фото</v>
      </c>
      <c r="F1662" s="25"/>
      <c r="G1662" s="24" t="s">
        <v>358</v>
      </c>
      <c r="H1662" s="24" t="s">
        <v>349</v>
      </c>
      <c r="I1662" s="24" t="s">
        <v>1078</v>
      </c>
      <c r="J1662" s="14" t="s">
        <v>29</v>
      </c>
      <c r="K1662" s="15" t="s">
        <v>30</v>
      </c>
      <c r="L1662" s="57"/>
      <c r="M1662" s="14"/>
      <c r="N1662" s="14" t="s">
        <v>205</v>
      </c>
      <c r="O1662" s="14"/>
      <c r="P1662" s="15" t="s">
        <v>796</v>
      </c>
      <c r="Q1662" s="16">
        <v>17399</v>
      </c>
      <c r="R1662" s="17">
        <v>40</v>
      </c>
      <c r="S1662" s="18">
        <v>12005.31</v>
      </c>
      <c r="T1662" s="19" t="s">
        <v>353</v>
      </c>
      <c r="U1662" s="20" t="s">
        <v>696</v>
      </c>
      <c r="V1662" s="22">
        <v>43</v>
      </c>
      <c r="W1662" s="22">
        <v>1</v>
      </c>
      <c r="X1662" s="23"/>
    </row>
    <row r="1663" spans="1:24" s="1" customFormat="1" ht="108" customHeight="1" x14ac:dyDescent="0.3">
      <c r="A1663" s="11" t="s">
        <v>23</v>
      </c>
      <c r="B1663" s="11" t="s">
        <v>1975</v>
      </c>
      <c r="C1663" s="12" t="s">
        <v>1976</v>
      </c>
      <c r="D1663" s="28"/>
      <c r="E1663" s="40" t="str">
        <f>HYPERLINK("https://www.google.ru/search?q=HJ4484-001&amp;newwindow=1&amp;tbm=isch","Еще фото")</f>
        <v>Еще фото</v>
      </c>
      <c r="F1663" s="25"/>
      <c r="G1663" s="11" t="s">
        <v>358</v>
      </c>
      <c r="H1663" s="11" t="s">
        <v>349</v>
      </c>
      <c r="I1663" s="14" t="s">
        <v>1078</v>
      </c>
      <c r="J1663" s="14" t="s">
        <v>29</v>
      </c>
      <c r="K1663" s="15" t="s">
        <v>30</v>
      </c>
      <c r="L1663" s="14" t="s">
        <v>1977</v>
      </c>
      <c r="M1663" s="14" t="s">
        <v>702</v>
      </c>
      <c r="N1663" s="14" t="s">
        <v>67</v>
      </c>
      <c r="O1663" s="14"/>
      <c r="P1663" s="15" t="s">
        <v>1409</v>
      </c>
      <c r="Q1663" s="16">
        <v>22399</v>
      </c>
      <c r="R1663" s="17">
        <v>40</v>
      </c>
      <c r="S1663" s="18">
        <v>15455.309999999998</v>
      </c>
      <c r="T1663" s="19" t="s">
        <v>353</v>
      </c>
      <c r="U1663" s="20" t="s">
        <v>708</v>
      </c>
      <c r="V1663" s="22">
        <v>42</v>
      </c>
      <c r="W1663" s="22">
        <v>1</v>
      </c>
      <c r="X1663" s="23"/>
    </row>
    <row r="1664" spans="1:24" s="1" customFormat="1" ht="52.05" customHeight="1" x14ac:dyDescent="0.3">
      <c r="A1664" s="11" t="s">
        <v>23</v>
      </c>
      <c r="B1664" s="11" t="s">
        <v>1975</v>
      </c>
      <c r="C1664" s="12" t="s">
        <v>1978</v>
      </c>
      <c r="D1664" s="54"/>
      <c r="E1664" s="40" t="str">
        <f>HYPERLINK("https://www.google.ru/search?q=HJ4484-100&amp;newwindow=1&amp;tbm=isch","Еще фото")</f>
        <v>Еще фото</v>
      </c>
      <c r="F1664" s="25"/>
      <c r="G1664" s="11" t="s">
        <v>358</v>
      </c>
      <c r="H1664" s="11" t="s">
        <v>349</v>
      </c>
      <c r="I1664" s="14" t="s">
        <v>1078</v>
      </c>
      <c r="J1664" s="14" t="s">
        <v>29</v>
      </c>
      <c r="K1664" s="15" t="s">
        <v>30</v>
      </c>
      <c r="L1664" s="56" t="s">
        <v>1977</v>
      </c>
      <c r="M1664" s="14" t="s">
        <v>702</v>
      </c>
      <c r="N1664" s="14" t="s">
        <v>67</v>
      </c>
      <c r="O1664" s="14"/>
      <c r="P1664" s="15" t="s">
        <v>1409</v>
      </c>
      <c r="Q1664" s="16">
        <v>22399</v>
      </c>
      <c r="R1664" s="17">
        <v>40</v>
      </c>
      <c r="S1664" s="18">
        <v>15455.309999999998</v>
      </c>
      <c r="T1664" s="19" t="s">
        <v>353</v>
      </c>
      <c r="U1664" s="20" t="s">
        <v>355</v>
      </c>
      <c r="V1664" s="29">
        <v>41.5</v>
      </c>
      <c r="W1664" s="22">
        <v>1</v>
      </c>
      <c r="X1664" s="23"/>
    </row>
    <row r="1665" spans="1:24" s="1" customFormat="1" ht="61.05" customHeight="1" x14ac:dyDescent="0.3">
      <c r="A1665" s="24" t="s">
        <v>23</v>
      </c>
      <c r="B1665" s="24" t="s">
        <v>1975</v>
      </c>
      <c r="C1665" s="12" t="s">
        <v>1978</v>
      </c>
      <c r="D1665" s="55"/>
      <c r="E1665" s="40" t="str">
        <f>HYPERLINK("https://www.google.ru/search?q=HJ4484-100&amp;newwindow=1&amp;tbm=isch","Еще фото")</f>
        <v>Еще фото</v>
      </c>
      <c r="F1665" s="25"/>
      <c r="G1665" s="24" t="s">
        <v>358</v>
      </c>
      <c r="H1665" s="24" t="s">
        <v>349</v>
      </c>
      <c r="I1665" s="24" t="s">
        <v>1078</v>
      </c>
      <c r="J1665" s="14" t="s">
        <v>29</v>
      </c>
      <c r="K1665" s="15" t="s">
        <v>30</v>
      </c>
      <c r="L1665" s="57"/>
      <c r="M1665" s="14" t="s">
        <v>702</v>
      </c>
      <c r="N1665" s="14" t="s">
        <v>67</v>
      </c>
      <c r="O1665" s="14"/>
      <c r="P1665" s="15" t="s">
        <v>1409</v>
      </c>
      <c r="Q1665" s="16">
        <v>22399</v>
      </c>
      <c r="R1665" s="17">
        <v>40</v>
      </c>
      <c r="S1665" s="18">
        <v>15455.309999999998</v>
      </c>
      <c r="T1665" s="19" t="s">
        <v>353</v>
      </c>
      <c r="U1665" s="20" t="s">
        <v>708</v>
      </c>
      <c r="V1665" s="22">
        <v>42</v>
      </c>
      <c r="W1665" s="22">
        <v>1</v>
      </c>
      <c r="X1665" s="23"/>
    </row>
    <row r="1666" spans="1:24" s="1" customFormat="1" ht="26" customHeight="1" x14ac:dyDescent="0.3">
      <c r="A1666" s="11" t="s">
        <v>23</v>
      </c>
      <c r="B1666" s="11" t="s">
        <v>1115</v>
      </c>
      <c r="C1666" s="12" t="s">
        <v>1979</v>
      </c>
      <c r="D1666" s="58"/>
      <c r="E1666" s="40" t="str">
        <f>HYPERLINK("https://www.google.ru/search?q=HJ5997-100&amp;newwindow=1&amp;tbm=isch","Еще фото")</f>
        <v>Еще фото</v>
      </c>
      <c r="F1666" s="25"/>
      <c r="G1666" s="11" t="s">
        <v>358</v>
      </c>
      <c r="H1666" s="11" t="s">
        <v>349</v>
      </c>
      <c r="I1666" s="14" t="s">
        <v>1078</v>
      </c>
      <c r="J1666" s="14" t="s">
        <v>29</v>
      </c>
      <c r="K1666" s="15" t="s">
        <v>45</v>
      </c>
      <c r="L1666" s="56" t="s">
        <v>1117</v>
      </c>
      <c r="M1666" s="14"/>
      <c r="N1666" s="14" t="s">
        <v>67</v>
      </c>
      <c r="O1666" s="14"/>
      <c r="P1666" s="15" t="s">
        <v>1980</v>
      </c>
      <c r="Q1666" s="16">
        <v>16099</v>
      </c>
      <c r="R1666" s="17">
        <v>40</v>
      </c>
      <c r="S1666" s="18">
        <v>11108.31</v>
      </c>
      <c r="T1666" s="19" t="s">
        <v>353</v>
      </c>
      <c r="U1666" s="20" t="s">
        <v>361</v>
      </c>
      <c r="V1666" s="29">
        <v>36.5</v>
      </c>
      <c r="W1666" s="22">
        <v>1</v>
      </c>
      <c r="X1666" s="23"/>
    </row>
    <row r="1667" spans="1:24" s="1" customFormat="1" ht="26" customHeight="1" x14ac:dyDescent="0.3">
      <c r="A1667" s="24" t="s">
        <v>23</v>
      </c>
      <c r="B1667" s="24" t="s">
        <v>1115</v>
      </c>
      <c r="C1667" s="12" t="s">
        <v>1979</v>
      </c>
      <c r="D1667" s="59"/>
      <c r="E1667" s="40" t="str">
        <f>HYPERLINK("https://www.google.ru/search?q=HJ5997-100&amp;newwindow=1&amp;tbm=isch","Еще фото")</f>
        <v>Еще фото</v>
      </c>
      <c r="F1667" s="25"/>
      <c r="G1667" s="24" t="s">
        <v>358</v>
      </c>
      <c r="H1667" s="24" t="s">
        <v>349</v>
      </c>
      <c r="I1667" s="24" t="s">
        <v>1078</v>
      </c>
      <c r="J1667" s="14" t="s">
        <v>29</v>
      </c>
      <c r="K1667" s="15" t="s">
        <v>45</v>
      </c>
      <c r="L1667" s="61"/>
      <c r="M1667" s="14"/>
      <c r="N1667" s="14" t="s">
        <v>67</v>
      </c>
      <c r="O1667" s="14"/>
      <c r="P1667" s="15" t="s">
        <v>1980</v>
      </c>
      <c r="Q1667" s="16">
        <v>16099</v>
      </c>
      <c r="R1667" s="17">
        <v>40</v>
      </c>
      <c r="S1667" s="18">
        <v>11108.31</v>
      </c>
      <c r="T1667" s="19" t="s">
        <v>353</v>
      </c>
      <c r="U1667" s="20" t="s">
        <v>695</v>
      </c>
      <c r="V1667" s="29">
        <v>37.5</v>
      </c>
      <c r="W1667" s="22">
        <v>5</v>
      </c>
      <c r="X1667" s="23"/>
    </row>
    <row r="1668" spans="1:24" s="1" customFormat="1" ht="26" customHeight="1" x14ac:dyDescent="0.3">
      <c r="A1668" s="24" t="s">
        <v>23</v>
      </c>
      <c r="B1668" s="24" t="s">
        <v>1115</v>
      </c>
      <c r="C1668" s="12" t="s">
        <v>1979</v>
      </c>
      <c r="D1668" s="59"/>
      <c r="E1668" s="40" t="str">
        <f>HYPERLINK("https://www.google.ru/search?q=HJ5997-100&amp;newwindow=1&amp;tbm=isch","Еще фото")</f>
        <v>Еще фото</v>
      </c>
      <c r="F1668" s="25"/>
      <c r="G1668" s="24" t="s">
        <v>358</v>
      </c>
      <c r="H1668" s="24" t="s">
        <v>349</v>
      </c>
      <c r="I1668" s="24" t="s">
        <v>1078</v>
      </c>
      <c r="J1668" s="14" t="s">
        <v>29</v>
      </c>
      <c r="K1668" s="15" t="s">
        <v>45</v>
      </c>
      <c r="L1668" s="61"/>
      <c r="M1668" s="14"/>
      <c r="N1668" s="14" t="s">
        <v>67</v>
      </c>
      <c r="O1668" s="14"/>
      <c r="P1668" s="15" t="s">
        <v>1980</v>
      </c>
      <c r="Q1668" s="16">
        <v>16099</v>
      </c>
      <c r="R1668" s="17">
        <v>40</v>
      </c>
      <c r="S1668" s="18">
        <v>11108.31</v>
      </c>
      <c r="T1668" s="19" t="s">
        <v>353</v>
      </c>
      <c r="U1668" s="20" t="s">
        <v>354</v>
      </c>
      <c r="V1668" s="22">
        <v>39</v>
      </c>
      <c r="W1668" s="22">
        <v>1</v>
      </c>
      <c r="X1668" s="23"/>
    </row>
    <row r="1669" spans="1:24" s="1" customFormat="1" ht="26" customHeight="1" x14ac:dyDescent="0.3">
      <c r="A1669" s="24" t="s">
        <v>23</v>
      </c>
      <c r="B1669" s="24" t="s">
        <v>1115</v>
      </c>
      <c r="C1669" s="12" t="s">
        <v>1979</v>
      </c>
      <c r="D1669" s="60"/>
      <c r="E1669" s="40" t="str">
        <f>HYPERLINK("https://www.google.ru/search?q=HJ5997-100&amp;newwindow=1&amp;tbm=isch","Еще фото")</f>
        <v>Еще фото</v>
      </c>
      <c r="F1669" s="25"/>
      <c r="G1669" s="24" t="s">
        <v>358</v>
      </c>
      <c r="H1669" s="24" t="s">
        <v>349</v>
      </c>
      <c r="I1669" s="24" t="s">
        <v>1078</v>
      </c>
      <c r="J1669" s="14" t="s">
        <v>29</v>
      </c>
      <c r="K1669" s="15" t="s">
        <v>45</v>
      </c>
      <c r="L1669" s="57"/>
      <c r="M1669" s="14"/>
      <c r="N1669" s="14" t="s">
        <v>67</v>
      </c>
      <c r="O1669" s="14"/>
      <c r="P1669" s="15" t="s">
        <v>1980</v>
      </c>
      <c r="Q1669" s="16">
        <v>16099</v>
      </c>
      <c r="R1669" s="17">
        <v>40</v>
      </c>
      <c r="S1669" s="18">
        <v>11108.31</v>
      </c>
      <c r="T1669" s="19" t="s">
        <v>353</v>
      </c>
      <c r="U1669" s="20" t="s">
        <v>355</v>
      </c>
      <c r="V1669" s="29">
        <v>39.5</v>
      </c>
      <c r="W1669" s="22">
        <v>1</v>
      </c>
      <c r="X1669" s="23"/>
    </row>
    <row r="1670" spans="1:24" s="1" customFormat="1" ht="108" customHeight="1" x14ac:dyDescent="0.3">
      <c r="A1670" s="11" t="s">
        <v>23</v>
      </c>
      <c r="B1670" s="11" t="s">
        <v>1981</v>
      </c>
      <c r="C1670" s="12" t="s">
        <v>1982</v>
      </c>
      <c r="D1670" s="28"/>
      <c r="E1670" s="40" t="str">
        <f>HYPERLINK("https://www.google.ru/search?q=HJ5997-102&amp;newwindow=1&amp;tbm=isch","Еще фото")</f>
        <v>Еще фото</v>
      </c>
      <c r="F1670" s="25"/>
      <c r="G1670" s="11" t="s">
        <v>358</v>
      </c>
      <c r="H1670" s="11" t="s">
        <v>349</v>
      </c>
      <c r="I1670" s="14" t="s">
        <v>1078</v>
      </c>
      <c r="J1670" s="14" t="s">
        <v>29</v>
      </c>
      <c r="K1670" s="15" t="s">
        <v>45</v>
      </c>
      <c r="L1670" s="14" t="s">
        <v>1117</v>
      </c>
      <c r="M1670" s="14"/>
      <c r="N1670" s="14" t="s">
        <v>67</v>
      </c>
      <c r="O1670" s="14"/>
      <c r="P1670" s="15" t="s">
        <v>1741</v>
      </c>
      <c r="Q1670" s="16">
        <v>14499</v>
      </c>
      <c r="R1670" s="17">
        <v>40</v>
      </c>
      <c r="S1670" s="18">
        <v>10004.31</v>
      </c>
      <c r="T1670" s="19" t="s">
        <v>353</v>
      </c>
      <c r="U1670" s="20" t="s">
        <v>712</v>
      </c>
      <c r="V1670" s="29">
        <v>35.5</v>
      </c>
      <c r="W1670" s="22">
        <v>1</v>
      </c>
      <c r="X1670" s="23"/>
    </row>
    <row r="1671" spans="1:24" s="1" customFormat="1" ht="21" customHeight="1" x14ac:dyDescent="0.3">
      <c r="A1671" s="11" t="s">
        <v>23</v>
      </c>
      <c r="B1671" s="11" t="s">
        <v>1983</v>
      </c>
      <c r="C1671" s="26" t="s">
        <v>1984</v>
      </c>
      <c r="D1671" s="58"/>
      <c r="E1671" s="40" t="str">
        <f>HYPERLINK("https://www.google.ru/search?q=HM9451-600&amp;newwindow=1&amp;tbm=isch","Еще фото")</f>
        <v>Еще фото</v>
      </c>
      <c r="F1671" s="25"/>
      <c r="G1671" s="11" t="s">
        <v>358</v>
      </c>
      <c r="H1671" s="11" t="s">
        <v>349</v>
      </c>
      <c r="I1671" s="14" t="s">
        <v>1078</v>
      </c>
      <c r="J1671" s="14" t="s">
        <v>29</v>
      </c>
      <c r="K1671" s="15" t="s">
        <v>45</v>
      </c>
      <c r="L1671" s="56" t="s">
        <v>1985</v>
      </c>
      <c r="M1671" s="14"/>
      <c r="N1671" s="14" t="s">
        <v>1986</v>
      </c>
      <c r="O1671" s="14"/>
      <c r="P1671" s="15" t="s">
        <v>1416</v>
      </c>
      <c r="Q1671" s="16">
        <v>21699</v>
      </c>
      <c r="R1671" s="17">
        <v>40</v>
      </c>
      <c r="S1671" s="18">
        <v>14972.309999999998</v>
      </c>
      <c r="T1671" s="19" t="s">
        <v>353</v>
      </c>
      <c r="U1671" s="20" t="s">
        <v>361</v>
      </c>
      <c r="V1671" s="29">
        <v>36.5</v>
      </c>
      <c r="W1671" s="22">
        <v>1</v>
      </c>
      <c r="X1671" s="23"/>
    </row>
    <row r="1672" spans="1:24" s="1" customFormat="1" ht="21" customHeight="1" x14ac:dyDescent="0.3">
      <c r="A1672" s="24" t="s">
        <v>23</v>
      </c>
      <c r="B1672" s="24" t="s">
        <v>1983</v>
      </c>
      <c r="C1672" s="27" t="s">
        <v>1984</v>
      </c>
      <c r="D1672" s="59"/>
      <c r="E1672" s="40" t="str">
        <f>HYPERLINK("https://www.google.ru/search?q=HM9451-600&amp;newwindow=1&amp;tbm=isch","Еще фото")</f>
        <v>Еще фото</v>
      </c>
      <c r="F1672" s="25"/>
      <c r="G1672" s="24" t="s">
        <v>358</v>
      </c>
      <c r="H1672" s="24" t="s">
        <v>349</v>
      </c>
      <c r="I1672" s="24" t="s">
        <v>1078</v>
      </c>
      <c r="J1672" s="14" t="s">
        <v>29</v>
      </c>
      <c r="K1672" s="15" t="s">
        <v>45</v>
      </c>
      <c r="L1672" s="61"/>
      <c r="M1672" s="14"/>
      <c r="N1672" s="14" t="s">
        <v>1986</v>
      </c>
      <c r="O1672" s="14"/>
      <c r="P1672" s="15" t="s">
        <v>1416</v>
      </c>
      <c r="Q1672" s="16">
        <v>21699</v>
      </c>
      <c r="R1672" s="17">
        <v>40</v>
      </c>
      <c r="S1672" s="18">
        <v>14972.309999999998</v>
      </c>
      <c r="T1672" s="19" t="s">
        <v>353</v>
      </c>
      <c r="U1672" s="20" t="s">
        <v>362</v>
      </c>
      <c r="V1672" s="22">
        <v>37</v>
      </c>
      <c r="W1672" s="22">
        <v>3</v>
      </c>
      <c r="X1672" s="23"/>
    </row>
    <row r="1673" spans="1:24" s="1" customFormat="1" ht="21" customHeight="1" x14ac:dyDescent="0.3">
      <c r="A1673" s="24" t="s">
        <v>23</v>
      </c>
      <c r="B1673" s="24" t="s">
        <v>1983</v>
      </c>
      <c r="C1673" s="27" t="s">
        <v>1984</v>
      </c>
      <c r="D1673" s="59"/>
      <c r="E1673" s="40" t="str">
        <f>HYPERLINK("https://www.google.ru/search?q=HM9451-600&amp;newwindow=1&amp;tbm=isch","Еще фото")</f>
        <v>Еще фото</v>
      </c>
      <c r="F1673" s="25"/>
      <c r="G1673" s="24" t="s">
        <v>358</v>
      </c>
      <c r="H1673" s="24" t="s">
        <v>349</v>
      </c>
      <c r="I1673" s="24" t="s">
        <v>1078</v>
      </c>
      <c r="J1673" s="14" t="s">
        <v>29</v>
      </c>
      <c r="K1673" s="15" t="s">
        <v>45</v>
      </c>
      <c r="L1673" s="61"/>
      <c r="M1673" s="14"/>
      <c r="N1673" s="14" t="s">
        <v>1986</v>
      </c>
      <c r="O1673" s="14"/>
      <c r="P1673" s="15" t="s">
        <v>1416</v>
      </c>
      <c r="Q1673" s="16">
        <v>21699</v>
      </c>
      <c r="R1673" s="17">
        <v>40</v>
      </c>
      <c r="S1673" s="18">
        <v>14972.309999999998</v>
      </c>
      <c r="T1673" s="19" t="s">
        <v>353</v>
      </c>
      <c r="U1673" s="20" t="s">
        <v>695</v>
      </c>
      <c r="V1673" s="29">
        <v>37.5</v>
      </c>
      <c r="W1673" s="22">
        <v>3</v>
      </c>
      <c r="X1673" s="23"/>
    </row>
    <row r="1674" spans="1:24" s="1" customFormat="1" ht="21" customHeight="1" x14ac:dyDescent="0.3">
      <c r="A1674" s="24" t="s">
        <v>23</v>
      </c>
      <c r="B1674" s="24" t="s">
        <v>1983</v>
      </c>
      <c r="C1674" s="27" t="s">
        <v>1984</v>
      </c>
      <c r="D1674" s="59"/>
      <c r="E1674" s="40" t="str">
        <f>HYPERLINK("https://www.google.ru/search?q=HM9451-600&amp;newwindow=1&amp;tbm=isch","Еще фото")</f>
        <v>Еще фото</v>
      </c>
      <c r="F1674" s="25"/>
      <c r="G1674" s="24" t="s">
        <v>358</v>
      </c>
      <c r="H1674" s="24" t="s">
        <v>349</v>
      </c>
      <c r="I1674" s="24" t="s">
        <v>1078</v>
      </c>
      <c r="J1674" s="14" t="s">
        <v>29</v>
      </c>
      <c r="K1674" s="15" t="s">
        <v>45</v>
      </c>
      <c r="L1674" s="61"/>
      <c r="M1674" s="14"/>
      <c r="N1674" s="14" t="s">
        <v>1986</v>
      </c>
      <c r="O1674" s="14"/>
      <c r="P1674" s="15" t="s">
        <v>1416</v>
      </c>
      <c r="Q1674" s="16">
        <v>21699</v>
      </c>
      <c r="R1674" s="17">
        <v>40</v>
      </c>
      <c r="S1674" s="18">
        <v>14972.309999999998</v>
      </c>
      <c r="T1674" s="19" t="s">
        <v>353</v>
      </c>
      <c r="U1674" s="20" t="s">
        <v>686</v>
      </c>
      <c r="V1674" s="22">
        <v>38</v>
      </c>
      <c r="W1674" s="22">
        <v>2</v>
      </c>
      <c r="X1674" s="23"/>
    </row>
    <row r="1675" spans="1:24" s="1" customFormat="1" ht="32" customHeight="1" x14ac:dyDescent="0.3">
      <c r="A1675" s="24" t="s">
        <v>23</v>
      </c>
      <c r="B1675" s="24" t="s">
        <v>1983</v>
      </c>
      <c r="C1675" s="27" t="s">
        <v>1984</v>
      </c>
      <c r="D1675" s="60"/>
      <c r="E1675" s="40" t="str">
        <f>HYPERLINK("https://www.google.ru/search?q=HM9451-600&amp;newwindow=1&amp;tbm=isch","Еще фото")</f>
        <v>Еще фото</v>
      </c>
      <c r="F1675" s="25"/>
      <c r="G1675" s="24" t="s">
        <v>358</v>
      </c>
      <c r="H1675" s="24" t="s">
        <v>349</v>
      </c>
      <c r="I1675" s="24" t="s">
        <v>1078</v>
      </c>
      <c r="J1675" s="14" t="s">
        <v>29</v>
      </c>
      <c r="K1675" s="15" t="s">
        <v>45</v>
      </c>
      <c r="L1675" s="57"/>
      <c r="M1675" s="14"/>
      <c r="N1675" s="14" t="s">
        <v>1986</v>
      </c>
      <c r="O1675" s="14"/>
      <c r="P1675" s="15" t="s">
        <v>1416</v>
      </c>
      <c r="Q1675" s="16">
        <v>21699</v>
      </c>
      <c r="R1675" s="17">
        <v>40</v>
      </c>
      <c r="S1675" s="18">
        <v>14972.309999999998</v>
      </c>
      <c r="T1675" s="19" t="s">
        <v>353</v>
      </c>
      <c r="U1675" s="20" t="s">
        <v>354</v>
      </c>
      <c r="V1675" s="22">
        <v>39</v>
      </c>
      <c r="W1675" s="22">
        <v>2</v>
      </c>
      <c r="X1675" s="23"/>
    </row>
    <row r="1676" spans="1:24" s="1" customFormat="1" ht="108" customHeight="1" x14ac:dyDescent="0.3">
      <c r="A1676" s="11" t="s">
        <v>23</v>
      </c>
      <c r="B1676" s="11" t="s">
        <v>1987</v>
      </c>
      <c r="C1676" s="12" t="s">
        <v>1988</v>
      </c>
      <c r="D1676" s="28"/>
      <c r="E1676" s="40" t="str">
        <f>HYPERLINK("https://www.google.ru/search?q=HM9483-100&amp;newwindow=1&amp;tbm=isch","Еще фото")</f>
        <v>Еще фото</v>
      </c>
      <c r="F1676" s="25"/>
      <c r="G1676" s="11" t="s">
        <v>358</v>
      </c>
      <c r="H1676" s="11" t="s">
        <v>349</v>
      </c>
      <c r="I1676" s="14" t="s">
        <v>1078</v>
      </c>
      <c r="J1676" s="14" t="s">
        <v>29</v>
      </c>
      <c r="K1676" s="15" t="s">
        <v>30</v>
      </c>
      <c r="L1676" s="14" t="s">
        <v>1989</v>
      </c>
      <c r="M1676" s="14"/>
      <c r="N1676" s="14" t="s">
        <v>67</v>
      </c>
      <c r="O1676" s="14"/>
      <c r="P1676" s="15" t="s">
        <v>796</v>
      </c>
      <c r="Q1676" s="16">
        <v>17399</v>
      </c>
      <c r="R1676" s="17">
        <v>40</v>
      </c>
      <c r="S1676" s="18">
        <v>12005.31</v>
      </c>
      <c r="T1676" s="19" t="s">
        <v>353</v>
      </c>
      <c r="U1676" s="20" t="s">
        <v>697</v>
      </c>
      <c r="V1676" s="29">
        <v>43.5</v>
      </c>
      <c r="W1676" s="22">
        <v>1</v>
      </c>
      <c r="X1676" s="23"/>
    </row>
    <row r="1677" spans="1:24" s="1" customFormat="1" ht="108" customHeight="1" x14ac:dyDescent="0.3">
      <c r="A1677" s="11" t="s">
        <v>23</v>
      </c>
      <c r="B1677" s="11" t="s">
        <v>1990</v>
      </c>
      <c r="C1677" s="12" t="s">
        <v>1991</v>
      </c>
      <c r="D1677" s="28"/>
      <c r="E1677" s="40" t="str">
        <f>HYPERLINK("https://www.google.ru/search?q=HM9862-400&amp;newwindow=1&amp;tbm=isch","Еще фото")</f>
        <v>Еще фото</v>
      </c>
      <c r="F1677" s="25"/>
      <c r="G1677" s="11" t="s">
        <v>358</v>
      </c>
      <c r="H1677" s="11" t="s">
        <v>349</v>
      </c>
      <c r="I1677" s="14" t="s">
        <v>1078</v>
      </c>
      <c r="J1677" s="14" t="s">
        <v>29</v>
      </c>
      <c r="K1677" s="15" t="s">
        <v>30</v>
      </c>
      <c r="L1677" s="14" t="s">
        <v>1992</v>
      </c>
      <c r="M1677" s="14"/>
      <c r="N1677" s="14" t="s">
        <v>1993</v>
      </c>
      <c r="O1677" s="14"/>
      <c r="P1677" s="15" t="s">
        <v>1762</v>
      </c>
      <c r="Q1677" s="16">
        <v>13099</v>
      </c>
      <c r="R1677" s="17">
        <v>40</v>
      </c>
      <c r="S1677" s="18">
        <v>9038.31</v>
      </c>
      <c r="T1677" s="19" t="s">
        <v>353</v>
      </c>
      <c r="U1677" s="20" t="s">
        <v>686</v>
      </c>
      <c r="V1677" s="22">
        <v>40</v>
      </c>
      <c r="W1677" s="22">
        <v>1</v>
      </c>
      <c r="X1677" s="23"/>
    </row>
    <row r="1678" spans="1:24" s="1" customFormat="1" ht="21" customHeight="1" x14ac:dyDescent="0.3">
      <c r="A1678" s="11" t="s">
        <v>23</v>
      </c>
      <c r="B1678" s="11" t="s">
        <v>1994</v>
      </c>
      <c r="C1678" s="26" t="s">
        <v>1995</v>
      </c>
      <c r="D1678" s="58"/>
      <c r="E1678" s="40" t="str">
        <f>HYPERLINK("https://www.google.ru/search?q=HQ0458-001&amp;newwindow=1&amp;tbm=isch","Еще фото")</f>
        <v>Еще фото</v>
      </c>
      <c r="F1678" s="25"/>
      <c r="G1678" s="11" t="s">
        <v>358</v>
      </c>
      <c r="H1678" s="11" t="s">
        <v>349</v>
      </c>
      <c r="I1678" s="14" t="s">
        <v>1078</v>
      </c>
      <c r="J1678" s="14" t="s">
        <v>29</v>
      </c>
      <c r="K1678" s="15" t="s">
        <v>45</v>
      </c>
      <c r="L1678" s="56" t="s">
        <v>1996</v>
      </c>
      <c r="M1678" s="14"/>
      <c r="N1678" s="14" t="s">
        <v>67</v>
      </c>
      <c r="O1678" s="14"/>
      <c r="P1678" s="15" t="s">
        <v>734</v>
      </c>
      <c r="Q1678" s="16">
        <v>23199</v>
      </c>
      <c r="R1678" s="17">
        <v>40</v>
      </c>
      <c r="S1678" s="18">
        <v>16007.309999999998</v>
      </c>
      <c r="T1678" s="19" t="s">
        <v>353</v>
      </c>
      <c r="U1678" s="20" t="s">
        <v>361</v>
      </c>
      <c r="V1678" s="29">
        <v>36.5</v>
      </c>
      <c r="W1678" s="22">
        <v>1</v>
      </c>
      <c r="X1678" s="23"/>
    </row>
    <row r="1679" spans="1:24" s="1" customFormat="1" ht="21" customHeight="1" x14ac:dyDescent="0.3">
      <c r="A1679" s="24" t="s">
        <v>23</v>
      </c>
      <c r="B1679" s="24" t="s">
        <v>1994</v>
      </c>
      <c r="C1679" s="27" t="s">
        <v>1995</v>
      </c>
      <c r="D1679" s="59"/>
      <c r="E1679" s="40" t="str">
        <f>HYPERLINK("https://www.google.ru/search?q=HQ0458-001&amp;newwindow=1&amp;tbm=isch","Еще фото")</f>
        <v>Еще фото</v>
      </c>
      <c r="F1679" s="25"/>
      <c r="G1679" s="24" t="s">
        <v>358</v>
      </c>
      <c r="H1679" s="24" t="s">
        <v>349</v>
      </c>
      <c r="I1679" s="24" t="s">
        <v>1078</v>
      </c>
      <c r="J1679" s="14" t="s">
        <v>29</v>
      </c>
      <c r="K1679" s="15" t="s">
        <v>45</v>
      </c>
      <c r="L1679" s="61"/>
      <c r="M1679" s="14"/>
      <c r="N1679" s="14" t="s">
        <v>67</v>
      </c>
      <c r="O1679" s="14"/>
      <c r="P1679" s="15" t="s">
        <v>734</v>
      </c>
      <c r="Q1679" s="16">
        <v>23199</v>
      </c>
      <c r="R1679" s="17">
        <v>40</v>
      </c>
      <c r="S1679" s="18">
        <v>16007.309999999998</v>
      </c>
      <c r="T1679" s="19" t="s">
        <v>353</v>
      </c>
      <c r="U1679" s="20" t="s">
        <v>362</v>
      </c>
      <c r="V1679" s="22">
        <v>37</v>
      </c>
      <c r="W1679" s="22">
        <v>2</v>
      </c>
      <c r="X1679" s="23"/>
    </row>
    <row r="1680" spans="1:24" s="1" customFormat="1" ht="21" customHeight="1" x14ac:dyDescent="0.3">
      <c r="A1680" s="24" t="s">
        <v>23</v>
      </c>
      <c r="B1680" s="24" t="s">
        <v>1994</v>
      </c>
      <c r="C1680" s="27" t="s">
        <v>1995</v>
      </c>
      <c r="D1680" s="59"/>
      <c r="E1680" s="40" t="str">
        <f>HYPERLINK("https://www.google.ru/search?q=HQ0458-001&amp;newwindow=1&amp;tbm=isch","Еще фото")</f>
        <v>Еще фото</v>
      </c>
      <c r="F1680" s="25"/>
      <c r="G1680" s="24" t="s">
        <v>358</v>
      </c>
      <c r="H1680" s="24" t="s">
        <v>349</v>
      </c>
      <c r="I1680" s="24" t="s">
        <v>1078</v>
      </c>
      <c r="J1680" s="14" t="s">
        <v>29</v>
      </c>
      <c r="K1680" s="15" t="s">
        <v>45</v>
      </c>
      <c r="L1680" s="61"/>
      <c r="M1680" s="14"/>
      <c r="N1680" s="14" t="s">
        <v>67</v>
      </c>
      <c r="O1680" s="14"/>
      <c r="P1680" s="15" t="s">
        <v>734</v>
      </c>
      <c r="Q1680" s="16">
        <v>23199</v>
      </c>
      <c r="R1680" s="17">
        <v>40</v>
      </c>
      <c r="S1680" s="18">
        <v>16007.309999999998</v>
      </c>
      <c r="T1680" s="19" t="s">
        <v>353</v>
      </c>
      <c r="U1680" s="20" t="s">
        <v>695</v>
      </c>
      <c r="V1680" s="29">
        <v>37.5</v>
      </c>
      <c r="W1680" s="22">
        <v>2</v>
      </c>
      <c r="X1680" s="23"/>
    </row>
    <row r="1681" spans="1:24" s="1" customFormat="1" ht="21" customHeight="1" x14ac:dyDescent="0.3">
      <c r="A1681" s="24" t="s">
        <v>23</v>
      </c>
      <c r="B1681" s="24" t="s">
        <v>1994</v>
      </c>
      <c r="C1681" s="27" t="s">
        <v>1995</v>
      </c>
      <c r="D1681" s="59"/>
      <c r="E1681" s="40" t="str">
        <f>HYPERLINK("https://www.google.ru/search?q=HQ0458-001&amp;newwindow=1&amp;tbm=isch","Еще фото")</f>
        <v>Еще фото</v>
      </c>
      <c r="F1681" s="25"/>
      <c r="G1681" s="24" t="s">
        <v>358</v>
      </c>
      <c r="H1681" s="24" t="s">
        <v>349</v>
      </c>
      <c r="I1681" s="24" t="s">
        <v>1078</v>
      </c>
      <c r="J1681" s="14" t="s">
        <v>29</v>
      </c>
      <c r="K1681" s="15" t="s">
        <v>45</v>
      </c>
      <c r="L1681" s="61"/>
      <c r="M1681" s="14"/>
      <c r="N1681" s="14" t="s">
        <v>67</v>
      </c>
      <c r="O1681" s="14"/>
      <c r="P1681" s="15" t="s">
        <v>734</v>
      </c>
      <c r="Q1681" s="16">
        <v>23199</v>
      </c>
      <c r="R1681" s="17">
        <v>40</v>
      </c>
      <c r="S1681" s="18">
        <v>16007.309999999998</v>
      </c>
      <c r="T1681" s="19" t="s">
        <v>353</v>
      </c>
      <c r="U1681" s="20" t="s">
        <v>686</v>
      </c>
      <c r="V1681" s="22">
        <v>38</v>
      </c>
      <c r="W1681" s="22">
        <v>2</v>
      </c>
      <c r="X1681" s="23"/>
    </row>
    <row r="1682" spans="1:24" s="1" customFormat="1" ht="32" customHeight="1" x14ac:dyDescent="0.3">
      <c r="A1682" s="24" t="s">
        <v>23</v>
      </c>
      <c r="B1682" s="24" t="s">
        <v>1994</v>
      </c>
      <c r="C1682" s="27" t="s">
        <v>1995</v>
      </c>
      <c r="D1682" s="60"/>
      <c r="E1682" s="40" t="str">
        <f>HYPERLINK("https://www.google.ru/search?q=HQ0458-001&amp;newwindow=1&amp;tbm=isch","Еще фото")</f>
        <v>Еще фото</v>
      </c>
      <c r="F1682" s="25"/>
      <c r="G1682" s="24" t="s">
        <v>358</v>
      </c>
      <c r="H1682" s="24" t="s">
        <v>349</v>
      </c>
      <c r="I1682" s="24" t="s">
        <v>1078</v>
      </c>
      <c r="J1682" s="14" t="s">
        <v>29</v>
      </c>
      <c r="K1682" s="15" t="s">
        <v>45</v>
      </c>
      <c r="L1682" s="57"/>
      <c r="M1682" s="14"/>
      <c r="N1682" s="14" t="s">
        <v>67</v>
      </c>
      <c r="O1682" s="14"/>
      <c r="P1682" s="15" t="s">
        <v>734</v>
      </c>
      <c r="Q1682" s="16">
        <v>23199</v>
      </c>
      <c r="R1682" s="17">
        <v>40</v>
      </c>
      <c r="S1682" s="18">
        <v>16007.309999999998</v>
      </c>
      <c r="T1682" s="19" t="s">
        <v>353</v>
      </c>
      <c r="U1682" s="20" t="s">
        <v>354</v>
      </c>
      <c r="V1682" s="22">
        <v>39</v>
      </c>
      <c r="W1682" s="22">
        <v>1</v>
      </c>
      <c r="X1682" s="23"/>
    </row>
    <row r="1683" spans="1:24" s="1" customFormat="1" ht="108" customHeight="1" x14ac:dyDescent="0.3">
      <c r="A1683" s="11" t="s">
        <v>23</v>
      </c>
      <c r="B1683" s="11" t="s">
        <v>1997</v>
      </c>
      <c r="C1683" s="12" t="s">
        <v>1998</v>
      </c>
      <c r="D1683" s="28"/>
      <c r="E1683" s="40" t="str">
        <f>HYPERLINK("https://www.google.ru/search?q=HQ2000-400&amp;newwindow=1&amp;tbm=isch","Еще фото")</f>
        <v>Еще фото</v>
      </c>
      <c r="F1683" s="25"/>
      <c r="G1683" s="11" t="s">
        <v>358</v>
      </c>
      <c r="H1683" s="11" t="s">
        <v>349</v>
      </c>
      <c r="I1683" s="14" t="s">
        <v>1078</v>
      </c>
      <c r="J1683" s="14" t="s">
        <v>29</v>
      </c>
      <c r="K1683" s="15" t="s">
        <v>997</v>
      </c>
      <c r="L1683" s="14" t="s">
        <v>1999</v>
      </c>
      <c r="M1683" s="14"/>
      <c r="N1683" s="14" t="s">
        <v>2000</v>
      </c>
      <c r="O1683" s="14"/>
      <c r="P1683" s="15" t="s">
        <v>2001</v>
      </c>
      <c r="Q1683" s="16">
        <v>10599</v>
      </c>
      <c r="R1683" s="17">
        <v>40</v>
      </c>
      <c r="S1683" s="18">
        <v>7313.3099999999986</v>
      </c>
      <c r="T1683" s="19" t="s">
        <v>353</v>
      </c>
      <c r="U1683" s="20" t="s">
        <v>1363</v>
      </c>
      <c r="V1683" s="22">
        <v>16</v>
      </c>
      <c r="W1683" s="22">
        <v>2</v>
      </c>
      <c r="X1683" s="23"/>
    </row>
    <row r="1684" spans="1:24" s="1" customFormat="1" ht="108" customHeight="1" x14ac:dyDescent="0.3">
      <c r="A1684" s="11" t="s">
        <v>23</v>
      </c>
      <c r="B1684" s="11" t="s">
        <v>2002</v>
      </c>
      <c r="C1684" s="12" t="s">
        <v>2003</v>
      </c>
      <c r="D1684" s="28"/>
      <c r="E1684" s="40" t="str">
        <f>HYPERLINK("https://www.google.ru/search?q=HQ2002-400&amp;newwindow=1&amp;tbm=isch","Еще фото")</f>
        <v>Еще фото</v>
      </c>
      <c r="F1684" s="25"/>
      <c r="G1684" s="11" t="s">
        <v>358</v>
      </c>
      <c r="H1684" s="11" t="s">
        <v>349</v>
      </c>
      <c r="I1684" s="14" t="s">
        <v>1078</v>
      </c>
      <c r="J1684" s="14" t="s">
        <v>29</v>
      </c>
      <c r="K1684" s="15" t="s">
        <v>997</v>
      </c>
      <c r="L1684" s="14" t="s">
        <v>2004</v>
      </c>
      <c r="M1684" s="14"/>
      <c r="N1684" s="14" t="s">
        <v>1257</v>
      </c>
      <c r="O1684" s="14"/>
      <c r="P1684" s="15" t="s">
        <v>2005</v>
      </c>
      <c r="Q1684" s="16">
        <v>9899</v>
      </c>
      <c r="R1684" s="17">
        <v>40</v>
      </c>
      <c r="S1684" s="18">
        <v>6830.3099999999995</v>
      </c>
      <c r="T1684" s="19" t="s">
        <v>353</v>
      </c>
      <c r="U1684" s="20" t="s">
        <v>1364</v>
      </c>
      <c r="V1684" s="22">
        <v>21</v>
      </c>
      <c r="W1684" s="22">
        <v>1</v>
      </c>
      <c r="X1684" s="23"/>
    </row>
    <row r="1685" spans="1:24" s="1" customFormat="1" ht="108" customHeight="1" x14ac:dyDescent="0.3">
      <c r="A1685" s="11" t="s">
        <v>23</v>
      </c>
      <c r="B1685" s="11" t="s">
        <v>2006</v>
      </c>
      <c r="C1685" s="12" t="s">
        <v>2007</v>
      </c>
      <c r="D1685" s="28"/>
      <c r="E1685" s="40" t="str">
        <f>HYPERLINK("https://www.google.ru/search?q=HQ2091-106&amp;newwindow=1&amp;tbm=isch","Еще фото")</f>
        <v>Еще фото</v>
      </c>
      <c r="F1685" s="25"/>
      <c r="G1685" s="11" t="s">
        <v>358</v>
      </c>
      <c r="H1685" s="11" t="s">
        <v>349</v>
      </c>
      <c r="I1685" s="14" t="s">
        <v>1078</v>
      </c>
      <c r="J1685" s="14" t="s">
        <v>29</v>
      </c>
      <c r="K1685" s="15" t="s">
        <v>30</v>
      </c>
      <c r="L1685" s="14" t="s">
        <v>2008</v>
      </c>
      <c r="M1685" s="14"/>
      <c r="N1685" s="14" t="s">
        <v>67</v>
      </c>
      <c r="O1685" s="14"/>
      <c r="P1685" s="15" t="s">
        <v>1164</v>
      </c>
      <c r="Q1685" s="16">
        <v>18799</v>
      </c>
      <c r="R1685" s="17">
        <v>40</v>
      </c>
      <c r="S1685" s="18">
        <v>12971.309999999998</v>
      </c>
      <c r="T1685" s="19" t="s">
        <v>353</v>
      </c>
      <c r="U1685" s="20" t="s">
        <v>354</v>
      </c>
      <c r="V1685" s="22">
        <v>41</v>
      </c>
      <c r="W1685" s="22">
        <v>1</v>
      </c>
      <c r="X1685" s="23"/>
    </row>
    <row r="1686" spans="1:24" s="1" customFormat="1" ht="26" customHeight="1" x14ac:dyDescent="0.3">
      <c r="A1686" s="11" t="s">
        <v>23</v>
      </c>
      <c r="B1686" s="11" t="s">
        <v>2009</v>
      </c>
      <c r="C1686" s="12" t="s">
        <v>2010</v>
      </c>
      <c r="D1686" s="58"/>
      <c r="E1686" s="40" t="str">
        <f>HYPERLINK("https://www.google.ru/search?q=HQ4050-400&amp;newwindow=1&amp;tbm=isch","Еще фото")</f>
        <v>Еще фото</v>
      </c>
      <c r="F1686" s="25"/>
      <c r="G1686" s="11" t="s">
        <v>358</v>
      </c>
      <c r="H1686" s="11" t="s">
        <v>349</v>
      </c>
      <c r="I1686" s="14" t="s">
        <v>1078</v>
      </c>
      <c r="J1686" s="14" t="s">
        <v>29</v>
      </c>
      <c r="K1686" s="15" t="s">
        <v>45</v>
      </c>
      <c r="L1686" s="56" t="s">
        <v>2011</v>
      </c>
      <c r="M1686" s="14"/>
      <c r="N1686" s="14" t="s">
        <v>1297</v>
      </c>
      <c r="O1686" s="14"/>
      <c r="P1686" s="15" t="s">
        <v>734</v>
      </c>
      <c r="Q1686" s="16">
        <v>24599</v>
      </c>
      <c r="R1686" s="17">
        <v>40</v>
      </c>
      <c r="S1686" s="18">
        <v>16973.309999999998</v>
      </c>
      <c r="T1686" s="19" t="s">
        <v>353</v>
      </c>
      <c r="U1686" s="20" t="s">
        <v>362</v>
      </c>
      <c r="V1686" s="22">
        <v>37</v>
      </c>
      <c r="W1686" s="22">
        <v>1</v>
      </c>
      <c r="X1686" s="23"/>
    </row>
    <row r="1687" spans="1:24" s="1" customFormat="1" ht="26" customHeight="1" x14ac:dyDescent="0.3">
      <c r="A1687" s="24" t="s">
        <v>23</v>
      </c>
      <c r="B1687" s="24" t="s">
        <v>2009</v>
      </c>
      <c r="C1687" s="12" t="s">
        <v>2010</v>
      </c>
      <c r="D1687" s="59"/>
      <c r="E1687" s="40" t="str">
        <f>HYPERLINK("https://www.google.ru/search?q=HQ4050-400&amp;newwindow=1&amp;tbm=isch","Еще фото")</f>
        <v>Еще фото</v>
      </c>
      <c r="F1687" s="25"/>
      <c r="G1687" s="24" t="s">
        <v>358</v>
      </c>
      <c r="H1687" s="24" t="s">
        <v>349</v>
      </c>
      <c r="I1687" s="24" t="s">
        <v>1078</v>
      </c>
      <c r="J1687" s="14" t="s">
        <v>29</v>
      </c>
      <c r="K1687" s="15" t="s">
        <v>45</v>
      </c>
      <c r="L1687" s="61"/>
      <c r="M1687" s="14"/>
      <c r="N1687" s="14" t="s">
        <v>1297</v>
      </c>
      <c r="O1687" s="14"/>
      <c r="P1687" s="15" t="s">
        <v>734</v>
      </c>
      <c r="Q1687" s="16">
        <v>24599</v>
      </c>
      <c r="R1687" s="17">
        <v>40</v>
      </c>
      <c r="S1687" s="18">
        <v>16973.309999999998</v>
      </c>
      <c r="T1687" s="19" t="s">
        <v>353</v>
      </c>
      <c r="U1687" s="20" t="s">
        <v>695</v>
      </c>
      <c r="V1687" s="29">
        <v>37.5</v>
      </c>
      <c r="W1687" s="22">
        <v>1</v>
      </c>
      <c r="X1687" s="23"/>
    </row>
    <row r="1688" spans="1:24" s="1" customFormat="1" ht="26" customHeight="1" x14ac:dyDescent="0.3">
      <c r="A1688" s="24" t="s">
        <v>23</v>
      </c>
      <c r="B1688" s="24" t="s">
        <v>2009</v>
      </c>
      <c r="C1688" s="12" t="s">
        <v>2010</v>
      </c>
      <c r="D1688" s="59"/>
      <c r="E1688" s="40" t="str">
        <f>HYPERLINK("https://www.google.ru/search?q=HQ4050-400&amp;newwindow=1&amp;tbm=isch","Еще фото")</f>
        <v>Еще фото</v>
      </c>
      <c r="F1688" s="25"/>
      <c r="G1688" s="24" t="s">
        <v>358</v>
      </c>
      <c r="H1688" s="24" t="s">
        <v>349</v>
      </c>
      <c r="I1688" s="24" t="s">
        <v>1078</v>
      </c>
      <c r="J1688" s="14" t="s">
        <v>29</v>
      </c>
      <c r="K1688" s="15" t="s">
        <v>45</v>
      </c>
      <c r="L1688" s="61"/>
      <c r="M1688" s="14"/>
      <c r="N1688" s="14" t="s">
        <v>1297</v>
      </c>
      <c r="O1688" s="14"/>
      <c r="P1688" s="15" t="s">
        <v>734</v>
      </c>
      <c r="Q1688" s="16">
        <v>24599</v>
      </c>
      <c r="R1688" s="17">
        <v>40</v>
      </c>
      <c r="S1688" s="18">
        <v>16973.309999999998</v>
      </c>
      <c r="T1688" s="19" t="s">
        <v>353</v>
      </c>
      <c r="U1688" s="20" t="s">
        <v>686</v>
      </c>
      <c r="V1688" s="22">
        <v>38</v>
      </c>
      <c r="W1688" s="22">
        <v>1</v>
      </c>
      <c r="X1688" s="23"/>
    </row>
    <row r="1689" spans="1:24" s="1" customFormat="1" ht="26" customHeight="1" x14ac:dyDescent="0.3">
      <c r="A1689" s="24" t="s">
        <v>23</v>
      </c>
      <c r="B1689" s="24" t="s">
        <v>2009</v>
      </c>
      <c r="C1689" s="12" t="s">
        <v>2010</v>
      </c>
      <c r="D1689" s="60"/>
      <c r="E1689" s="40" t="str">
        <f>HYPERLINK("https://www.google.ru/search?q=HQ4050-400&amp;newwindow=1&amp;tbm=isch","Еще фото")</f>
        <v>Еще фото</v>
      </c>
      <c r="F1689" s="25"/>
      <c r="G1689" s="24" t="s">
        <v>358</v>
      </c>
      <c r="H1689" s="24" t="s">
        <v>349</v>
      </c>
      <c r="I1689" s="24" t="s">
        <v>1078</v>
      </c>
      <c r="J1689" s="14" t="s">
        <v>29</v>
      </c>
      <c r="K1689" s="15" t="s">
        <v>45</v>
      </c>
      <c r="L1689" s="57"/>
      <c r="M1689" s="14"/>
      <c r="N1689" s="14" t="s">
        <v>1297</v>
      </c>
      <c r="O1689" s="14"/>
      <c r="P1689" s="15" t="s">
        <v>734</v>
      </c>
      <c r="Q1689" s="16">
        <v>24599</v>
      </c>
      <c r="R1689" s="17">
        <v>40</v>
      </c>
      <c r="S1689" s="18">
        <v>16973.309999999998</v>
      </c>
      <c r="T1689" s="19" t="s">
        <v>353</v>
      </c>
      <c r="U1689" s="20" t="s">
        <v>354</v>
      </c>
      <c r="V1689" s="22">
        <v>39</v>
      </c>
      <c r="W1689" s="22">
        <v>1</v>
      </c>
      <c r="X1689" s="23"/>
    </row>
    <row r="1690" spans="1:24" s="1" customFormat="1" ht="108" customHeight="1" x14ac:dyDescent="0.3">
      <c r="A1690" s="11" t="s">
        <v>23</v>
      </c>
      <c r="B1690" s="11" t="s">
        <v>2012</v>
      </c>
      <c r="C1690" s="12" t="s">
        <v>2013</v>
      </c>
      <c r="D1690" s="28"/>
      <c r="E1690" s="40" t="str">
        <f>HYPERLINK("https://www.google.ru/search?q=HQ4502-104&amp;newwindow=1&amp;tbm=isch","Еще фото")</f>
        <v>Еще фото</v>
      </c>
      <c r="F1690" s="25"/>
      <c r="G1690" s="11" t="s">
        <v>358</v>
      </c>
      <c r="H1690" s="11" t="s">
        <v>349</v>
      </c>
      <c r="I1690" s="14" t="s">
        <v>1078</v>
      </c>
      <c r="J1690" s="14" t="s">
        <v>29</v>
      </c>
      <c r="K1690" s="15" t="s">
        <v>30</v>
      </c>
      <c r="L1690" s="14" t="s">
        <v>2014</v>
      </c>
      <c r="M1690" s="14"/>
      <c r="N1690" s="14" t="s">
        <v>67</v>
      </c>
      <c r="O1690" s="14"/>
      <c r="P1690" s="15" t="s">
        <v>734</v>
      </c>
      <c r="Q1690" s="16">
        <v>11899</v>
      </c>
      <c r="R1690" s="17">
        <v>40</v>
      </c>
      <c r="S1690" s="18">
        <v>8210.31</v>
      </c>
      <c r="T1690" s="19" t="s">
        <v>353</v>
      </c>
      <c r="U1690" s="20" t="s">
        <v>354</v>
      </c>
      <c r="V1690" s="22">
        <v>41</v>
      </c>
      <c r="W1690" s="22">
        <v>1</v>
      </c>
      <c r="X1690" s="23"/>
    </row>
    <row r="1691" spans="1:24" s="1" customFormat="1" ht="26" customHeight="1" x14ac:dyDescent="0.3">
      <c r="A1691" s="11" t="s">
        <v>23</v>
      </c>
      <c r="B1691" s="11" t="s">
        <v>2015</v>
      </c>
      <c r="C1691" s="12" t="s">
        <v>2016</v>
      </c>
      <c r="D1691" s="58"/>
      <c r="E1691" s="40" t="str">
        <f>HYPERLINK("https://www.google.ru/search?q=HV4436-133&amp;newwindow=1&amp;tbm=isch","Еще фото")</f>
        <v>Еще фото</v>
      </c>
      <c r="F1691" s="25"/>
      <c r="G1691" s="11" t="s">
        <v>358</v>
      </c>
      <c r="H1691" s="11" t="s">
        <v>349</v>
      </c>
      <c r="I1691" s="14" t="s">
        <v>1078</v>
      </c>
      <c r="J1691" s="14" t="s">
        <v>29</v>
      </c>
      <c r="K1691" s="15" t="s">
        <v>45</v>
      </c>
      <c r="L1691" s="56" t="s">
        <v>2017</v>
      </c>
      <c r="M1691" s="14"/>
      <c r="N1691" s="14" t="s">
        <v>67</v>
      </c>
      <c r="O1691" s="14"/>
      <c r="P1691" s="15" t="s">
        <v>734</v>
      </c>
      <c r="Q1691" s="16">
        <v>24599</v>
      </c>
      <c r="R1691" s="17">
        <v>40</v>
      </c>
      <c r="S1691" s="18">
        <v>16973.309999999998</v>
      </c>
      <c r="T1691" s="19" t="s">
        <v>353</v>
      </c>
      <c r="U1691" s="20" t="s">
        <v>362</v>
      </c>
      <c r="V1691" s="22">
        <v>37</v>
      </c>
      <c r="W1691" s="22">
        <v>1</v>
      </c>
      <c r="X1691" s="23"/>
    </row>
    <row r="1692" spans="1:24" s="1" customFormat="1" ht="26" customHeight="1" x14ac:dyDescent="0.3">
      <c r="A1692" s="24" t="s">
        <v>23</v>
      </c>
      <c r="B1692" s="24" t="s">
        <v>2015</v>
      </c>
      <c r="C1692" s="12" t="s">
        <v>2016</v>
      </c>
      <c r="D1692" s="59"/>
      <c r="E1692" s="40" t="str">
        <f>HYPERLINK("https://www.google.ru/search?q=HV4436-133&amp;newwindow=1&amp;tbm=isch","Еще фото")</f>
        <v>Еще фото</v>
      </c>
      <c r="F1692" s="25"/>
      <c r="G1692" s="24" t="s">
        <v>358</v>
      </c>
      <c r="H1692" s="24" t="s">
        <v>349</v>
      </c>
      <c r="I1692" s="24" t="s">
        <v>1078</v>
      </c>
      <c r="J1692" s="14" t="s">
        <v>29</v>
      </c>
      <c r="K1692" s="15" t="s">
        <v>45</v>
      </c>
      <c r="L1692" s="61"/>
      <c r="M1692" s="14"/>
      <c r="N1692" s="14" t="s">
        <v>67</v>
      </c>
      <c r="O1692" s="14"/>
      <c r="P1692" s="15" t="s">
        <v>734</v>
      </c>
      <c r="Q1692" s="16">
        <v>24599</v>
      </c>
      <c r="R1692" s="17">
        <v>40</v>
      </c>
      <c r="S1692" s="18">
        <v>16973.309999999998</v>
      </c>
      <c r="T1692" s="19" t="s">
        <v>353</v>
      </c>
      <c r="U1692" s="20" t="s">
        <v>695</v>
      </c>
      <c r="V1692" s="29">
        <v>37.5</v>
      </c>
      <c r="W1692" s="22">
        <v>2</v>
      </c>
      <c r="X1692" s="23"/>
    </row>
    <row r="1693" spans="1:24" s="1" customFormat="1" ht="26" customHeight="1" x14ac:dyDescent="0.3">
      <c r="A1693" s="24" t="s">
        <v>23</v>
      </c>
      <c r="B1693" s="24" t="s">
        <v>2015</v>
      </c>
      <c r="C1693" s="12" t="s">
        <v>2016</v>
      </c>
      <c r="D1693" s="59"/>
      <c r="E1693" s="40" t="str">
        <f>HYPERLINK("https://www.google.ru/search?q=HV4436-133&amp;newwindow=1&amp;tbm=isch","Еще фото")</f>
        <v>Еще фото</v>
      </c>
      <c r="F1693" s="25"/>
      <c r="G1693" s="24" t="s">
        <v>358</v>
      </c>
      <c r="H1693" s="24" t="s">
        <v>349</v>
      </c>
      <c r="I1693" s="24" t="s">
        <v>1078</v>
      </c>
      <c r="J1693" s="14" t="s">
        <v>29</v>
      </c>
      <c r="K1693" s="15" t="s">
        <v>45</v>
      </c>
      <c r="L1693" s="61"/>
      <c r="M1693" s="14"/>
      <c r="N1693" s="14" t="s">
        <v>67</v>
      </c>
      <c r="O1693" s="14"/>
      <c r="P1693" s="15" t="s">
        <v>734</v>
      </c>
      <c r="Q1693" s="16">
        <v>24599</v>
      </c>
      <c r="R1693" s="17">
        <v>40</v>
      </c>
      <c r="S1693" s="18">
        <v>16973.309999999998</v>
      </c>
      <c r="T1693" s="19" t="s">
        <v>353</v>
      </c>
      <c r="U1693" s="20" t="s">
        <v>686</v>
      </c>
      <c r="V1693" s="22">
        <v>38</v>
      </c>
      <c r="W1693" s="22">
        <v>2</v>
      </c>
      <c r="X1693" s="23"/>
    </row>
    <row r="1694" spans="1:24" s="1" customFormat="1" ht="26" customHeight="1" x14ac:dyDescent="0.3">
      <c r="A1694" s="24" t="s">
        <v>23</v>
      </c>
      <c r="B1694" s="24" t="s">
        <v>2015</v>
      </c>
      <c r="C1694" s="12" t="s">
        <v>2016</v>
      </c>
      <c r="D1694" s="60"/>
      <c r="E1694" s="40" t="str">
        <f>HYPERLINK("https://www.google.ru/search?q=HV4436-133&amp;newwindow=1&amp;tbm=isch","Еще фото")</f>
        <v>Еще фото</v>
      </c>
      <c r="F1694" s="25"/>
      <c r="G1694" s="24" t="s">
        <v>358</v>
      </c>
      <c r="H1694" s="24" t="s">
        <v>349</v>
      </c>
      <c r="I1694" s="24" t="s">
        <v>1078</v>
      </c>
      <c r="J1694" s="14" t="s">
        <v>29</v>
      </c>
      <c r="K1694" s="15" t="s">
        <v>45</v>
      </c>
      <c r="L1694" s="57"/>
      <c r="M1694" s="14"/>
      <c r="N1694" s="14" t="s">
        <v>67</v>
      </c>
      <c r="O1694" s="14"/>
      <c r="P1694" s="15" t="s">
        <v>734</v>
      </c>
      <c r="Q1694" s="16">
        <v>24599</v>
      </c>
      <c r="R1694" s="17">
        <v>40</v>
      </c>
      <c r="S1694" s="18">
        <v>16973.309999999998</v>
      </c>
      <c r="T1694" s="19" t="s">
        <v>353</v>
      </c>
      <c r="U1694" s="20" t="s">
        <v>354</v>
      </c>
      <c r="V1694" s="22">
        <v>39</v>
      </c>
      <c r="W1694" s="22">
        <v>2</v>
      </c>
      <c r="X1694" s="23"/>
    </row>
    <row r="1695" spans="1:24" s="1" customFormat="1" ht="26" customHeight="1" x14ac:dyDescent="0.3">
      <c r="A1695" s="11" t="s">
        <v>23</v>
      </c>
      <c r="B1695" s="11" t="s">
        <v>2009</v>
      </c>
      <c r="C1695" s="12" t="s">
        <v>2018</v>
      </c>
      <c r="D1695" s="58"/>
      <c r="E1695" s="40" t="str">
        <f>HYPERLINK("https://www.google.ru/search?q=HV4861-600&amp;newwindow=1&amp;tbm=isch","Еще фото")</f>
        <v>Еще фото</v>
      </c>
      <c r="F1695" s="25"/>
      <c r="G1695" s="11" t="s">
        <v>358</v>
      </c>
      <c r="H1695" s="11" t="s">
        <v>349</v>
      </c>
      <c r="I1695" s="14" t="s">
        <v>1078</v>
      </c>
      <c r="J1695" s="14" t="s">
        <v>29</v>
      </c>
      <c r="K1695" s="15" t="s">
        <v>45</v>
      </c>
      <c r="L1695" s="56" t="s">
        <v>2019</v>
      </c>
      <c r="M1695" s="14"/>
      <c r="N1695" s="14" t="s">
        <v>397</v>
      </c>
      <c r="O1695" s="14"/>
      <c r="P1695" s="15" t="s">
        <v>734</v>
      </c>
      <c r="Q1695" s="16">
        <v>24599</v>
      </c>
      <c r="R1695" s="17">
        <v>40</v>
      </c>
      <c r="S1695" s="18">
        <v>16973.309999999998</v>
      </c>
      <c r="T1695" s="19" t="s">
        <v>353</v>
      </c>
      <c r="U1695" s="20" t="s">
        <v>362</v>
      </c>
      <c r="V1695" s="22">
        <v>37</v>
      </c>
      <c r="W1695" s="22">
        <v>2</v>
      </c>
      <c r="X1695" s="23"/>
    </row>
    <row r="1696" spans="1:24" s="1" customFormat="1" ht="26" customHeight="1" x14ac:dyDescent="0.3">
      <c r="A1696" s="24" t="s">
        <v>23</v>
      </c>
      <c r="B1696" s="24" t="s">
        <v>2009</v>
      </c>
      <c r="C1696" s="12" t="s">
        <v>2018</v>
      </c>
      <c r="D1696" s="59"/>
      <c r="E1696" s="40" t="str">
        <f>HYPERLINK("https://www.google.ru/search?q=HV4861-600&amp;newwindow=1&amp;tbm=isch","Еще фото")</f>
        <v>Еще фото</v>
      </c>
      <c r="F1696" s="25"/>
      <c r="G1696" s="24" t="s">
        <v>358</v>
      </c>
      <c r="H1696" s="24" t="s">
        <v>349</v>
      </c>
      <c r="I1696" s="24" t="s">
        <v>1078</v>
      </c>
      <c r="J1696" s="14" t="s">
        <v>29</v>
      </c>
      <c r="K1696" s="15" t="s">
        <v>45</v>
      </c>
      <c r="L1696" s="61"/>
      <c r="M1696" s="14"/>
      <c r="N1696" s="14" t="s">
        <v>397</v>
      </c>
      <c r="O1696" s="14"/>
      <c r="P1696" s="15" t="s">
        <v>734</v>
      </c>
      <c r="Q1696" s="16">
        <v>24599</v>
      </c>
      <c r="R1696" s="17">
        <v>40</v>
      </c>
      <c r="S1696" s="18">
        <v>16973.309999999998</v>
      </c>
      <c r="T1696" s="19" t="s">
        <v>353</v>
      </c>
      <c r="U1696" s="20" t="s">
        <v>695</v>
      </c>
      <c r="V1696" s="29">
        <v>37.5</v>
      </c>
      <c r="W1696" s="22">
        <v>3</v>
      </c>
      <c r="X1696" s="23"/>
    </row>
    <row r="1697" spans="1:24" s="1" customFormat="1" ht="26" customHeight="1" x14ac:dyDescent="0.3">
      <c r="A1697" s="24" t="s">
        <v>23</v>
      </c>
      <c r="B1697" s="24" t="s">
        <v>2009</v>
      </c>
      <c r="C1697" s="12" t="s">
        <v>2018</v>
      </c>
      <c r="D1697" s="59"/>
      <c r="E1697" s="40" t="str">
        <f>HYPERLINK("https://www.google.ru/search?q=HV4861-600&amp;newwindow=1&amp;tbm=isch","Еще фото")</f>
        <v>Еще фото</v>
      </c>
      <c r="F1697" s="25"/>
      <c r="G1697" s="24" t="s">
        <v>358</v>
      </c>
      <c r="H1697" s="24" t="s">
        <v>349</v>
      </c>
      <c r="I1697" s="24" t="s">
        <v>1078</v>
      </c>
      <c r="J1697" s="14" t="s">
        <v>29</v>
      </c>
      <c r="K1697" s="15" t="s">
        <v>45</v>
      </c>
      <c r="L1697" s="61"/>
      <c r="M1697" s="14"/>
      <c r="N1697" s="14" t="s">
        <v>397</v>
      </c>
      <c r="O1697" s="14"/>
      <c r="P1697" s="15" t="s">
        <v>734</v>
      </c>
      <c r="Q1697" s="16">
        <v>24599</v>
      </c>
      <c r="R1697" s="17">
        <v>40</v>
      </c>
      <c r="S1697" s="18">
        <v>16973.309999999998</v>
      </c>
      <c r="T1697" s="19" t="s">
        <v>353</v>
      </c>
      <c r="U1697" s="20" t="s">
        <v>686</v>
      </c>
      <c r="V1697" s="22">
        <v>38</v>
      </c>
      <c r="W1697" s="22">
        <v>1</v>
      </c>
      <c r="X1697" s="23"/>
    </row>
    <row r="1698" spans="1:24" s="1" customFormat="1" ht="26" customHeight="1" x14ac:dyDescent="0.3">
      <c r="A1698" s="24" t="s">
        <v>23</v>
      </c>
      <c r="B1698" s="24" t="s">
        <v>2009</v>
      </c>
      <c r="C1698" s="12" t="s">
        <v>2018</v>
      </c>
      <c r="D1698" s="60"/>
      <c r="E1698" s="40" t="str">
        <f>HYPERLINK("https://www.google.ru/search?q=HV4861-600&amp;newwindow=1&amp;tbm=isch","Еще фото")</f>
        <v>Еще фото</v>
      </c>
      <c r="F1698" s="25"/>
      <c r="G1698" s="24" t="s">
        <v>358</v>
      </c>
      <c r="H1698" s="24" t="s">
        <v>349</v>
      </c>
      <c r="I1698" s="24" t="s">
        <v>1078</v>
      </c>
      <c r="J1698" s="14" t="s">
        <v>29</v>
      </c>
      <c r="K1698" s="15" t="s">
        <v>45</v>
      </c>
      <c r="L1698" s="57"/>
      <c r="M1698" s="14"/>
      <c r="N1698" s="14" t="s">
        <v>397</v>
      </c>
      <c r="O1698" s="14"/>
      <c r="P1698" s="15" t="s">
        <v>734</v>
      </c>
      <c r="Q1698" s="16">
        <v>24599</v>
      </c>
      <c r="R1698" s="17">
        <v>40</v>
      </c>
      <c r="S1698" s="18">
        <v>16973.309999999998</v>
      </c>
      <c r="T1698" s="19" t="s">
        <v>353</v>
      </c>
      <c r="U1698" s="20" t="s">
        <v>355</v>
      </c>
      <c r="V1698" s="29">
        <v>39.5</v>
      </c>
      <c r="W1698" s="22">
        <v>1</v>
      </c>
      <c r="X1698" s="23"/>
    </row>
    <row r="1699" spans="1:24" s="1" customFormat="1" ht="14" customHeight="1" x14ac:dyDescent="0.3">
      <c r="A1699" s="11" t="s">
        <v>23</v>
      </c>
      <c r="B1699" s="11" t="s">
        <v>2020</v>
      </c>
      <c r="C1699" s="12" t="s">
        <v>2021</v>
      </c>
      <c r="D1699" s="58"/>
      <c r="E1699" s="40" t="str">
        <f t="shared" ref="E1699:E1705" si="78">HYPERLINK("https://www.google.ru/search?q=HV5177-010&amp;newwindow=1&amp;tbm=isch","Еще фото")</f>
        <v>Еще фото</v>
      </c>
      <c r="F1699" s="25"/>
      <c r="G1699" s="11" t="s">
        <v>358</v>
      </c>
      <c r="H1699" s="11" t="s">
        <v>349</v>
      </c>
      <c r="I1699" s="14" t="s">
        <v>1078</v>
      </c>
      <c r="J1699" s="14" t="s">
        <v>29</v>
      </c>
      <c r="K1699" s="15" t="s">
        <v>30</v>
      </c>
      <c r="L1699" s="56" t="s">
        <v>2022</v>
      </c>
      <c r="M1699" s="14"/>
      <c r="N1699" s="14" t="s">
        <v>114</v>
      </c>
      <c r="O1699" s="14"/>
      <c r="P1699" s="15" t="s">
        <v>1139</v>
      </c>
      <c r="Q1699" s="16">
        <v>21699</v>
      </c>
      <c r="R1699" s="17">
        <v>40</v>
      </c>
      <c r="S1699" s="18">
        <v>14972.309999999998</v>
      </c>
      <c r="T1699" s="19" t="s">
        <v>353</v>
      </c>
      <c r="U1699" s="20" t="s">
        <v>686</v>
      </c>
      <c r="V1699" s="22">
        <v>40</v>
      </c>
      <c r="W1699" s="22">
        <v>1</v>
      </c>
      <c r="X1699" s="23"/>
    </row>
    <row r="1700" spans="1:24" s="1" customFormat="1" ht="14" customHeight="1" x14ac:dyDescent="0.3">
      <c r="A1700" s="24" t="s">
        <v>23</v>
      </c>
      <c r="B1700" s="24" t="s">
        <v>2020</v>
      </c>
      <c r="C1700" s="12" t="s">
        <v>2021</v>
      </c>
      <c r="D1700" s="59"/>
      <c r="E1700" s="40" t="str">
        <f t="shared" si="78"/>
        <v>Еще фото</v>
      </c>
      <c r="F1700" s="25"/>
      <c r="G1700" s="24" t="s">
        <v>358</v>
      </c>
      <c r="H1700" s="24" t="s">
        <v>349</v>
      </c>
      <c r="I1700" s="24" t="s">
        <v>1078</v>
      </c>
      <c r="J1700" s="14" t="s">
        <v>29</v>
      </c>
      <c r="K1700" s="15" t="s">
        <v>30</v>
      </c>
      <c r="L1700" s="61"/>
      <c r="M1700" s="14"/>
      <c r="N1700" s="14" t="s">
        <v>114</v>
      </c>
      <c r="O1700" s="14"/>
      <c r="P1700" s="15" t="s">
        <v>1139</v>
      </c>
      <c r="Q1700" s="16">
        <v>21699</v>
      </c>
      <c r="R1700" s="17">
        <v>40</v>
      </c>
      <c r="S1700" s="18">
        <v>14972.309999999998</v>
      </c>
      <c r="T1700" s="19" t="s">
        <v>353</v>
      </c>
      <c r="U1700" s="20" t="s">
        <v>354</v>
      </c>
      <c r="V1700" s="22">
        <v>41</v>
      </c>
      <c r="W1700" s="22">
        <v>2</v>
      </c>
      <c r="X1700" s="23"/>
    </row>
    <row r="1701" spans="1:24" s="1" customFormat="1" ht="14" customHeight="1" x14ac:dyDescent="0.3">
      <c r="A1701" s="24" t="s">
        <v>23</v>
      </c>
      <c r="B1701" s="24" t="s">
        <v>2020</v>
      </c>
      <c r="C1701" s="12" t="s">
        <v>2021</v>
      </c>
      <c r="D1701" s="59"/>
      <c r="E1701" s="40" t="str">
        <f t="shared" si="78"/>
        <v>Еще фото</v>
      </c>
      <c r="F1701" s="25"/>
      <c r="G1701" s="24" t="s">
        <v>358</v>
      </c>
      <c r="H1701" s="24" t="s">
        <v>349</v>
      </c>
      <c r="I1701" s="24" t="s">
        <v>1078</v>
      </c>
      <c r="J1701" s="14" t="s">
        <v>29</v>
      </c>
      <c r="K1701" s="15" t="s">
        <v>30</v>
      </c>
      <c r="L1701" s="61"/>
      <c r="M1701" s="14"/>
      <c r="N1701" s="14" t="s">
        <v>114</v>
      </c>
      <c r="O1701" s="14"/>
      <c r="P1701" s="15" t="s">
        <v>1139</v>
      </c>
      <c r="Q1701" s="16">
        <v>21699</v>
      </c>
      <c r="R1701" s="17">
        <v>40</v>
      </c>
      <c r="S1701" s="18">
        <v>14972.309999999998</v>
      </c>
      <c r="T1701" s="19" t="s">
        <v>353</v>
      </c>
      <c r="U1701" s="20" t="s">
        <v>355</v>
      </c>
      <c r="V1701" s="29">
        <v>41.5</v>
      </c>
      <c r="W1701" s="22">
        <v>3</v>
      </c>
      <c r="X1701" s="23"/>
    </row>
    <row r="1702" spans="1:24" s="1" customFormat="1" ht="14" customHeight="1" x14ac:dyDescent="0.3">
      <c r="A1702" s="24" t="s">
        <v>23</v>
      </c>
      <c r="B1702" s="24" t="s">
        <v>2020</v>
      </c>
      <c r="C1702" s="12" t="s">
        <v>2021</v>
      </c>
      <c r="D1702" s="59"/>
      <c r="E1702" s="40" t="str">
        <f t="shared" si="78"/>
        <v>Еще фото</v>
      </c>
      <c r="F1702" s="25"/>
      <c r="G1702" s="24" t="s">
        <v>358</v>
      </c>
      <c r="H1702" s="24" t="s">
        <v>349</v>
      </c>
      <c r="I1702" s="24" t="s">
        <v>1078</v>
      </c>
      <c r="J1702" s="14" t="s">
        <v>29</v>
      </c>
      <c r="K1702" s="15" t="s">
        <v>30</v>
      </c>
      <c r="L1702" s="61"/>
      <c r="M1702" s="14"/>
      <c r="N1702" s="14" t="s">
        <v>114</v>
      </c>
      <c r="O1702" s="14"/>
      <c r="P1702" s="15" t="s">
        <v>1139</v>
      </c>
      <c r="Q1702" s="16">
        <v>21699</v>
      </c>
      <c r="R1702" s="17">
        <v>40</v>
      </c>
      <c r="S1702" s="18">
        <v>14972.309999999998</v>
      </c>
      <c r="T1702" s="19" t="s">
        <v>353</v>
      </c>
      <c r="U1702" s="20" t="s">
        <v>708</v>
      </c>
      <c r="V1702" s="22">
        <v>42</v>
      </c>
      <c r="W1702" s="22">
        <v>3</v>
      </c>
      <c r="X1702" s="23"/>
    </row>
    <row r="1703" spans="1:24" s="1" customFormat="1" ht="14" customHeight="1" x14ac:dyDescent="0.3">
      <c r="A1703" s="24" t="s">
        <v>23</v>
      </c>
      <c r="B1703" s="24" t="s">
        <v>2020</v>
      </c>
      <c r="C1703" s="12" t="s">
        <v>2021</v>
      </c>
      <c r="D1703" s="59"/>
      <c r="E1703" s="40" t="str">
        <f t="shared" si="78"/>
        <v>Еще фото</v>
      </c>
      <c r="F1703" s="25"/>
      <c r="G1703" s="24" t="s">
        <v>358</v>
      </c>
      <c r="H1703" s="24" t="s">
        <v>349</v>
      </c>
      <c r="I1703" s="24" t="s">
        <v>1078</v>
      </c>
      <c r="J1703" s="14" t="s">
        <v>29</v>
      </c>
      <c r="K1703" s="15" t="s">
        <v>30</v>
      </c>
      <c r="L1703" s="61"/>
      <c r="M1703" s="14"/>
      <c r="N1703" s="14" t="s">
        <v>114</v>
      </c>
      <c r="O1703" s="14"/>
      <c r="P1703" s="15" t="s">
        <v>1139</v>
      </c>
      <c r="Q1703" s="16">
        <v>21699</v>
      </c>
      <c r="R1703" s="17">
        <v>40</v>
      </c>
      <c r="S1703" s="18">
        <v>14972.309999999998</v>
      </c>
      <c r="T1703" s="19" t="s">
        <v>353</v>
      </c>
      <c r="U1703" s="20" t="s">
        <v>696</v>
      </c>
      <c r="V1703" s="22">
        <v>43</v>
      </c>
      <c r="W1703" s="22">
        <v>1</v>
      </c>
      <c r="X1703" s="23"/>
    </row>
    <row r="1704" spans="1:24" s="1" customFormat="1" ht="14" customHeight="1" x14ac:dyDescent="0.3">
      <c r="A1704" s="24" t="s">
        <v>23</v>
      </c>
      <c r="B1704" s="24" t="s">
        <v>2020</v>
      </c>
      <c r="C1704" s="12" t="s">
        <v>2021</v>
      </c>
      <c r="D1704" s="59"/>
      <c r="E1704" s="40" t="str">
        <f t="shared" si="78"/>
        <v>Еще фото</v>
      </c>
      <c r="F1704" s="25"/>
      <c r="G1704" s="24" t="s">
        <v>358</v>
      </c>
      <c r="H1704" s="24" t="s">
        <v>349</v>
      </c>
      <c r="I1704" s="24" t="s">
        <v>1078</v>
      </c>
      <c r="J1704" s="14" t="s">
        <v>29</v>
      </c>
      <c r="K1704" s="15" t="s">
        <v>30</v>
      </c>
      <c r="L1704" s="61"/>
      <c r="M1704" s="14"/>
      <c r="N1704" s="14" t="s">
        <v>114</v>
      </c>
      <c r="O1704" s="14"/>
      <c r="P1704" s="15" t="s">
        <v>1139</v>
      </c>
      <c r="Q1704" s="16">
        <v>21699</v>
      </c>
      <c r="R1704" s="17">
        <v>40</v>
      </c>
      <c r="S1704" s="18">
        <v>14972.309999999998</v>
      </c>
      <c r="T1704" s="19" t="s">
        <v>353</v>
      </c>
      <c r="U1704" s="20" t="s">
        <v>697</v>
      </c>
      <c r="V1704" s="29">
        <v>43.5</v>
      </c>
      <c r="W1704" s="22">
        <v>1</v>
      </c>
      <c r="X1704" s="23"/>
    </row>
    <row r="1705" spans="1:24" s="1" customFormat="1" ht="17" customHeight="1" x14ac:dyDescent="0.3">
      <c r="A1705" s="24" t="s">
        <v>23</v>
      </c>
      <c r="B1705" s="24" t="s">
        <v>2020</v>
      </c>
      <c r="C1705" s="12" t="s">
        <v>2021</v>
      </c>
      <c r="D1705" s="60"/>
      <c r="E1705" s="40" t="str">
        <f t="shared" si="78"/>
        <v>Еще фото</v>
      </c>
      <c r="F1705" s="25"/>
      <c r="G1705" s="24" t="s">
        <v>358</v>
      </c>
      <c r="H1705" s="24" t="s">
        <v>349</v>
      </c>
      <c r="I1705" s="24" t="s">
        <v>1078</v>
      </c>
      <c r="J1705" s="14" t="s">
        <v>29</v>
      </c>
      <c r="K1705" s="15" t="s">
        <v>30</v>
      </c>
      <c r="L1705" s="57"/>
      <c r="M1705" s="14"/>
      <c r="N1705" s="14" t="s">
        <v>114</v>
      </c>
      <c r="O1705" s="14"/>
      <c r="P1705" s="15" t="s">
        <v>1139</v>
      </c>
      <c r="Q1705" s="16">
        <v>21699</v>
      </c>
      <c r="R1705" s="17">
        <v>40</v>
      </c>
      <c r="S1705" s="18">
        <v>14972.309999999998</v>
      </c>
      <c r="T1705" s="19" t="s">
        <v>353</v>
      </c>
      <c r="U1705" s="20" t="s">
        <v>698</v>
      </c>
      <c r="V1705" s="22">
        <v>44</v>
      </c>
      <c r="W1705" s="22">
        <v>2</v>
      </c>
      <c r="X1705" s="23"/>
    </row>
    <row r="1706" spans="1:24" s="1" customFormat="1" ht="13.05" customHeight="1" x14ac:dyDescent="0.3">
      <c r="A1706" s="11" t="s">
        <v>23</v>
      </c>
      <c r="B1706" s="11" t="s">
        <v>2023</v>
      </c>
      <c r="C1706" s="12" t="s">
        <v>2024</v>
      </c>
      <c r="D1706" s="58"/>
      <c r="E1706" s="40" t="str">
        <f t="shared" ref="E1706:E1713" si="79">HYPERLINK("https://www.google.ru/search?q=HV5180-010&amp;newwindow=1&amp;tbm=isch","Еще фото")</f>
        <v>Еще фото</v>
      </c>
      <c r="F1706" s="25"/>
      <c r="G1706" s="11" t="s">
        <v>358</v>
      </c>
      <c r="H1706" s="11" t="s">
        <v>349</v>
      </c>
      <c r="I1706" s="14" t="s">
        <v>1078</v>
      </c>
      <c r="J1706" s="14" t="s">
        <v>29</v>
      </c>
      <c r="K1706" s="15" t="s">
        <v>997</v>
      </c>
      <c r="L1706" s="56" t="s">
        <v>2025</v>
      </c>
      <c r="M1706" s="14"/>
      <c r="N1706" s="14" t="s">
        <v>114</v>
      </c>
      <c r="O1706" s="14"/>
      <c r="P1706" s="15" t="s">
        <v>1139</v>
      </c>
      <c r="Q1706" s="16">
        <v>16699</v>
      </c>
      <c r="R1706" s="17">
        <v>40</v>
      </c>
      <c r="S1706" s="18">
        <v>11522.31</v>
      </c>
      <c r="T1706" s="19" t="s">
        <v>353</v>
      </c>
      <c r="U1706" s="36" t="s">
        <v>1001</v>
      </c>
      <c r="V1706" s="29">
        <v>34.5</v>
      </c>
      <c r="W1706" s="22">
        <v>1</v>
      </c>
      <c r="X1706" s="23"/>
    </row>
    <row r="1707" spans="1:24" s="1" customFormat="1" ht="13.05" customHeight="1" x14ac:dyDescent="0.3">
      <c r="A1707" s="24" t="s">
        <v>23</v>
      </c>
      <c r="B1707" s="24" t="s">
        <v>2023</v>
      </c>
      <c r="C1707" s="12" t="s">
        <v>2024</v>
      </c>
      <c r="D1707" s="59"/>
      <c r="E1707" s="40" t="str">
        <f t="shared" si="79"/>
        <v>Еще фото</v>
      </c>
      <c r="F1707" s="25"/>
      <c r="G1707" s="24" t="s">
        <v>358</v>
      </c>
      <c r="H1707" s="24" t="s">
        <v>349</v>
      </c>
      <c r="I1707" s="24" t="s">
        <v>1078</v>
      </c>
      <c r="J1707" s="14" t="s">
        <v>29</v>
      </c>
      <c r="K1707" s="15" t="s">
        <v>997</v>
      </c>
      <c r="L1707" s="61"/>
      <c r="M1707" s="14"/>
      <c r="N1707" s="14" t="s">
        <v>114</v>
      </c>
      <c r="O1707" s="14"/>
      <c r="P1707" s="15" t="s">
        <v>1139</v>
      </c>
      <c r="Q1707" s="16">
        <v>16699</v>
      </c>
      <c r="R1707" s="17">
        <v>40</v>
      </c>
      <c r="S1707" s="18">
        <v>11522.31</v>
      </c>
      <c r="T1707" s="19" t="s">
        <v>353</v>
      </c>
      <c r="U1707" s="20" t="s">
        <v>2026</v>
      </c>
      <c r="V1707" s="22">
        <v>35</v>
      </c>
      <c r="W1707" s="22">
        <v>1</v>
      </c>
      <c r="X1707" s="23"/>
    </row>
    <row r="1708" spans="1:24" s="1" customFormat="1" ht="13.05" customHeight="1" x14ac:dyDescent="0.3">
      <c r="A1708" s="24" t="s">
        <v>23</v>
      </c>
      <c r="B1708" s="24" t="s">
        <v>2023</v>
      </c>
      <c r="C1708" s="12" t="s">
        <v>2024</v>
      </c>
      <c r="D1708" s="59"/>
      <c r="E1708" s="40" t="str">
        <f t="shared" si="79"/>
        <v>Еще фото</v>
      </c>
      <c r="F1708" s="25"/>
      <c r="G1708" s="24" t="s">
        <v>358</v>
      </c>
      <c r="H1708" s="24" t="s">
        <v>349</v>
      </c>
      <c r="I1708" s="24" t="s">
        <v>1078</v>
      </c>
      <c r="J1708" s="14" t="s">
        <v>29</v>
      </c>
      <c r="K1708" s="15" t="s">
        <v>997</v>
      </c>
      <c r="L1708" s="61"/>
      <c r="M1708" s="14"/>
      <c r="N1708" s="14" t="s">
        <v>114</v>
      </c>
      <c r="O1708" s="14"/>
      <c r="P1708" s="15" t="s">
        <v>1139</v>
      </c>
      <c r="Q1708" s="16">
        <v>16699</v>
      </c>
      <c r="R1708" s="17">
        <v>40</v>
      </c>
      <c r="S1708" s="18">
        <v>11522.31</v>
      </c>
      <c r="T1708" s="19" t="s">
        <v>353</v>
      </c>
      <c r="U1708" s="20" t="s">
        <v>1697</v>
      </c>
      <c r="V1708" s="29">
        <v>35.5</v>
      </c>
      <c r="W1708" s="22">
        <v>2</v>
      </c>
      <c r="X1708" s="23"/>
    </row>
    <row r="1709" spans="1:24" s="1" customFormat="1" ht="13.05" customHeight="1" x14ac:dyDescent="0.3">
      <c r="A1709" s="24" t="s">
        <v>23</v>
      </c>
      <c r="B1709" s="24" t="s">
        <v>2023</v>
      </c>
      <c r="C1709" s="12" t="s">
        <v>2024</v>
      </c>
      <c r="D1709" s="59"/>
      <c r="E1709" s="40" t="str">
        <f t="shared" si="79"/>
        <v>Еще фото</v>
      </c>
      <c r="F1709" s="25"/>
      <c r="G1709" s="24" t="s">
        <v>358</v>
      </c>
      <c r="H1709" s="24" t="s">
        <v>349</v>
      </c>
      <c r="I1709" s="24" t="s">
        <v>1078</v>
      </c>
      <c r="J1709" s="14" t="s">
        <v>29</v>
      </c>
      <c r="K1709" s="15" t="s">
        <v>997</v>
      </c>
      <c r="L1709" s="61"/>
      <c r="M1709" s="14"/>
      <c r="N1709" s="14" t="s">
        <v>114</v>
      </c>
      <c r="O1709" s="14"/>
      <c r="P1709" s="15" t="s">
        <v>1139</v>
      </c>
      <c r="Q1709" s="16">
        <v>16699</v>
      </c>
      <c r="R1709" s="17">
        <v>40</v>
      </c>
      <c r="S1709" s="18">
        <v>11522.31</v>
      </c>
      <c r="T1709" s="19" t="s">
        <v>353</v>
      </c>
      <c r="U1709" s="20" t="s">
        <v>1002</v>
      </c>
      <c r="V1709" s="29">
        <v>36.5</v>
      </c>
      <c r="W1709" s="22">
        <v>3</v>
      </c>
      <c r="X1709" s="23"/>
    </row>
    <row r="1710" spans="1:24" s="1" customFormat="1" ht="13.05" customHeight="1" x14ac:dyDescent="0.3">
      <c r="A1710" s="24" t="s">
        <v>23</v>
      </c>
      <c r="B1710" s="24" t="s">
        <v>2023</v>
      </c>
      <c r="C1710" s="12" t="s">
        <v>2024</v>
      </c>
      <c r="D1710" s="59"/>
      <c r="E1710" s="40" t="str">
        <f t="shared" si="79"/>
        <v>Еще фото</v>
      </c>
      <c r="F1710" s="25"/>
      <c r="G1710" s="24" t="s">
        <v>358</v>
      </c>
      <c r="H1710" s="24" t="s">
        <v>349</v>
      </c>
      <c r="I1710" s="24" t="s">
        <v>1078</v>
      </c>
      <c r="J1710" s="14" t="s">
        <v>29</v>
      </c>
      <c r="K1710" s="15" t="s">
        <v>997</v>
      </c>
      <c r="L1710" s="61"/>
      <c r="M1710" s="14"/>
      <c r="N1710" s="14" t="s">
        <v>114</v>
      </c>
      <c r="O1710" s="14"/>
      <c r="P1710" s="15" t="s">
        <v>1139</v>
      </c>
      <c r="Q1710" s="16">
        <v>16699</v>
      </c>
      <c r="R1710" s="17">
        <v>40</v>
      </c>
      <c r="S1710" s="18">
        <v>11522.31</v>
      </c>
      <c r="T1710" s="19" t="s">
        <v>353</v>
      </c>
      <c r="U1710" s="20" t="s">
        <v>1482</v>
      </c>
      <c r="V1710" s="22">
        <v>37</v>
      </c>
      <c r="W1710" s="22">
        <v>3</v>
      </c>
      <c r="X1710" s="23"/>
    </row>
    <row r="1711" spans="1:24" s="1" customFormat="1" ht="13.05" customHeight="1" x14ac:dyDescent="0.3">
      <c r="A1711" s="24" t="s">
        <v>23</v>
      </c>
      <c r="B1711" s="24" t="s">
        <v>2023</v>
      </c>
      <c r="C1711" s="12" t="s">
        <v>2024</v>
      </c>
      <c r="D1711" s="59"/>
      <c r="E1711" s="40" t="str">
        <f t="shared" si="79"/>
        <v>Еще фото</v>
      </c>
      <c r="F1711" s="25"/>
      <c r="G1711" s="24" t="s">
        <v>358</v>
      </c>
      <c r="H1711" s="24" t="s">
        <v>349</v>
      </c>
      <c r="I1711" s="24" t="s">
        <v>1078</v>
      </c>
      <c r="J1711" s="14" t="s">
        <v>29</v>
      </c>
      <c r="K1711" s="15" t="s">
        <v>997</v>
      </c>
      <c r="L1711" s="61"/>
      <c r="M1711" s="14"/>
      <c r="N1711" s="14" t="s">
        <v>114</v>
      </c>
      <c r="O1711" s="14"/>
      <c r="P1711" s="15" t="s">
        <v>1139</v>
      </c>
      <c r="Q1711" s="16">
        <v>16699</v>
      </c>
      <c r="R1711" s="17">
        <v>40</v>
      </c>
      <c r="S1711" s="18">
        <v>11522.31</v>
      </c>
      <c r="T1711" s="19" t="s">
        <v>353</v>
      </c>
      <c r="U1711" s="20" t="s">
        <v>1017</v>
      </c>
      <c r="V1711" s="29">
        <v>37.5</v>
      </c>
      <c r="W1711" s="22">
        <v>3</v>
      </c>
      <c r="X1711" s="23"/>
    </row>
    <row r="1712" spans="1:24" s="1" customFormat="1" ht="13.05" customHeight="1" x14ac:dyDescent="0.3">
      <c r="A1712" s="24" t="s">
        <v>23</v>
      </c>
      <c r="B1712" s="24" t="s">
        <v>2023</v>
      </c>
      <c r="C1712" s="12" t="s">
        <v>2024</v>
      </c>
      <c r="D1712" s="59"/>
      <c r="E1712" s="40" t="str">
        <f t="shared" si="79"/>
        <v>Еще фото</v>
      </c>
      <c r="F1712" s="25"/>
      <c r="G1712" s="24" t="s">
        <v>358</v>
      </c>
      <c r="H1712" s="24" t="s">
        <v>349</v>
      </c>
      <c r="I1712" s="24" t="s">
        <v>1078</v>
      </c>
      <c r="J1712" s="14" t="s">
        <v>29</v>
      </c>
      <c r="K1712" s="15" t="s">
        <v>997</v>
      </c>
      <c r="L1712" s="61"/>
      <c r="M1712" s="14"/>
      <c r="N1712" s="14" t="s">
        <v>114</v>
      </c>
      <c r="O1712" s="14"/>
      <c r="P1712" s="15" t="s">
        <v>1139</v>
      </c>
      <c r="Q1712" s="16">
        <v>16699</v>
      </c>
      <c r="R1712" s="17">
        <v>40</v>
      </c>
      <c r="S1712" s="18">
        <v>11522.31</v>
      </c>
      <c r="T1712" s="19" t="s">
        <v>353</v>
      </c>
      <c r="U1712" s="20" t="s">
        <v>1770</v>
      </c>
      <c r="V1712" s="22">
        <v>38</v>
      </c>
      <c r="W1712" s="22">
        <v>3</v>
      </c>
      <c r="X1712" s="23"/>
    </row>
    <row r="1713" spans="1:24" s="1" customFormat="1" ht="18" customHeight="1" x14ac:dyDescent="0.3">
      <c r="A1713" s="24" t="s">
        <v>23</v>
      </c>
      <c r="B1713" s="24" t="s">
        <v>2023</v>
      </c>
      <c r="C1713" s="12" t="s">
        <v>2024</v>
      </c>
      <c r="D1713" s="60"/>
      <c r="E1713" s="40" t="str">
        <f t="shared" si="79"/>
        <v>Еще фото</v>
      </c>
      <c r="F1713" s="25"/>
      <c r="G1713" s="24" t="s">
        <v>358</v>
      </c>
      <c r="H1713" s="24" t="s">
        <v>349</v>
      </c>
      <c r="I1713" s="24" t="s">
        <v>1078</v>
      </c>
      <c r="J1713" s="14" t="s">
        <v>29</v>
      </c>
      <c r="K1713" s="15" t="s">
        <v>997</v>
      </c>
      <c r="L1713" s="57"/>
      <c r="M1713" s="14"/>
      <c r="N1713" s="14" t="s">
        <v>114</v>
      </c>
      <c r="O1713" s="14"/>
      <c r="P1713" s="15" t="s">
        <v>1139</v>
      </c>
      <c r="Q1713" s="16">
        <v>16699</v>
      </c>
      <c r="R1713" s="17">
        <v>40</v>
      </c>
      <c r="S1713" s="18">
        <v>11522.31</v>
      </c>
      <c r="T1713" s="19" t="s">
        <v>353</v>
      </c>
      <c r="U1713" s="20" t="s">
        <v>1778</v>
      </c>
      <c r="V1713" s="22">
        <v>39</v>
      </c>
      <c r="W1713" s="22">
        <v>1</v>
      </c>
      <c r="X1713" s="23"/>
    </row>
    <row r="1714" spans="1:24" s="1" customFormat="1" ht="13.05" customHeight="1" x14ac:dyDescent="0.3">
      <c r="A1714" s="11" t="s">
        <v>23</v>
      </c>
      <c r="B1714" s="11" t="s">
        <v>2027</v>
      </c>
      <c r="C1714" s="12" t="s">
        <v>2028</v>
      </c>
      <c r="D1714" s="58"/>
      <c r="E1714" s="40" t="str">
        <f t="shared" ref="E1714:E1721" si="80">HYPERLINK("https://www.google.ru/search?q=HV5184-010&amp;newwindow=1&amp;tbm=isch","Еще фото")</f>
        <v>Еще фото</v>
      </c>
      <c r="F1714" s="25"/>
      <c r="G1714" s="11" t="s">
        <v>358</v>
      </c>
      <c r="H1714" s="11" t="s">
        <v>349</v>
      </c>
      <c r="I1714" s="14" t="s">
        <v>1078</v>
      </c>
      <c r="J1714" s="14" t="s">
        <v>29</v>
      </c>
      <c r="K1714" s="15" t="s">
        <v>30</v>
      </c>
      <c r="L1714" s="56" t="s">
        <v>2029</v>
      </c>
      <c r="M1714" s="14"/>
      <c r="N1714" s="14" t="s">
        <v>114</v>
      </c>
      <c r="O1714" s="14"/>
      <c r="P1714" s="15" t="s">
        <v>1164</v>
      </c>
      <c r="Q1714" s="16">
        <v>21699</v>
      </c>
      <c r="R1714" s="17">
        <v>40</v>
      </c>
      <c r="S1714" s="18">
        <v>14972.309999999998</v>
      </c>
      <c r="T1714" s="19" t="s">
        <v>353</v>
      </c>
      <c r="U1714" s="36" t="s">
        <v>695</v>
      </c>
      <c r="V1714" s="29">
        <v>39.5</v>
      </c>
      <c r="W1714" s="22">
        <v>1</v>
      </c>
      <c r="X1714" s="23"/>
    </row>
    <row r="1715" spans="1:24" s="1" customFormat="1" ht="13.05" customHeight="1" x14ac:dyDescent="0.3">
      <c r="A1715" s="24" t="s">
        <v>23</v>
      </c>
      <c r="B1715" s="24" t="s">
        <v>2027</v>
      </c>
      <c r="C1715" s="12" t="s">
        <v>2028</v>
      </c>
      <c r="D1715" s="59"/>
      <c r="E1715" s="40" t="str">
        <f t="shared" si="80"/>
        <v>Еще фото</v>
      </c>
      <c r="F1715" s="25"/>
      <c r="G1715" s="24" t="s">
        <v>358</v>
      </c>
      <c r="H1715" s="24" t="s">
        <v>349</v>
      </c>
      <c r="I1715" s="24" t="s">
        <v>1078</v>
      </c>
      <c r="J1715" s="14" t="s">
        <v>29</v>
      </c>
      <c r="K1715" s="15" t="s">
        <v>30</v>
      </c>
      <c r="L1715" s="61"/>
      <c r="M1715" s="14"/>
      <c r="N1715" s="14" t="s">
        <v>114</v>
      </c>
      <c r="O1715" s="14"/>
      <c r="P1715" s="15" t="s">
        <v>1164</v>
      </c>
      <c r="Q1715" s="16">
        <v>21699</v>
      </c>
      <c r="R1715" s="17">
        <v>40</v>
      </c>
      <c r="S1715" s="18">
        <v>14972.309999999998</v>
      </c>
      <c r="T1715" s="19" t="s">
        <v>353</v>
      </c>
      <c r="U1715" s="20" t="s">
        <v>686</v>
      </c>
      <c r="V1715" s="22">
        <v>40</v>
      </c>
      <c r="W1715" s="22">
        <v>1</v>
      </c>
      <c r="X1715" s="23"/>
    </row>
    <row r="1716" spans="1:24" s="1" customFormat="1" ht="13.05" customHeight="1" x14ac:dyDescent="0.3">
      <c r="A1716" s="24" t="s">
        <v>23</v>
      </c>
      <c r="B1716" s="24" t="s">
        <v>2027</v>
      </c>
      <c r="C1716" s="12" t="s">
        <v>2028</v>
      </c>
      <c r="D1716" s="59"/>
      <c r="E1716" s="40" t="str">
        <f t="shared" si="80"/>
        <v>Еще фото</v>
      </c>
      <c r="F1716" s="25"/>
      <c r="G1716" s="24" t="s">
        <v>358</v>
      </c>
      <c r="H1716" s="24" t="s">
        <v>349</v>
      </c>
      <c r="I1716" s="24" t="s">
        <v>1078</v>
      </c>
      <c r="J1716" s="14" t="s">
        <v>29</v>
      </c>
      <c r="K1716" s="15" t="s">
        <v>30</v>
      </c>
      <c r="L1716" s="61"/>
      <c r="M1716" s="14"/>
      <c r="N1716" s="14" t="s">
        <v>114</v>
      </c>
      <c r="O1716" s="14"/>
      <c r="P1716" s="15" t="s">
        <v>1164</v>
      </c>
      <c r="Q1716" s="16">
        <v>21699</v>
      </c>
      <c r="R1716" s="17">
        <v>40</v>
      </c>
      <c r="S1716" s="18">
        <v>14972.309999999998</v>
      </c>
      <c r="T1716" s="19" t="s">
        <v>353</v>
      </c>
      <c r="U1716" s="20" t="s">
        <v>354</v>
      </c>
      <c r="V1716" s="22">
        <v>41</v>
      </c>
      <c r="W1716" s="22">
        <v>1</v>
      </c>
      <c r="X1716" s="23"/>
    </row>
    <row r="1717" spans="1:24" s="1" customFormat="1" ht="13.05" customHeight="1" x14ac:dyDescent="0.3">
      <c r="A1717" s="24" t="s">
        <v>23</v>
      </c>
      <c r="B1717" s="24" t="s">
        <v>2027</v>
      </c>
      <c r="C1717" s="12" t="s">
        <v>2028</v>
      </c>
      <c r="D1717" s="59"/>
      <c r="E1717" s="40" t="str">
        <f t="shared" si="80"/>
        <v>Еще фото</v>
      </c>
      <c r="F1717" s="25"/>
      <c r="G1717" s="24" t="s">
        <v>358</v>
      </c>
      <c r="H1717" s="24" t="s">
        <v>349</v>
      </c>
      <c r="I1717" s="24" t="s">
        <v>1078</v>
      </c>
      <c r="J1717" s="14" t="s">
        <v>29</v>
      </c>
      <c r="K1717" s="15" t="s">
        <v>30</v>
      </c>
      <c r="L1717" s="61"/>
      <c r="M1717" s="14"/>
      <c r="N1717" s="14" t="s">
        <v>114</v>
      </c>
      <c r="O1717" s="14"/>
      <c r="P1717" s="15" t="s">
        <v>1164</v>
      </c>
      <c r="Q1717" s="16">
        <v>21699</v>
      </c>
      <c r="R1717" s="17">
        <v>40</v>
      </c>
      <c r="S1717" s="18">
        <v>14972.309999999998</v>
      </c>
      <c r="T1717" s="19" t="s">
        <v>353</v>
      </c>
      <c r="U1717" s="20" t="s">
        <v>355</v>
      </c>
      <c r="V1717" s="29">
        <v>41.5</v>
      </c>
      <c r="W1717" s="22">
        <v>2</v>
      </c>
      <c r="X1717" s="23"/>
    </row>
    <row r="1718" spans="1:24" s="1" customFormat="1" ht="13.05" customHeight="1" x14ac:dyDescent="0.3">
      <c r="A1718" s="24" t="s">
        <v>23</v>
      </c>
      <c r="B1718" s="24" t="s">
        <v>2027</v>
      </c>
      <c r="C1718" s="12" t="s">
        <v>2028</v>
      </c>
      <c r="D1718" s="59"/>
      <c r="E1718" s="40" t="str">
        <f t="shared" si="80"/>
        <v>Еще фото</v>
      </c>
      <c r="F1718" s="25"/>
      <c r="G1718" s="24" t="s">
        <v>358</v>
      </c>
      <c r="H1718" s="24" t="s">
        <v>349</v>
      </c>
      <c r="I1718" s="24" t="s">
        <v>1078</v>
      </c>
      <c r="J1718" s="14" t="s">
        <v>29</v>
      </c>
      <c r="K1718" s="15" t="s">
        <v>30</v>
      </c>
      <c r="L1718" s="61"/>
      <c r="M1718" s="14"/>
      <c r="N1718" s="14" t="s">
        <v>114</v>
      </c>
      <c r="O1718" s="14"/>
      <c r="P1718" s="15" t="s">
        <v>1164</v>
      </c>
      <c r="Q1718" s="16">
        <v>21699</v>
      </c>
      <c r="R1718" s="17">
        <v>40</v>
      </c>
      <c r="S1718" s="18">
        <v>14972.309999999998</v>
      </c>
      <c r="T1718" s="19" t="s">
        <v>353</v>
      </c>
      <c r="U1718" s="20" t="s">
        <v>708</v>
      </c>
      <c r="V1718" s="22">
        <v>42</v>
      </c>
      <c r="W1718" s="22">
        <v>2</v>
      </c>
      <c r="X1718" s="23"/>
    </row>
    <row r="1719" spans="1:24" s="1" customFormat="1" ht="13.05" customHeight="1" x14ac:dyDescent="0.3">
      <c r="A1719" s="24" t="s">
        <v>23</v>
      </c>
      <c r="B1719" s="24" t="s">
        <v>2027</v>
      </c>
      <c r="C1719" s="12" t="s">
        <v>2028</v>
      </c>
      <c r="D1719" s="59"/>
      <c r="E1719" s="40" t="str">
        <f t="shared" si="80"/>
        <v>Еще фото</v>
      </c>
      <c r="F1719" s="25"/>
      <c r="G1719" s="24" t="s">
        <v>358</v>
      </c>
      <c r="H1719" s="24" t="s">
        <v>349</v>
      </c>
      <c r="I1719" s="24" t="s">
        <v>1078</v>
      </c>
      <c r="J1719" s="14" t="s">
        <v>29</v>
      </c>
      <c r="K1719" s="15" t="s">
        <v>30</v>
      </c>
      <c r="L1719" s="61"/>
      <c r="M1719" s="14"/>
      <c r="N1719" s="14" t="s">
        <v>114</v>
      </c>
      <c r="O1719" s="14"/>
      <c r="P1719" s="15" t="s">
        <v>1164</v>
      </c>
      <c r="Q1719" s="16">
        <v>21699</v>
      </c>
      <c r="R1719" s="17">
        <v>40</v>
      </c>
      <c r="S1719" s="18">
        <v>14972.309999999998</v>
      </c>
      <c r="T1719" s="19" t="s">
        <v>353</v>
      </c>
      <c r="U1719" s="20" t="s">
        <v>696</v>
      </c>
      <c r="V1719" s="22">
        <v>43</v>
      </c>
      <c r="W1719" s="22">
        <v>1</v>
      </c>
      <c r="X1719" s="23"/>
    </row>
    <row r="1720" spans="1:24" s="1" customFormat="1" ht="13.05" customHeight="1" x14ac:dyDescent="0.3">
      <c r="A1720" s="24" t="s">
        <v>23</v>
      </c>
      <c r="B1720" s="24" t="s">
        <v>2027</v>
      </c>
      <c r="C1720" s="12" t="s">
        <v>2028</v>
      </c>
      <c r="D1720" s="59"/>
      <c r="E1720" s="40" t="str">
        <f t="shared" si="80"/>
        <v>Еще фото</v>
      </c>
      <c r="F1720" s="25"/>
      <c r="G1720" s="24" t="s">
        <v>358</v>
      </c>
      <c r="H1720" s="24" t="s">
        <v>349</v>
      </c>
      <c r="I1720" s="24" t="s">
        <v>1078</v>
      </c>
      <c r="J1720" s="14" t="s">
        <v>29</v>
      </c>
      <c r="K1720" s="15" t="s">
        <v>30</v>
      </c>
      <c r="L1720" s="61"/>
      <c r="M1720" s="14"/>
      <c r="N1720" s="14" t="s">
        <v>114</v>
      </c>
      <c r="O1720" s="14"/>
      <c r="P1720" s="15" t="s">
        <v>1164</v>
      </c>
      <c r="Q1720" s="16">
        <v>21699</v>
      </c>
      <c r="R1720" s="17">
        <v>40</v>
      </c>
      <c r="S1720" s="18">
        <v>14972.309999999998</v>
      </c>
      <c r="T1720" s="19" t="s">
        <v>353</v>
      </c>
      <c r="U1720" s="20" t="s">
        <v>697</v>
      </c>
      <c r="V1720" s="29">
        <v>43.5</v>
      </c>
      <c r="W1720" s="22">
        <v>1</v>
      </c>
      <c r="X1720" s="23"/>
    </row>
    <row r="1721" spans="1:24" s="1" customFormat="1" ht="18" customHeight="1" x14ac:dyDescent="0.3">
      <c r="A1721" s="24" t="s">
        <v>23</v>
      </c>
      <c r="B1721" s="24" t="s">
        <v>2027</v>
      </c>
      <c r="C1721" s="12" t="s">
        <v>2028</v>
      </c>
      <c r="D1721" s="60"/>
      <c r="E1721" s="40" t="str">
        <f t="shared" si="80"/>
        <v>Еще фото</v>
      </c>
      <c r="F1721" s="25"/>
      <c r="G1721" s="24" t="s">
        <v>358</v>
      </c>
      <c r="H1721" s="24" t="s">
        <v>349</v>
      </c>
      <c r="I1721" s="24" t="s">
        <v>1078</v>
      </c>
      <c r="J1721" s="14" t="s">
        <v>29</v>
      </c>
      <c r="K1721" s="15" t="s">
        <v>30</v>
      </c>
      <c r="L1721" s="57"/>
      <c r="M1721" s="14"/>
      <c r="N1721" s="14" t="s">
        <v>114</v>
      </c>
      <c r="O1721" s="14"/>
      <c r="P1721" s="15" t="s">
        <v>1164</v>
      </c>
      <c r="Q1721" s="16">
        <v>21699</v>
      </c>
      <c r="R1721" s="17">
        <v>40</v>
      </c>
      <c r="S1721" s="18">
        <v>14972.309999999998</v>
      </c>
      <c r="T1721" s="19" t="s">
        <v>353</v>
      </c>
      <c r="U1721" s="20" t="s">
        <v>1047</v>
      </c>
      <c r="V1721" s="29">
        <v>46.5</v>
      </c>
      <c r="W1721" s="22">
        <v>1</v>
      </c>
      <c r="X1721" s="23"/>
    </row>
    <row r="1722" spans="1:24" s="1" customFormat="1" ht="35" customHeight="1" x14ac:dyDescent="0.3">
      <c r="A1722" s="11" t="s">
        <v>23</v>
      </c>
      <c r="B1722" s="11" t="s">
        <v>2030</v>
      </c>
      <c r="C1722" s="12" t="s">
        <v>2031</v>
      </c>
      <c r="D1722" s="58"/>
      <c r="E1722" s="40" t="str">
        <f>HYPERLINK("https://www.google.ru/search?q=HV5981-120&amp;newwindow=1&amp;tbm=isch","Еще фото")</f>
        <v>Еще фото</v>
      </c>
      <c r="F1722" s="25"/>
      <c r="G1722" s="11" t="s">
        <v>358</v>
      </c>
      <c r="H1722" s="11" t="s">
        <v>349</v>
      </c>
      <c r="I1722" s="14" t="s">
        <v>1078</v>
      </c>
      <c r="J1722" s="14" t="s">
        <v>29</v>
      </c>
      <c r="K1722" s="15" t="s">
        <v>30</v>
      </c>
      <c r="L1722" s="56" t="s">
        <v>2032</v>
      </c>
      <c r="M1722" s="14"/>
      <c r="N1722" s="14" t="s">
        <v>1664</v>
      </c>
      <c r="O1722" s="14"/>
      <c r="P1722" s="15" t="s">
        <v>1139</v>
      </c>
      <c r="Q1722" s="16">
        <v>17699</v>
      </c>
      <c r="R1722" s="17">
        <v>40</v>
      </c>
      <c r="S1722" s="18">
        <v>12212.31</v>
      </c>
      <c r="T1722" s="19" t="s">
        <v>353</v>
      </c>
      <c r="U1722" s="20" t="s">
        <v>354</v>
      </c>
      <c r="V1722" s="22">
        <v>41</v>
      </c>
      <c r="W1722" s="22">
        <v>1</v>
      </c>
      <c r="X1722" s="23"/>
    </row>
    <row r="1723" spans="1:24" s="1" customFormat="1" ht="35" customHeight="1" x14ac:dyDescent="0.3">
      <c r="A1723" s="24" t="s">
        <v>23</v>
      </c>
      <c r="B1723" s="24" t="s">
        <v>2030</v>
      </c>
      <c r="C1723" s="12" t="s">
        <v>2031</v>
      </c>
      <c r="D1723" s="59"/>
      <c r="E1723" s="40" t="str">
        <f>HYPERLINK("https://www.google.ru/search?q=HV5981-120&amp;newwindow=1&amp;tbm=isch","Еще фото")</f>
        <v>Еще фото</v>
      </c>
      <c r="F1723" s="25"/>
      <c r="G1723" s="24" t="s">
        <v>358</v>
      </c>
      <c r="H1723" s="24" t="s">
        <v>349</v>
      </c>
      <c r="I1723" s="24" t="s">
        <v>1078</v>
      </c>
      <c r="J1723" s="14" t="s">
        <v>29</v>
      </c>
      <c r="K1723" s="15" t="s">
        <v>30</v>
      </c>
      <c r="L1723" s="61"/>
      <c r="M1723" s="14"/>
      <c r="N1723" s="14" t="s">
        <v>1664</v>
      </c>
      <c r="O1723" s="14"/>
      <c r="P1723" s="15" t="s">
        <v>1139</v>
      </c>
      <c r="Q1723" s="16">
        <v>17699</v>
      </c>
      <c r="R1723" s="17">
        <v>40</v>
      </c>
      <c r="S1723" s="18">
        <v>12212.31</v>
      </c>
      <c r="T1723" s="19" t="s">
        <v>353</v>
      </c>
      <c r="U1723" s="20" t="s">
        <v>708</v>
      </c>
      <c r="V1723" s="22">
        <v>42</v>
      </c>
      <c r="W1723" s="22">
        <v>1</v>
      </c>
      <c r="X1723" s="23"/>
    </row>
    <row r="1724" spans="1:24" s="1" customFormat="1" ht="37.049999999999997" customHeight="1" x14ac:dyDescent="0.3">
      <c r="A1724" s="24" t="s">
        <v>23</v>
      </c>
      <c r="B1724" s="24" t="s">
        <v>2030</v>
      </c>
      <c r="C1724" s="12" t="s">
        <v>2031</v>
      </c>
      <c r="D1724" s="60"/>
      <c r="E1724" s="40" t="str">
        <f>HYPERLINK("https://www.google.ru/search?q=HV5981-120&amp;newwindow=1&amp;tbm=isch","Еще фото")</f>
        <v>Еще фото</v>
      </c>
      <c r="F1724" s="25"/>
      <c r="G1724" s="24" t="s">
        <v>358</v>
      </c>
      <c r="H1724" s="24" t="s">
        <v>349</v>
      </c>
      <c r="I1724" s="24" t="s">
        <v>1078</v>
      </c>
      <c r="J1724" s="14" t="s">
        <v>29</v>
      </c>
      <c r="K1724" s="15" t="s">
        <v>30</v>
      </c>
      <c r="L1724" s="57"/>
      <c r="M1724" s="14"/>
      <c r="N1724" s="14" t="s">
        <v>1664</v>
      </c>
      <c r="O1724" s="14"/>
      <c r="P1724" s="15" t="s">
        <v>1139</v>
      </c>
      <c r="Q1724" s="16">
        <v>17699</v>
      </c>
      <c r="R1724" s="17">
        <v>40</v>
      </c>
      <c r="S1724" s="18">
        <v>12212.31</v>
      </c>
      <c r="T1724" s="19" t="s">
        <v>353</v>
      </c>
      <c r="U1724" s="20" t="s">
        <v>696</v>
      </c>
      <c r="V1724" s="22">
        <v>43</v>
      </c>
      <c r="W1724" s="22">
        <v>1</v>
      </c>
      <c r="X1724" s="23"/>
    </row>
    <row r="1725" spans="1:24" s="1" customFormat="1" ht="108" customHeight="1" x14ac:dyDescent="0.3">
      <c r="A1725" s="11" t="s">
        <v>23</v>
      </c>
      <c r="B1725" s="11" t="s">
        <v>2033</v>
      </c>
      <c r="C1725" s="12" t="s">
        <v>2034</v>
      </c>
      <c r="D1725" s="28"/>
      <c r="E1725" s="40" t="str">
        <f>HYPERLINK("https://www.google.ru/search?q=HV6354-001&amp;newwindow=1&amp;tbm=isch","Еще фото")</f>
        <v>Еще фото</v>
      </c>
      <c r="F1725" s="25"/>
      <c r="G1725" s="11" t="s">
        <v>358</v>
      </c>
      <c r="H1725" s="11" t="s">
        <v>349</v>
      </c>
      <c r="I1725" s="14" t="s">
        <v>1078</v>
      </c>
      <c r="J1725" s="14" t="s">
        <v>29</v>
      </c>
      <c r="K1725" s="15" t="s">
        <v>45</v>
      </c>
      <c r="L1725" s="14" t="s">
        <v>2035</v>
      </c>
      <c r="M1725" s="14" t="s">
        <v>702</v>
      </c>
      <c r="N1725" s="14" t="s">
        <v>2036</v>
      </c>
      <c r="O1725" s="14"/>
      <c r="P1725" s="15" t="s">
        <v>2037</v>
      </c>
      <c r="Q1725" s="16">
        <v>16599</v>
      </c>
      <c r="R1725" s="17">
        <v>40</v>
      </c>
      <c r="S1725" s="18">
        <v>11453.31</v>
      </c>
      <c r="T1725" s="19" t="s">
        <v>353</v>
      </c>
      <c r="U1725" s="20" t="s">
        <v>354</v>
      </c>
      <c r="V1725" s="22">
        <v>39</v>
      </c>
      <c r="W1725" s="22">
        <v>1</v>
      </c>
      <c r="X1725" s="23"/>
    </row>
    <row r="1726" spans="1:24" s="1" customFormat="1" ht="108" customHeight="1" x14ac:dyDescent="0.3">
      <c r="A1726" s="11" t="s">
        <v>23</v>
      </c>
      <c r="B1726" s="11" t="s">
        <v>1646</v>
      </c>
      <c r="C1726" s="12" t="s">
        <v>2038</v>
      </c>
      <c r="D1726" s="28"/>
      <c r="E1726" s="40" t="str">
        <f>HYPERLINK("https://www.google.ru/search?q=HV6422-200&amp;newwindow=1&amp;tbm=isch","Еще фото")</f>
        <v>Еще фото</v>
      </c>
      <c r="F1726" s="25"/>
      <c r="G1726" s="11" t="s">
        <v>358</v>
      </c>
      <c r="H1726" s="11" t="s">
        <v>349</v>
      </c>
      <c r="I1726" s="14" t="s">
        <v>1078</v>
      </c>
      <c r="J1726" s="14" t="s">
        <v>29</v>
      </c>
      <c r="K1726" s="15" t="s">
        <v>30</v>
      </c>
      <c r="L1726" s="14" t="s">
        <v>2039</v>
      </c>
      <c r="M1726" s="14"/>
      <c r="N1726" s="14" t="s">
        <v>205</v>
      </c>
      <c r="O1726" s="14"/>
      <c r="P1726" s="15" t="s">
        <v>1139</v>
      </c>
      <c r="Q1726" s="16">
        <v>21699</v>
      </c>
      <c r="R1726" s="17">
        <v>40</v>
      </c>
      <c r="S1726" s="18">
        <v>14972.309999999998</v>
      </c>
      <c r="T1726" s="19" t="s">
        <v>353</v>
      </c>
      <c r="U1726" s="20" t="s">
        <v>697</v>
      </c>
      <c r="V1726" s="29">
        <v>43.5</v>
      </c>
      <c r="W1726" s="22">
        <v>1</v>
      </c>
      <c r="X1726" s="23"/>
    </row>
    <row r="1727" spans="1:24" s="1" customFormat="1" ht="52.05" customHeight="1" x14ac:dyDescent="0.3">
      <c r="A1727" s="11" t="s">
        <v>23</v>
      </c>
      <c r="B1727" s="11" t="s">
        <v>2040</v>
      </c>
      <c r="C1727" s="12" t="s">
        <v>2041</v>
      </c>
      <c r="D1727" s="54"/>
      <c r="E1727" s="40" t="str">
        <f>HYPERLINK("https://www.google.ru/search?q=HV6530-100&amp;newwindow=1&amp;tbm=isch","Еще фото")</f>
        <v>Еще фото</v>
      </c>
      <c r="F1727" s="25"/>
      <c r="G1727" s="11" t="s">
        <v>358</v>
      </c>
      <c r="H1727" s="11" t="s">
        <v>349</v>
      </c>
      <c r="I1727" s="14" t="s">
        <v>1078</v>
      </c>
      <c r="J1727" s="14" t="s">
        <v>29</v>
      </c>
      <c r="K1727" s="15" t="s">
        <v>45</v>
      </c>
      <c r="L1727" s="56" t="s">
        <v>2042</v>
      </c>
      <c r="M1727" s="14"/>
      <c r="N1727" s="14" t="s">
        <v>164</v>
      </c>
      <c r="O1727" s="14"/>
      <c r="P1727" s="15" t="s">
        <v>796</v>
      </c>
      <c r="Q1727" s="16">
        <v>18799</v>
      </c>
      <c r="R1727" s="17">
        <v>40</v>
      </c>
      <c r="S1727" s="18">
        <v>12971.309999999998</v>
      </c>
      <c r="T1727" s="19" t="s">
        <v>353</v>
      </c>
      <c r="U1727" s="20" t="s">
        <v>361</v>
      </c>
      <c r="V1727" s="29">
        <v>36.5</v>
      </c>
      <c r="W1727" s="22">
        <v>1</v>
      </c>
      <c r="X1727" s="23"/>
    </row>
    <row r="1728" spans="1:24" s="1" customFormat="1" ht="61.05" customHeight="1" x14ac:dyDescent="0.3">
      <c r="A1728" s="24" t="s">
        <v>23</v>
      </c>
      <c r="B1728" s="24" t="s">
        <v>2040</v>
      </c>
      <c r="C1728" s="12" t="s">
        <v>2041</v>
      </c>
      <c r="D1728" s="55"/>
      <c r="E1728" s="40" t="str">
        <f>HYPERLINK("https://www.google.ru/search?q=HV6530-100&amp;newwindow=1&amp;tbm=isch","Еще фото")</f>
        <v>Еще фото</v>
      </c>
      <c r="F1728" s="25"/>
      <c r="G1728" s="24" t="s">
        <v>358</v>
      </c>
      <c r="H1728" s="24" t="s">
        <v>349</v>
      </c>
      <c r="I1728" s="24" t="s">
        <v>1078</v>
      </c>
      <c r="J1728" s="14" t="s">
        <v>29</v>
      </c>
      <c r="K1728" s="15" t="s">
        <v>45</v>
      </c>
      <c r="L1728" s="57"/>
      <c r="M1728" s="14"/>
      <c r="N1728" s="14" t="s">
        <v>164</v>
      </c>
      <c r="O1728" s="14"/>
      <c r="P1728" s="15" t="s">
        <v>796</v>
      </c>
      <c r="Q1728" s="16">
        <v>18799</v>
      </c>
      <c r="R1728" s="17">
        <v>40</v>
      </c>
      <c r="S1728" s="18">
        <v>12971.309999999998</v>
      </c>
      <c r="T1728" s="19" t="s">
        <v>353</v>
      </c>
      <c r="U1728" s="20" t="s">
        <v>686</v>
      </c>
      <c r="V1728" s="22">
        <v>38</v>
      </c>
      <c r="W1728" s="22">
        <v>1</v>
      </c>
      <c r="X1728" s="23"/>
    </row>
    <row r="1729" spans="1:24" s="1" customFormat="1" ht="17" customHeight="1" x14ac:dyDescent="0.3">
      <c r="A1729" s="11" t="s">
        <v>23</v>
      </c>
      <c r="B1729" s="11" t="s">
        <v>2043</v>
      </c>
      <c r="C1729" s="12" t="s">
        <v>2044</v>
      </c>
      <c r="D1729" s="58"/>
      <c r="E1729" s="40" t="str">
        <f t="shared" ref="E1729:E1734" si="81">HYPERLINK("https://www.google.ru/search?q=IB4466-025&amp;newwindow=1&amp;tbm=isch","Еще фото")</f>
        <v>Еще фото</v>
      </c>
      <c r="F1729" s="25"/>
      <c r="G1729" s="11" t="s">
        <v>358</v>
      </c>
      <c r="H1729" s="11" t="s">
        <v>349</v>
      </c>
      <c r="I1729" s="14" t="s">
        <v>1078</v>
      </c>
      <c r="J1729" s="14" t="s">
        <v>29</v>
      </c>
      <c r="K1729" s="15" t="s">
        <v>45</v>
      </c>
      <c r="L1729" s="56" t="s">
        <v>2045</v>
      </c>
      <c r="M1729" s="14"/>
      <c r="N1729" s="14" t="s">
        <v>67</v>
      </c>
      <c r="O1729" s="14"/>
      <c r="P1729" s="15" t="s">
        <v>1741</v>
      </c>
      <c r="Q1729" s="16">
        <v>21699</v>
      </c>
      <c r="R1729" s="17">
        <v>40</v>
      </c>
      <c r="S1729" s="18">
        <v>14972.309999999998</v>
      </c>
      <c r="T1729" s="19" t="s">
        <v>353</v>
      </c>
      <c r="U1729" s="20" t="s">
        <v>361</v>
      </c>
      <c r="V1729" s="29">
        <v>36.5</v>
      </c>
      <c r="W1729" s="22">
        <v>2</v>
      </c>
      <c r="X1729" s="23"/>
    </row>
    <row r="1730" spans="1:24" s="1" customFormat="1" ht="17" customHeight="1" x14ac:dyDescent="0.3">
      <c r="A1730" s="24" t="s">
        <v>23</v>
      </c>
      <c r="B1730" s="24" t="s">
        <v>2043</v>
      </c>
      <c r="C1730" s="12" t="s">
        <v>2044</v>
      </c>
      <c r="D1730" s="59"/>
      <c r="E1730" s="40" t="str">
        <f t="shared" si="81"/>
        <v>Еще фото</v>
      </c>
      <c r="F1730" s="25"/>
      <c r="G1730" s="24" t="s">
        <v>358</v>
      </c>
      <c r="H1730" s="24" t="s">
        <v>349</v>
      </c>
      <c r="I1730" s="24" t="s">
        <v>1078</v>
      </c>
      <c r="J1730" s="14" t="s">
        <v>29</v>
      </c>
      <c r="K1730" s="15" t="s">
        <v>45</v>
      </c>
      <c r="L1730" s="61"/>
      <c r="M1730" s="14"/>
      <c r="N1730" s="14" t="s">
        <v>67</v>
      </c>
      <c r="O1730" s="14"/>
      <c r="P1730" s="15" t="s">
        <v>1741</v>
      </c>
      <c r="Q1730" s="16">
        <v>21699</v>
      </c>
      <c r="R1730" s="17">
        <v>40</v>
      </c>
      <c r="S1730" s="18">
        <v>14972.309999999998</v>
      </c>
      <c r="T1730" s="19" t="s">
        <v>353</v>
      </c>
      <c r="U1730" s="20" t="s">
        <v>362</v>
      </c>
      <c r="V1730" s="22">
        <v>37</v>
      </c>
      <c r="W1730" s="22">
        <v>2</v>
      </c>
      <c r="X1730" s="23"/>
    </row>
    <row r="1731" spans="1:24" s="1" customFormat="1" ht="17" customHeight="1" x14ac:dyDescent="0.3">
      <c r="A1731" s="24" t="s">
        <v>23</v>
      </c>
      <c r="B1731" s="24" t="s">
        <v>2043</v>
      </c>
      <c r="C1731" s="12" t="s">
        <v>2044</v>
      </c>
      <c r="D1731" s="59"/>
      <c r="E1731" s="40" t="str">
        <f t="shared" si="81"/>
        <v>Еще фото</v>
      </c>
      <c r="F1731" s="25"/>
      <c r="G1731" s="24" t="s">
        <v>358</v>
      </c>
      <c r="H1731" s="24" t="s">
        <v>349</v>
      </c>
      <c r="I1731" s="24" t="s">
        <v>1078</v>
      </c>
      <c r="J1731" s="14" t="s">
        <v>29</v>
      </c>
      <c r="K1731" s="15" t="s">
        <v>45</v>
      </c>
      <c r="L1731" s="61"/>
      <c r="M1731" s="14"/>
      <c r="N1731" s="14" t="s">
        <v>67</v>
      </c>
      <c r="O1731" s="14"/>
      <c r="P1731" s="15" t="s">
        <v>1741</v>
      </c>
      <c r="Q1731" s="16">
        <v>21699</v>
      </c>
      <c r="R1731" s="17">
        <v>40</v>
      </c>
      <c r="S1731" s="18">
        <v>14972.309999999998</v>
      </c>
      <c r="T1731" s="19" t="s">
        <v>353</v>
      </c>
      <c r="U1731" s="20" t="s">
        <v>695</v>
      </c>
      <c r="V1731" s="29">
        <v>37.5</v>
      </c>
      <c r="W1731" s="22">
        <v>3</v>
      </c>
      <c r="X1731" s="23"/>
    </row>
    <row r="1732" spans="1:24" s="1" customFormat="1" ht="17" customHeight="1" x14ac:dyDescent="0.3">
      <c r="A1732" s="24" t="s">
        <v>23</v>
      </c>
      <c r="B1732" s="24" t="s">
        <v>2043</v>
      </c>
      <c r="C1732" s="12" t="s">
        <v>2044</v>
      </c>
      <c r="D1732" s="59"/>
      <c r="E1732" s="40" t="str">
        <f t="shared" si="81"/>
        <v>Еще фото</v>
      </c>
      <c r="F1732" s="25"/>
      <c r="G1732" s="24" t="s">
        <v>358</v>
      </c>
      <c r="H1732" s="24" t="s">
        <v>349</v>
      </c>
      <c r="I1732" s="24" t="s">
        <v>1078</v>
      </c>
      <c r="J1732" s="14" t="s">
        <v>29</v>
      </c>
      <c r="K1732" s="15" t="s">
        <v>45</v>
      </c>
      <c r="L1732" s="61"/>
      <c r="M1732" s="14"/>
      <c r="N1732" s="14" t="s">
        <v>67</v>
      </c>
      <c r="O1732" s="14"/>
      <c r="P1732" s="15" t="s">
        <v>1741</v>
      </c>
      <c r="Q1732" s="16">
        <v>21699</v>
      </c>
      <c r="R1732" s="17">
        <v>40</v>
      </c>
      <c r="S1732" s="18">
        <v>14972.309999999998</v>
      </c>
      <c r="T1732" s="19" t="s">
        <v>353</v>
      </c>
      <c r="U1732" s="20" t="s">
        <v>686</v>
      </c>
      <c r="V1732" s="22">
        <v>38</v>
      </c>
      <c r="W1732" s="22">
        <v>3</v>
      </c>
      <c r="X1732" s="23"/>
    </row>
    <row r="1733" spans="1:24" s="1" customFormat="1" ht="17" customHeight="1" x14ac:dyDescent="0.3">
      <c r="A1733" s="24" t="s">
        <v>23</v>
      </c>
      <c r="B1733" s="24" t="s">
        <v>2043</v>
      </c>
      <c r="C1733" s="12" t="s">
        <v>2044</v>
      </c>
      <c r="D1733" s="59"/>
      <c r="E1733" s="40" t="str">
        <f t="shared" si="81"/>
        <v>Еще фото</v>
      </c>
      <c r="F1733" s="25"/>
      <c r="G1733" s="24" t="s">
        <v>358</v>
      </c>
      <c r="H1733" s="24" t="s">
        <v>349</v>
      </c>
      <c r="I1733" s="24" t="s">
        <v>1078</v>
      </c>
      <c r="J1733" s="14" t="s">
        <v>29</v>
      </c>
      <c r="K1733" s="15" t="s">
        <v>45</v>
      </c>
      <c r="L1733" s="61"/>
      <c r="M1733" s="14"/>
      <c r="N1733" s="14" t="s">
        <v>67</v>
      </c>
      <c r="O1733" s="14"/>
      <c r="P1733" s="15" t="s">
        <v>1741</v>
      </c>
      <c r="Q1733" s="16">
        <v>21699</v>
      </c>
      <c r="R1733" s="17">
        <v>40</v>
      </c>
      <c r="S1733" s="18">
        <v>14972.309999999998</v>
      </c>
      <c r="T1733" s="19" t="s">
        <v>353</v>
      </c>
      <c r="U1733" s="20" t="s">
        <v>354</v>
      </c>
      <c r="V1733" s="22">
        <v>39</v>
      </c>
      <c r="W1733" s="22">
        <v>2</v>
      </c>
      <c r="X1733" s="23"/>
    </row>
    <row r="1734" spans="1:24" s="1" customFormat="1" ht="22.05" customHeight="1" x14ac:dyDescent="0.3">
      <c r="A1734" s="24" t="s">
        <v>23</v>
      </c>
      <c r="B1734" s="24" t="s">
        <v>2043</v>
      </c>
      <c r="C1734" s="12" t="s">
        <v>2044</v>
      </c>
      <c r="D1734" s="60"/>
      <c r="E1734" s="40" t="str">
        <f t="shared" si="81"/>
        <v>Еще фото</v>
      </c>
      <c r="F1734" s="25"/>
      <c r="G1734" s="24" t="s">
        <v>358</v>
      </c>
      <c r="H1734" s="24" t="s">
        <v>349</v>
      </c>
      <c r="I1734" s="24" t="s">
        <v>1078</v>
      </c>
      <c r="J1734" s="14" t="s">
        <v>29</v>
      </c>
      <c r="K1734" s="15" t="s">
        <v>45</v>
      </c>
      <c r="L1734" s="57"/>
      <c r="M1734" s="14"/>
      <c r="N1734" s="14" t="s">
        <v>67</v>
      </c>
      <c r="O1734" s="14"/>
      <c r="P1734" s="15" t="s">
        <v>1741</v>
      </c>
      <c r="Q1734" s="16">
        <v>21699</v>
      </c>
      <c r="R1734" s="17">
        <v>40</v>
      </c>
      <c r="S1734" s="18">
        <v>14972.309999999998</v>
      </c>
      <c r="T1734" s="19" t="s">
        <v>353</v>
      </c>
      <c r="U1734" s="20" t="s">
        <v>355</v>
      </c>
      <c r="V1734" s="29">
        <v>39.5</v>
      </c>
      <c r="W1734" s="22">
        <v>1</v>
      </c>
      <c r="X1734" s="23"/>
    </row>
    <row r="1735" spans="1:24" s="1" customFormat="1" ht="108" customHeight="1" x14ac:dyDescent="0.3">
      <c r="A1735" s="11" t="s">
        <v>23</v>
      </c>
      <c r="B1735" s="11" t="s">
        <v>1455</v>
      </c>
      <c r="C1735" s="12" t="s">
        <v>2046</v>
      </c>
      <c r="D1735" s="28"/>
      <c r="E1735" s="40" t="str">
        <f>HYPERLINK("https://www.google.ru/search?q=IB4471-030&amp;newwindow=1&amp;tbm=isch","Еще фото")</f>
        <v>Еще фото</v>
      </c>
      <c r="F1735" s="25"/>
      <c r="G1735" s="11" t="s">
        <v>358</v>
      </c>
      <c r="H1735" s="11" t="s">
        <v>349</v>
      </c>
      <c r="I1735" s="14" t="s">
        <v>1078</v>
      </c>
      <c r="J1735" s="14" t="s">
        <v>29</v>
      </c>
      <c r="K1735" s="15" t="s">
        <v>30</v>
      </c>
      <c r="L1735" s="14" t="s">
        <v>2047</v>
      </c>
      <c r="M1735" s="14" t="s">
        <v>702</v>
      </c>
      <c r="N1735" s="14" t="s">
        <v>67</v>
      </c>
      <c r="O1735" s="14"/>
      <c r="P1735" s="15" t="s">
        <v>2048</v>
      </c>
      <c r="Q1735" s="16">
        <v>14499</v>
      </c>
      <c r="R1735" s="17">
        <v>40</v>
      </c>
      <c r="S1735" s="18">
        <v>10004.31</v>
      </c>
      <c r="T1735" s="19" t="s">
        <v>353</v>
      </c>
      <c r="U1735" s="20" t="s">
        <v>712</v>
      </c>
      <c r="V1735" s="29">
        <v>37.5</v>
      </c>
      <c r="W1735" s="22">
        <v>1</v>
      </c>
      <c r="X1735" s="23"/>
    </row>
    <row r="1736" spans="1:24" s="1" customFormat="1" ht="26" customHeight="1" x14ac:dyDescent="0.3">
      <c r="A1736" s="11" t="s">
        <v>23</v>
      </c>
      <c r="B1736" s="11" t="s">
        <v>2049</v>
      </c>
      <c r="C1736" s="12" t="s">
        <v>2050</v>
      </c>
      <c r="D1736" s="58"/>
      <c r="E1736" s="40" t="str">
        <f>HYPERLINK("https://www.google.ru/search?q=IB7253-500&amp;newwindow=1&amp;tbm=isch","Еще фото")</f>
        <v>Еще фото</v>
      </c>
      <c r="F1736" s="25"/>
      <c r="G1736" s="11" t="s">
        <v>358</v>
      </c>
      <c r="H1736" s="11" t="s">
        <v>349</v>
      </c>
      <c r="I1736" s="14" t="s">
        <v>1078</v>
      </c>
      <c r="J1736" s="14" t="s">
        <v>29</v>
      </c>
      <c r="K1736" s="15" t="s">
        <v>45</v>
      </c>
      <c r="L1736" s="56" t="s">
        <v>2051</v>
      </c>
      <c r="M1736" s="14"/>
      <c r="N1736" s="14" t="s">
        <v>143</v>
      </c>
      <c r="O1736" s="14"/>
      <c r="P1736" s="15" t="s">
        <v>734</v>
      </c>
      <c r="Q1736" s="16">
        <v>23199</v>
      </c>
      <c r="R1736" s="17">
        <v>40</v>
      </c>
      <c r="S1736" s="18">
        <v>16007.309999999998</v>
      </c>
      <c r="T1736" s="19" t="s">
        <v>353</v>
      </c>
      <c r="U1736" s="20" t="s">
        <v>362</v>
      </c>
      <c r="V1736" s="22">
        <v>37</v>
      </c>
      <c r="W1736" s="22">
        <v>2</v>
      </c>
      <c r="X1736" s="23"/>
    </row>
    <row r="1737" spans="1:24" s="1" customFormat="1" ht="26" customHeight="1" x14ac:dyDescent="0.3">
      <c r="A1737" s="24" t="s">
        <v>23</v>
      </c>
      <c r="B1737" s="24" t="s">
        <v>2049</v>
      </c>
      <c r="C1737" s="12" t="s">
        <v>2050</v>
      </c>
      <c r="D1737" s="59"/>
      <c r="E1737" s="40" t="str">
        <f>HYPERLINK("https://www.google.ru/search?q=IB7253-500&amp;newwindow=1&amp;tbm=isch","Еще фото")</f>
        <v>Еще фото</v>
      </c>
      <c r="F1737" s="25"/>
      <c r="G1737" s="24" t="s">
        <v>358</v>
      </c>
      <c r="H1737" s="24" t="s">
        <v>349</v>
      </c>
      <c r="I1737" s="24" t="s">
        <v>1078</v>
      </c>
      <c r="J1737" s="14" t="s">
        <v>29</v>
      </c>
      <c r="K1737" s="15" t="s">
        <v>45</v>
      </c>
      <c r="L1737" s="61"/>
      <c r="M1737" s="14"/>
      <c r="N1737" s="14" t="s">
        <v>143</v>
      </c>
      <c r="O1737" s="14"/>
      <c r="P1737" s="15" t="s">
        <v>734</v>
      </c>
      <c r="Q1737" s="16">
        <v>23199</v>
      </c>
      <c r="R1737" s="17">
        <v>40</v>
      </c>
      <c r="S1737" s="18">
        <v>16007.309999999998</v>
      </c>
      <c r="T1737" s="19" t="s">
        <v>353</v>
      </c>
      <c r="U1737" s="20" t="s">
        <v>695</v>
      </c>
      <c r="V1737" s="29">
        <v>37.5</v>
      </c>
      <c r="W1737" s="22">
        <v>3</v>
      </c>
      <c r="X1737" s="23"/>
    </row>
    <row r="1738" spans="1:24" s="1" customFormat="1" ht="26" customHeight="1" x14ac:dyDescent="0.3">
      <c r="A1738" s="24" t="s">
        <v>23</v>
      </c>
      <c r="B1738" s="24" t="s">
        <v>2049</v>
      </c>
      <c r="C1738" s="12" t="s">
        <v>2050</v>
      </c>
      <c r="D1738" s="59"/>
      <c r="E1738" s="40" t="str">
        <f>HYPERLINK("https://www.google.ru/search?q=IB7253-500&amp;newwindow=1&amp;tbm=isch","Еще фото")</f>
        <v>Еще фото</v>
      </c>
      <c r="F1738" s="25"/>
      <c r="G1738" s="24" t="s">
        <v>358</v>
      </c>
      <c r="H1738" s="24" t="s">
        <v>349</v>
      </c>
      <c r="I1738" s="24" t="s">
        <v>1078</v>
      </c>
      <c r="J1738" s="14" t="s">
        <v>29</v>
      </c>
      <c r="K1738" s="15" t="s">
        <v>45</v>
      </c>
      <c r="L1738" s="61"/>
      <c r="M1738" s="14"/>
      <c r="N1738" s="14" t="s">
        <v>143</v>
      </c>
      <c r="O1738" s="14"/>
      <c r="P1738" s="15" t="s">
        <v>734</v>
      </c>
      <c r="Q1738" s="16">
        <v>23199</v>
      </c>
      <c r="R1738" s="17">
        <v>40</v>
      </c>
      <c r="S1738" s="18">
        <v>16007.309999999998</v>
      </c>
      <c r="T1738" s="19" t="s">
        <v>353</v>
      </c>
      <c r="U1738" s="20" t="s">
        <v>686</v>
      </c>
      <c r="V1738" s="22">
        <v>38</v>
      </c>
      <c r="W1738" s="22">
        <v>3</v>
      </c>
      <c r="X1738" s="23"/>
    </row>
    <row r="1739" spans="1:24" s="1" customFormat="1" ht="26" customHeight="1" x14ac:dyDescent="0.3">
      <c r="A1739" s="24" t="s">
        <v>23</v>
      </c>
      <c r="B1739" s="24" t="s">
        <v>2049</v>
      </c>
      <c r="C1739" s="12" t="s">
        <v>2050</v>
      </c>
      <c r="D1739" s="60"/>
      <c r="E1739" s="40" t="str">
        <f>HYPERLINK("https://www.google.ru/search?q=IB7253-500&amp;newwindow=1&amp;tbm=isch","Еще фото")</f>
        <v>Еще фото</v>
      </c>
      <c r="F1739" s="25"/>
      <c r="G1739" s="24" t="s">
        <v>358</v>
      </c>
      <c r="H1739" s="24" t="s">
        <v>349</v>
      </c>
      <c r="I1739" s="24" t="s">
        <v>1078</v>
      </c>
      <c r="J1739" s="14" t="s">
        <v>29</v>
      </c>
      <c r="K1739" s="15" t="s">
        <v>45</v>
      </c>
      <c r="L1739" s="57"/>
      <c r="M1739" s="14"/>
      <c r="N1739" s="14" t="s">
        <v>143</v>
      </c>
      <c r="O1739" s="14"/>
      <c r="P1739" s="15" t="s">
        <v>734</v>
      </c>
      <c r="Q1739" s="16">
        <v>23199</v>
      </c>
      <c r="R1739" s="17">
        <v>40</v>
      </c>
      <c r="S1739" s="18">
        <v>16007.309999999998</v>
      </c>
      <c r="T1739" s="19" t="s">
        <v>353</v>
      </c>
      <c r="U1739" s="20" t="s">
        <v>354</v>
      </c>
      <c r="V1739" s="22">
        <v>39</v>
      </c>
      <c r="W1739" s="22">
        <v>2</v>
      </c>
      <c r="X1739" s="23"/>
    </row>
    <row r="1740" spans="1:24" s="1" customFormat="1" ht="52.05" customHeight="1" x14ac:dyDescent="0.3">
      <c r="A1740" s="11" t="s">
        <v>23</v>
      </c>
      <c r="B1740" s="11" t="s">
        <v>1613</v>
      </c>
      <c r="C1740" s="12" t="s">
        <v>2052</v>
      </c>
      <c r="D1740" s="54"/>
      <c r="E1740" s="40" t="str">
        <f>HYPERLINK("https://www.google.ru/search?q=IB8879-211&amp;newwindow=1&amp;tbm=isch","Еще фото")</f>
        <v>Еще фото</v>
      </c>
      <c r="F1740" s="25"/>
      <c r="G1740" s="11" t="s">
        <v>358</v>
      </c>
      <c r="H1740" s="11" t="s">
        <v>349</v>
      </c>
      <c r="I1740" s="14" t="s">
        <v>1078</v>
      </c>
      <c r="J1740" s="14" t="s">
        <v>29</v>
      </c>
      <c r="K1740" s="15" t="s">
        <v>45</v>
      </c>
      <c r="L1740" s="56" t="s">
        <v>2053</v>
      </c>
      <c r="M1740" s="14"/>
      <c r="N1740" s="14" t="s">
        <v>67</v>
      </c>
      <c r="O1740" s="14"/>
      <c r="P1740" s="15" t="s">
        <v>1266</v>
      </c>
      <c r="Q1740" s="16">
        <v>13799</v>
      </c>
      <c r="R1740" s="17">
        <v>40</v>
      </c>
      <c r="S1740" s="18">
        <v>9521.31</v>
      </c>
      <c r="T1740" s="19" t="s">
        <v>353</v>
      </c>
      <c r="U1740" s="20" t="s">
        <v>362</v>
      </c>
      <c r="V1740" s="22">
        <v>37</v>
      </c>
      <c r="W1740" s="22">
        <v>1</v>
      </c>
      <c r="X1740" s="23"/>
    </row>
    <row r="1741" spans="1:24" s="1" customFormat="1" ht="61.05" customHeight="1" x14ac:dyDescent="0.3">
      <c r="A1741" s="24" t="s">
        <v>23</v>
      </c>
      <c r="B1741" s="24" t="s">
        <v>1613</v>
      </c>
      <c r="C1741" s="12" t="s">
        <v>2052</v>
      </c>
      <c r="D1741" s="55"/>
      <c r="E1741" s="40" t="str">
        <f>HYPERLINK("https://www.google.ru/search?q=IB8879-211&amp;newwindow=1&amp;tbm=isch","Еще фото")</f>
        <v>Еще фото</v>
      </c>
      <c r="F1741" s="25"/>
      <c r="G1741" s="24" t="s">
        <v>358</v>
      </c>
      <c r="H1741" s="24" t="s">
        <v>349</v>
      </c>
      <c r="I1741" s="24" t="s">
        <v>1078</v>
      </c>
      <c r="J1741" s="14" t="s">
        <v>29</v>
      </c>
      <c r="K1741" s="15" t="s">
        <v>45</v>
      </c>
      <c r="L1741" s="57"/>
      <c r="M1741" s="14"/>
      <c r="N1741" s="14" t="s">
        <v>67</v>
      </c>
      <c r="O1741" s="14"/>
      <c r="P1741" s="15" t="s">
        <v>1266</v>
      </c>
      <c r="Q1741" s="16">
        <v>13799</v>
      </c>
      <c r="R1741" s="17">
        <v>40</v>
      </c>
      <c r="S1741" s="18">
        <v>9521.31</v>
      </c>
      <c r="T1741" s="19" t="s">
        <v>353</v>
      </c>
      <c r="U1741" s="20" t="s">
        <v>695</v>
      </c>
      <c r="V1741" s="29">
        <v>37.5</v>
      </c>
      <c r="W1741" s="22">
        <v>1</v>
      </c>
      <c r="X1741" s="23"/>
    </row>
    <row r="1742" spans="1:24" s="1" customFormat="1" ht="52.05" customHeight="1" x14ac:dyDescent="0.3">
      <c r="A1742" s="11" t="s">
        <v>23</v>
      </c>
      <c r="B1742" s="11" t="s">
        <v>2054</v>
      </c>
      <c r="C1742" s="12" t="s">
        <v>2055</v>
      </c>
      <c r="D1742" s="54"/>
      <c r="E1742" s="40" t="str">
        <f>HYPERLINK("https://www.google.ru/search?q=IF1686-161&amp;newwindow=1&amp;tbm=isch","Еще фото")</f>
        <v>Еще фото</v>
      </c>
      <c r="F1742" s="25"/>
      <c r="G1742" s="11" t="s">
        <v>358</v>
      </c>
      <c r="H1742" s="11" t="s">
        <v>349</v>
      </c>
      <c r="I1742" s="14" t="s">
        <v>1078</v>
      </c>
      <c r="J1742" s="14" t="s">
        <v>29</v>
      </c>
      <c r="K1742" s="15" t="s">
        <v>45</v>
      </c>
      <c r="L1742" s="56" t="s">
        <v>2056</v>
      </c>
      <c r="M1742" s="14"/>
      <c r="N1742" s="14" t="s">
        <v>67</v>
      </c>
      <c r="O1742" s="14"/>
      <c r="P1742" s="15" t="s">
        <v>796</v>
      </c>
      <c r="Q1742" s="16">
        <v>17399</v>
      </c>
      <c r="R1742" s="17">
        <v>40</v>
      </c>
      <c r="S1742" s="18">
        <v>12005.31</v>
      </c>
      <c r="T1742" s="19" t="s">
        <v>353</v>
      </c>
      <c r="U1742" s="20" t="s">
        <v>362</v>
      </c>
      <c r="V1742" s="22">
        <v>37</v>
      </c>
      <c r="W1742" s="22">
        <v>2</v>
      </c>
      <c r="X1742" s="23"/>
    </row>
    <row r="1743" spans="1:24" s="1" customFormat="1" ht="61.05" customHeight="1" x14ac:dyDescent="0.3">
      <c r="A1743" s="24" t="s">
        <v>23</v>
      </c>
      <c r="B1743" s="24" t="s">
        <v>2054</v>
      </c>
      <c r="C1743" s="12" t="s">
        <v>2055</v>
      </c>
      <c r="D1743" s="55"/>
      <c r="E1743" s="40" t="str">
        <f>HYPERLINK("https://www.google.ru/search?q=IF1686-161&amp;newwindow=1&amp;tbm=isch","Еще фото")</f>
        <v>Еще фото</v>
      </c>
      <c r="F1743" s="25"/>
      <c r="G1743" s="24" t="s">
        <v>358</v>
      </c>
      <c r="H1743" s="24" t="s">
        <v>349</v>
      </c>
      <c r="I1743" s="24" t="s">
        <v>1078</v>
      </c>
      <c r="J1743" s="14" t="s">
        <v>29</v>
      </c>
      <c r="K1743" s="15" t="s">
        <v>45</v>
      </c>
      <c r="L1743" s="57"/>
      <c r="M1743" s="14"/>
      <c r="N1743" s="14" t="s">
        <v>67</v>
      </c>
      <c r="O1743" s="14"/>
      <c r="P1743" s="15" t="s">
        <v>796</v>
      </c>
      <c r="Q1743" s="16">
        <v>17399</v>
      </c>
      <c r="R1743" s="17">
        <v>40</v>
      </c>
      <c r="S1743" s="18">
        <v>12005.31</v>
      </c>
      <c r="T1743" s="19" t="s">
        <v>353</v>
      </c>
      <c r="U1743" s="20" t="s">
        <v>695</v>
      </c>
      <c r="V1743" s="29">
        <v>37.5</v>
      </c>
      <c r="W1743" s="22">
        <v>1</v>
      </c>
      <c r="X1743" s="23"/>
    </row>
    <row r="1744" spans="1:24" s="1" customFormat="1" ht="52.05" customHeight="1" x14ac:dyDescent="0.3">
      <c r="A1744" s="11" t="s">
        <v>23</v>
      </c>
      <c r="B1744" s="11" t="s">
        <v>2057</v>
      </c>
      <c r="C1744" s="12" t="s">
        <v>2058</v>
      </c>
      <c r="D1744" s="54"/>
      <c r="E1744" s="40" t="str">
        <f>HYPERLINK("https://www.google.ru/search?q=IF6208-001&amp;newwindow=1&amp;tbm=isch","Еще фото")</f>
        <v>Еще фото</v>
      </c>
      <c r="F1744" s="25"/>
      <c r="G1744" s="11" t="s">
        <v>358</v>
      </c>
      <c r="H1744" s="11" t="s">
        <v>349</v>
      </c>
      <c r="I1744" s="14" t="s">
        <v>1078</v>
      </c>
      <c r="J1744" s="14" t="s">
        <v>29</v>
      </c>
      <c r="K1744" s="15" t="s">
        <v>30</v>
      </c>
      <c r="L1744" s="56" t="s">
        <v>2059</v>
      </c>
      <c r="M1744" s="14"/>
      <c r="N1744" s="14" t="s">
        <v>67</v>
      </c>
      <c r="O1744" s="14"/>
      <c r="P1744" s="15" t="s">
        <v>2060</v>
      </c>
      <c r="Q1744" s="16">
        <v>19299</v>
      </c>
      <c r="R1744" s="17">
        <v>40</v>
      </c>
      <c r="S1744" s="18">
        <v>13316.309999999998</v>
      </c>
      <c r="T1744" s="19" t="s">
        <v>353</v>
      </c>
      <c r="U1744" s="20" t="s">
        <v>355</v>
      </c>
      <c r="V1744" s="29">
        <v>41.5</v>
      </c>
      <c r="W1744" s="22">
        <v>8</v>
      </c>
      <c r="X1744" s="23"/>
    </row>
    <row r="1745" spans="1:24" s="1" customFormat="1" ht="61.05" customHeight="1" x14ac:dyDescent="0.3">
      <c r="A1745" s="24" t="s">
        <v>23</v>
      </c>
      <c r="B1745" s="24" t="s">
        <v>2057</v>
      </c>
      <c r="C1745" s="12" t="s">
        <v>2058</v>
      </c>
      <c r="D1745" s="55"/>
      <c r="E1745" s="40" t="str">
        <f>HYPERLINK("https://www.google.ru/search?q=IF6208-001&amp;newwindow=1&amp;tbm=isch","Еще фото")</f>
        <v>Еще фото</v>
      </c>
      <c r="F1745" s="25"/>
      <c r="G1745" s="24" t="s">
        <v>358</v>
      </c>
      <c r="H1745" s="24" t="s">
        <v>349</v>
      </c>
      <c r="I1745" s="24" t="s">
        <v>1078</v>
      </c>
      <c r="J1745" s="14" t="s">
        <v>29</v>
      </c>
      <c r="K1745" s="15" t="s">
        <v>30</v>
      </c>
      <c r="L1745" s="57"/>
      <c r="M1745" s="14"/>
      <c r="N1745" s="14" t="s">
        <v>67</v>
      </c>
      <c r="O1745" s="14"/>
      <c r="P1745" s="15" t="s">
        <v>2060</v>
      </c>
      <c r="Q1745" s="16">
        <v>19299</v>
      </c>
      <c r="R1745" s="17">
        <v>40</v>
      </c>
      <c r="S1745" s="18">
        <v>13316.309999999998</v>
      </c>
      <c r="T1745" s="19" t="s">
        <v>353</v>
      </c>
      <c r="U1745" s="20" t="s">
        <v>696</v>
      </c>
      <c r="V1745" s="22">
        <v>43</v>
      </c>
      <c r="W1745" s="22">
        <v>7</v>
      </c>
      <c r="X1745" s="23"/>
    </row>
    <row r="1746" spans="1:24" s="1" customFormat="1" ht="35" customHeight="1" x14ac:dyDescent="0.3">
      <c r="A1746" s="11" t="s">
        <v>23</v>
      </c>
      <c r="B1746" s="11" t="s">
        <v>2061</v>
      </c>
      <c r="C1746" s="12" t="s">
        <v>2062</v>
      </c>
      <c r="D1746" s="58"/>
      <c r="E1746" s="40" t="str">
        <f>HYPERLINK("https://www.google.ru/search?q=IH1417-028&amp;newwindow=1&amp;tbm=isch","Еще фото")</f>
        <v>Еще фото</v>
      </c>
      <c r="F1746" s="25"/>
      <c r="G1746" s="11" t="s">
        <v>358</v>
      </c>
      <c r="H1746" s="11" t="s">
        <v>349</v>
      </c>
      <c r="I1746" s="14" t="s">
        <v>1078</v>
      </c>
      <c r="J1746" s="14" t="s">
        <v>29</v>
      </c>
      <c r="K1746" s="15" t="s">
        <v>997</v>
      </c>
      <c r="L1746" s="56" t="s">
        <v>2063</v>
      </c>
      <c r="M1746" s="14" t="s">
        <v>702</v>
      </c>
      <c r="N1746" s="14" t="s">
        <v>114</v>
      </c>
      <c r="O1746" s="14"/>
      <c r="P1746" s="15" t="s">
        <v>1021</v>
      </c>
      <c r="Q1746" s="16">
        <v>12899</v>
      </c>
      <c r="R1746" s="17">
        <v>40</v>
      </c>
      <c r="S1746" s="18">
        <v>8900.31</v>
      </c>
      <c r="T1746" s="19" t="s">
        <v>353</v>
      </c>
      <c r="U1746" s="20" t="s">
        <v>1171</v>
      </c>
      <c r="V1746" s="29">
        <v>26.5</v>
      </c>
      <c r="W1746" s="22">
        <v>1</v>
      </c>
      <c r="X1746" s="23"/>
    </row>
    <row r="1747" spans="1:24" s="1" customFormat="1" ht="35" customHeight="1" x14ac:dyDescent="0.3">
      <c r="A1747" s="24" t="s">
        <v>23</v>
      </c>
      <c r="B1747" s="24" t="s">
        <v>2061</v>
      </c>
      <c r="C1747" s="12" t="s">
        <v>2062</v>
      </c>
      <c r="D1747" s="59"/>
      <c r="E1747" s="40" t="str">
        <f>HYPERLINK("https://www.google.ru/search?q=IH1417-028&amp;newwindow=1&amp;tbm=isch","Еще фото")</f>
        <v>Еще фото</v>
      </c>
      <c r="F1747" s="25"/>
      <c r="G1747" s="24" t="s">
        <v>358</v>
      </c>
      <c r="H1747" s="24" t="s">
        <v>349</v>
      </c>
      <c r="I1747" s="24" t="s">
        <v>1078</v>
      </c>
      <c r="J1747" s="14" t="s">
        <v>29</v>
      </c>
      <c r="K1747" s="15" t="s">
        <v>997</v>
      </c>
      <c r="L1747" s="61"/>
      <c r="M1747" s="14" t="s">
        <v>702</v>
      </c>
      <c r="N1747" s="14" t="s">
        <v>114</v>
      </c>
      <c r="O1747" s="14"/>
      <c r="P1747" s="15" t="s">
        <v>1021</v>
      </c>
      <c r="Q1747" s="16">
        <v>12899</v>
      </c>
      <c r="R1747" s="17">
        <v>40</v>
      </c>
      <c r="S1747" s="18">
        <v>8900.31</v>
      </c>
      <c r="T1747" s="19" t="s">
        <v>353</v>
      </c>
      <c r="U1747" s="20" t="s">
        <v>1156</v>
      </c>
      <c r="V1747" s="22">
        <v>29</v>
      </c>
      <c r="W1747" s="22">
        <v>1</v>
      </c>
      <c r="X1747" s="23"/>
    </row>
    <row r="1748" spans="1:24" s="1" customFormat="1" ht="37.049999999999997" customHeight="1" x14ac:dyDescent="0.3">
      <c r="A1748" s="24" t="s">
        <v>23</v>
      </c>
      <c r="B1748" s="24" t="s">
        <v>2061</v>
      </c>
      <c r="C1748" s="12" t="s">
        <v>2062</v>
      </c>
      <c r="D1748" s="60"/>
      <c r="E1748" s="40" t="str">
        <f>HYPERLINK("https://www.google.ru/search?q=IH1417-028&amp;newwindow=1&amp;tbm=isch","Еще фото")</f>
        <v>Еще фото</v>
      </c>
      <c r="F1748" s="25"/>
      <c r="G1748" s="24" t="s">
        <v>358</v>
      </c>
      <c r="H1748" s="24" t="s">
        <v>349</v>
      </c>
      <c r="I1748" s="24" t="s">
        <v>1078</v>
      </c>
      <c r="J1748" s="14" t="s">
        <v>29</v>
      </c>
      <c r="K1748" s="15" t="s">
        <v>997</v>
      </c>
      <c r="L1748" s="57"/>
      <c r="M1748" s="14" t="s">
        <v>702</v>
      </c>
      <c r="N1748" s="14" t="s">
        <v>114</v>
      </c>
      <c r="O1748" s="14"/>
      <c r="P1748" s="15" t="s">
        <v>1021</v>
      </c>
      <c r="Q1748" s="16">
        <v>12899</v>
      </c>
      <c r="R1748" s="17">
        <v>40</v>
      </c>
      <c r="S1748" s="18">
        <v>8900.31</v>
      </c>
      <c r="T1748" s="19" t="s">
        <v>353</v>
      </c>
      <c r="U1748" s="20" t="s">
        <v>1174</v>
      </c>
      <c r="V1748" s="22">
        <v>30</v>
      </c>
      <c r="W1748" s="22">
        <v>1</v>
      </c>
      <c r="X1748" s="23"/>
    </row>
    <row r="1749" spans="1:24" s="1" customFormat="1" ht="108" customHeight="1" x14ac:dyDescent="0.3">
      <c r="A1749" s="11" t="s">
        <v>23</v>
      </c>
      <c r="B1749" s="11" t="s">
        <v>2061</v>
      </c>
      <c r="C1749" s="12" t="s">
        <v>2064</v>
      </c>
      <c r="D1749" s="28"/>
      <c r="E1749" s="40" t="str">
        <f>HYPERLINK("https://www.google.ru/search?q=IH1417-133&amp;newwindow=1&amp;tbm=isch","Еще фото")</f>
        <v>Еще фото</v>
      </c>
      <c r="F1749" s="25"/>
      <c r="G1749" s="11" t="s">
        <v>358</v>
      </c>
      <c r="H1749" s="11" t="s">
        <v>349</v>
      </c>
      <c r="I1749" s="14" t="s">
        <v>1078</v>
      </c>
      <c r="J1749" s="14" t="s">
        <v>29</v>
      </c>
      <c r="K1749" s="15" t="s">
        <v>997</v>
      </c>
      <c r="L1749" s="14" t="s">
        <v>2063</v>
      </c>
      <c r="M1749" s="14" t="s">
        <v>702</v>
      </c>
      <c r="N1749" s="14" t="s">
        <v>67</v>
      </c>
      <c r="O1749" s="14"/>
      <c r="P1749" s="15" t="s">
        <v>1021</v>
      </c>
      <c r="Q1749" s="16">
        <v>12899</v>
      </c>
      <c r="R1749" s="17">
        <v>40</v>
      </c>
      <c r="S1749" s="18">
        <v>8900.31</v>
      </c>
      <c r="T1749" s="19" t="s">
        <v>353</v>
      </c>
      <c r="U1749" s="20" t="s">
        <v>1171</v>
      </c>
      <c r="V1749" s="29">
        <v>26.5</v>
      </c>
      <c r="W1749" s="22">
        <v>1</v>
      </c>
      <c r="X1749" s="23"/>
    </row>
    <row r="1750" spans="1:24" s="1" customFormat="1" ht="52.05" customHeight="1" x14ac:dyDescent="0.3">
      <c r="A1750" s="11" t="s">
        <v>23</v>
      </c>
      <c r="B1750" s="11" t="s">
        <v>2065</v>
      </c>
      <c r="C1750" s="12" t="s">
        <v>2066</v>
      </c>
      <c r="D1750" s="54"/>
      <c r="E1750" s="40" t="str">
        <f>HYPERLINK("https://www.google.ru/search?q=IH4452-100&amp;newwindow=1&amp;tbm=isch","Еще фото")</f>
        <v>Еще фото</v>
      </c>
      <c r="F1750" s="25"/>
      <c r="G1750" s="11" t="s">
        <v>358</v>
      </c>
      <c r="H1750" s="11" t="s">
        <v>349</v>
      </c>
      <c r="I1750" s="14" t="s">
        <v>1078</v>
      </c>
      <c r="J1750" s="14" t="s">
        <v>29</v>
      </c>
      <c r="K1750" s="15" t="s">
        <v>30</v>
      </c>
      <c r="L1750" s="56" t="s">
        <v>2067</v>
      </c>
      <c r="M1750" s="14"/>
      <c r="N1750" s="14" t="s">
        <v>67</v>
      </c>
      <c r="O1750" s="14"/>
      <c r="P1750" s="15" t="s">
        <v>2068</v>
      </c>
      <c r="Q1750" s="16">
        <v>20199</v>
      </c>
      <c r="R1750" s="17">
        <v>40</v>
      </c>
      <c r="S1750" s="18">
        <v>13937.309999999998</v>
      </c>
      <c r="T1750" s="19" t="s">
        <v>353</v>
      </c>
      <c r="U1750" s="20" t="s">
        <v>695</v>
      </c>
      <c r="V1750" s="29">
        <v>39.5</v>
      </c>
      <c r="W1750" s="22">
        <v>1</v>
      </c>
      <c r="X1750" s="23"/>
    </row>
    <row r="1751" spans="1:24" s="1" customFormat="1" ht="61.05" customHeight="1" x14ac:dyDescent="0.3">
      <c r="A1751" s="24" t="s">
        <v>23</v>
      </c>
      <c r="B1751" s="24" t="s">
        <v>2065</v>
      </c>
      <c r="C1751" s="12" t="s">
        <v>2066</v>
      </c>
      <c r="D1751" s="55"/>
      <c r="E1751" s="40" t="str">
        <f>HYPERLINK("https://www.google.ru/search?q=IH4452-100&amp;newwindow=1&amp;tbm=isch","Еще фото")</f>
        <v>Еще фото</v>
      </c>
      <c r="F1751" s="25"/>
      <c r="G1751" s="24" t="s">
        <v>358</v>
      </c>
      <c r="H1751" s="24" t="s">
        <v>349</v>
      </c>
      <c r="I1751" s="24" t="s">
        <v>1078</v>
      </c>
      <c r="J1751" s="14" t="s">
        <v>29</v>
      </c>
      <c r="K1751" s="15" t="s">
        <v>30</v>
      </c>
      <c r="L1751" s="57"/>
      <c r="M1751" s="14"/>
      <c r="N1751" s="14" t="s">
        <v>67</v>
      </c>
      <c r="O1751" s="14"/>
      <c r="P1751" s="15" t="s">
        <v>2068</v>
      </c>
      <c r="Q1751" s="16">
        <v>20199</v>
      </c>
      <c r="R1751" s="17">
        <v>40</v>
      </c>
      <c r="S1751" s="18">
        <v>13937.309999999998</v>
      </c>
      <c r="T1751" s="19" t="s">
        <v>353</v>
      </c>
      <c r="U1751" s="20" t="s">
        <v>697</v>
      </c>
      <c r="V1751" s="29">
        <v>43.5</v>
      </c>
      <c r="W1751" s="22">
        <v>1</v>
      </c>
      <c r="X1751" s="23"/>
    </row>
    <row r="1752" spans="1:24" s="1" customFormat="1" ht="108" customHeight="1" x14ac:dyDescent="0.3">
      <c r="A1752" s="11" t="s">
        <v>23</v>
      </c>
      <c r="B1752" s="11" t="s">
        <v>2069</v>
      </c>
      <c r="C1752" s="12" t="s">
        <v>2070</v>
      </c>
      <c r="D1752" s="28"/>
      <c r="E1752" s="40" t="str">
        <f>HYPERLINK("https://www.google.ru/search?q=IH4497-100&amp;newwindow=1&amp;tbm=isch","Еще фото")</f>
        <v>Еще фото</v>
      </c>
      <c r="F1752" s="25"/>
      <c r="G1752" s="11" t="s">
        <v>358</v>
      </c>
      <c r="H1752" s="11" t="s">
        <v>349</v>
      </c>
      <c r="I1752" s="14" t="s">
        <v>1078</v>
      </c>
      <c r="J1752" s="14" t="s">
        <v>29</v>
      </c>
      <c r="K1752" s="15" t="s">
        <v>997</v>
      </c>
      <c r="L1752" s="14" t="s">
        <v>2071</v>
      </c>
      <c r="M1752" s="14"/>
      <c r="N1752" s="14" t="s">
        <v>32</v>
      </c>
      <c r="O1752" s="14"/>
      <c r="P1752" s="15" t="s">
        <v>2072</v>
      </c>
      <c r="Q1752" s="16">
        <v>8899</v>
      </c>
      <c r="R1752" s="17">
        <v>40</v>
      </c>
      <c r="S1752" s="18">
        <v>6140.3099999999995</v>
      </c>
      <c r="T1752" s="19" t="s">
        <v>353</v>
      </c>
      <c r="U1752" s="20" t="s">
        <v>1363</v>
      </c>
      <c r="V1752" s="22">
        <v>16</v>
      </c>
      <c r="W1752" s="22">
        <v>1</v>
      </c>
      <c r="X1752" s="23"/>
    </row>
    <row r="1753" spans="1:24" s="1" customFormat="1" ht="108" customHeight="1" x14ac:dyDescent="0.3">
      <c r="A1753" s="11" t="s">
        <v>23</v>
      </c>
      <c r="B1753" s="11" t="s">
        <v>2073</v>
      </c>
      <c r="C1753" s="12" t="s">
        <v>2074</v>
      </c>
      <c r="D1753" s="28"/>
      <c r="E1753" s="40" t="str">
        <f>HYPERLINK("https://www.google.ru/search?q=IH7453-001&amp;newwindow=1&amp;tbm=isch","Еще фото")</f>
        <v>Еще фото</v>
      </c>
      <c r="F1753" s="25"/>
      <c r="G1753" s="11" t="s">
        <v>358</v>
      </c>
      <c r="H1753" s="11" t="s">
        <v>349</v>
      </c>
      <c r="I1753" s="14" t="s">
        <v>1078</v>
      </c>
      <c r="J1753" s="14" t="s">
        <v>29</v>
      </c>
      <c r="K1753" s="15" t="s">
        <v>30</v>
      </c>
      <c r="L1753" s="14" t="s">
        <v>2075</v>
      </c>
      <c r="M1753" s="14"/>
      <c r="N1753" s="14" t="s">
        <v>32</v>
      </c>
      <c r="O1753" s="14"/>
      <c r="P1753" s="15" t="s">
        <v>2076</v>
      </c>
      <c r="Q1753" s="16">
        <v>29799</v>
      </c>
      <c r="R1753" s="17">
        <v>40</v>
      </c>
      <c r="S1753" s="18">
        <v>20561.310000000001</v>
      </c>
      <c r="T1753" s="19" t="s">
        <v>353</v>
      </c>
      <c r="U1753" s="20" t="s">
        <v>695</v>
      </c>
      <c r="V1753" s="29">
        <v>39.5</v>
      </c>
      <c r="W1753" s="22">
        <v>1</v>
      </c>
      <c r="X1753" s="23"/>
    </row>
    <row r="1754" spans="1:24" s="1" customFormat="1" ht="52.05" customHeight="1" x14ac:dyDescent="0.3">
      <c r="A1754" s="11" t="s">
        <v>23</v>
      </c>
      <c r="B1754" s="11" t="s">
        <v>2077</v>
      </c>
      <c r="C1754" s="12" t="s">
        <v>2078</v>
      </c>
      <c r="D1754" s="54"/>
      <c r="E1754" s="40" t="str">
        <f>HYPERLINK("https://www.google.ru/search?q=IM6484-002&amp;newwindow=1&amp;tbm=isch","Еще фото")</f>
        <v>Еще фото</v>
      </c>
      <c r="F1754" s="25"/>
      <c r="G1754" s="11" t="s">
        <v>358</v>
      </c>
      <c r="H1754" s="11" t="s">
        <v>349</v>
      </c>
      <c r="I1754" s="14" t="s">
        <v>1078</v>
      </c>
      <c r="J1754" s="14" t="s">
        <v>29</v>
      </c>
      <c r="K1754" s="15" t="s">
        <v>45</v>
      </c>
      <c r="L1754" s="56" t="s">
        <v>2079</v>
      </c>
      <c r="M1754" s="14"/>
      <c r="N1754" s="14" t="s">
        <v>114</v>
      </c>
      <c r="O1754" s="14"/>
      <c r="P1754" s="15" t="s">
        <v>1409</v>
      </c>
      <c r="Q1754" s="16">
        <v>11899</v>
      </c>
      <c r="R1754" s="17">
        <v>40</v>
      </c>
      <c r="S1754" s="18">
        <v>8210.31</v>
      </c>
      <c r="T1754" s="19" t="s">
        <v>353</v>
      </c>
      <c r="U1754" s="20" t="s">
        <v>361</v>
      </c>
      <c r="V1754" s="29">
        <v>36.5</v>
      </c>
      <c r="W1754" s="22">
        <v>1</v>
      </c>
      <c r="X1754" s="23"/>
    </row>
    <row r="1755" spans="1:24" s="1" customFormat="1" ht="61.05" customHeight="1" x14ac:dyDescent="0.3">
      <c r="A1755" s="24" t="s">
        <v>23</v>
      </c>
      <c r="B1755" s="24" t="s">
        <v>2077</v>
      </c>
      <c r="C1755" s="12" t="s">
        <v>2078</v>
      </c>
      <c r="D1755" s="55"/>
      <c r="E1755" s="40" t="str">
        <f>HYPERLINK("https://www.google.ru/search?q=IM6484-002&amp;newwindow=1&amp;tbm=isch","Еще фото")</f>
        <v>Еще фото</v>
      </c>
      <c r="F1755" s="25"/>
      <c r="G1755" s="24" t="s">
        <v>358</v>
      </c>
      <c r="H1755" s="24" t="s">
        <v>349</v>
      </c>
      <c r="I1755" s="24" t="s">
        <v>1078</v>
      </c>
      <c r="J1755" s="14" t="s">
        <v>29</v>
      </c>
      <c r="K1755" s="15" t="s">
        <v>45</v>
      </c>
      <c r="L1755" s="57"/>
      <c r="M1755" s="14"/>
      <c r="N1755" s="14" t="s">
        <v>114</v>
      </c>
      <c r="O1755" s="14"/>
      <c r="P1755" s="15" t="s">
        <v>1409</v>
      </c>
      <c r="Q1755" s="16">
        <v>11899</v>
      </c>
      <c r="R1755" s="17">
        <v>40</v>
      </c>
      <c r="S1755" s="18">
        <v>8210.31</v>
      </c>
      <c r="T1755" s="19" t="s">
        <v>353</v>
      </c>
      <c r="U1755" s="20" t="s">
        <v>686</v>
      </c>
      <c r="V1755" s="22">
        <v>38</v>
      </c>
      <c r="W1755" s="22">
        <v>1</v>
      </c>
      <c r="X1755" s="23"/>
    </row>
    <row r="1756" spans="1:24" s="1" customFormat="1" ht="108" customHeight="1" x14ac:dyDescent="0.3">
      <c r="A1756" s="11" t="s">
        <v>23</v>
      </c>
      <c r="B1756" s="11" t="s">
        <v>2080</v>
      </c>
      <c r="C1756" s="12" t="s">
        <v>2081</v>
      </c>
      <c r="D1756" s="28"/>
      <c r="E1756" s="40" t="str">
        <f>HYPERLINK("https://www.google.ru/search?q=N.IA.76.665.NS&amp;newwindow=1&amp;tbm=isch","Еще фото")</f>
        <v>Еще фото</v>
      </c>
      <c r="F1756" s="25"/>
      <c r="G1756" s="11" t="s">
        <v>2082</v>
      </c>
      <c r="H1756" s="11" t="s">
        <v>366</v>
      </c>
      <c r="I1756" s="14" t="s">
        <v>2083</v>
      </c>
      <c r="J1756" s="14" t="s">
        <v>99</v>
      </c>
      <c r="K1756" s="15" t="s">
        <v>337</v>
      </c>
      <c r="L1756" s="14" t="s">
        <v>2084</v>
      </c>
      <c r="M1756" s="14" t="s">
        <v>106</v>
      </c>
      <c r="N1756" s="14" t="s">
        <v>143</v>
      </c>
      <c r="O1756" s="14" t="s">
        <v>79</v>
      </c>
      <c r="P1756" s="15" t="s">
        <v>2085</v>
      </c>
      <c r="Q1756" s="16">
        <v>1699</v>
      </c>
      <c r="R1756" s="17">
        <v>75.41</v>
      </c>
      <c r="S1756" s="30">
        <v>480.43549999999993</v>
      </c>
      <c r="T1756" s="19" t="s">
        <v>471</v>
      </c>
      <c r="U1756" s="20" t="s">
        <v>2086</v>
      </c>
      <c r="V1756" s="21" t="s">
        <v>2087</v>
      </c>
      <c r="W1756" s="22">
        <v>1</v>
      </c>
      <c r="X1756" s="23"/>
    </row>
    <row r="1757" spans="1:24" s="1" customFormat="1" ht="108" customHeight="1" x14ac:dyDescent="0.3">
      <c r="A1757" s="11" t="s">
        <v>23</v>
      </c>
      <c r="B1757" s="11" t="s">
        <v>2088</v>
      </c>
      <c r="C1757" s="12" t="s">
        <v>2089</v>
      </c>
      <c r="D1757" s="28"/>
      <c r="E1757" s="40" t="str">
        <f>HYPERLINK("https://www.google.ru/search?q=N.IA.19.710.OS&amp;newwindow=1&amp;tbm=isch","Еще фото")</f>
        <v>Еще фото</v>
      </c>
      <c r="F1757" s="25"/>
      <c r="G1757" s="11" t="s">
        <v>2082</v>
      </c>
      <c r="H1757" s="11" t="s">
        <v>366</v>
      </c>
      <c r="I1757" s="14" t="s">
        <v>2083</v>
      </c>
      <c r="J1757" s="14" t="s">
        <v>99</v>
      </c>
      <c r="K1757" s="15" t="s">
        <v>337</v>
      </c>
      <c r="L1757" s="14" t="s">
        <v>2090</v>
      </c>
      <c r="M1757" s="14" t="s">
        <v>106</v>
      </c>
      <c r="N1757" s="14" t="s">
        <v>469</v>
      </c>
      <c r="O1757" s="14" t="s">
        <v>79</v>
      </c>
      <c r="P1757" s="15" t="s">
        <v>2091</v>
      </c>
      <c r="Q1757" s="16">
        <v>1899</v>
      </c>
      <c r="R1757" s="17">
        <v>72.73</v>
      </c>
      <c r="S1757" s="30">
        <v>595.43549999999993</v>
      </c>
      <c r="T1757" s="19" t="s">
        <v>471</v>
      </c>
      <c r="U1757" s="20" t="s">
        <v>2086</v>
      </c>
      <c r="V1757" s="21" t="s">
        <v>2087</v>
      </c>
      <c r="W1757" s="22">
        <v>4</v>
      </c>
      <c r="X1757" s="23"/>
    </row>
    <row r="1758" spans="1:24" s="1" customFormat="1" ht="108" customHeight="1" x14ac:dyDescent="0.3">
      <c r="A1758" s="11" t="s">
        <v>23</v>
      </c>
      <c r="B1758" s="11" t="s">
        <v>2092</v>
      </c>
      <c r="C1758" s="12" t="s">
        <v>2093</v>
      </c>
      <c r="D1758" s="28"/>
      <c r="E1758" s="40" t="str">
        <f>HYPERLINK("https://www.google.ru/search?q=N.IA.38.666.NS&amp;newwindow=1&amp;tbm=isch","Еще фото")</f>
        <v>Еще фото</v>
      </c>
      <c r="F1758" s="25"/>
      <c r="G1758" s="11" t="s">
        <v>2082</v>
      </c>
      <c r="H1758" s="11" t="s">
        <v>366</v>
      </c>
      <c r="I1758" s="14" t="s">
        <v>2083</v>
      </c>
      <c r="J1758" s="14" t="s">
        <v>99</v>
      </c>
      <c r="K1758" s="15" t="s">
        <v>337</v>
      </c>
      <c r="L1758" s="14" t="s">
        <v>2094</v>
      </c>
      <c r="M1758" s="14" t="s">
        <v>106</v>
      </c>
      <c r="N1758" s="14" t="s">
        <v>397</v>
      </c>
      <c r="O1758" s="14" t="s">
        <v>79</v>
      </c>
      <c r="P1758" s="15" t="s">
        <v>2085</v>
      </c>
      <c r="Q1758" s="16">
        <v>1499</v>
      </c>
      <c r="R1758" s="17">
        <v>72.13</v>
      </c>
      <c r="S1758" s="30">
        <v>480.43549999999993</v>
      </c>
      <c r="T1758" s="19" t="s">
        <v>471</v>
      </c>
      <c r="U1758" s="20" t="s">
        <v>2086</v>
      </c>
      <c r="V1758" s="21" t="s">
        <v>2087</v>
      </c>
      <c r="W1758" s="22">
        <v>5</v>
      </c>
      <c r="X1758" s="23"/>
    </row>
    <row r="1759" spans="1:24" s="1" customFormat="1" ht="108" customHeight="1" x14ac:dyDescent="0.3">
      <c r="A1759" s="11" t="s">
        <v>23</v>
      </c>
      <c r="B1759" s="11" t="s">
        <v>2095</v>
      </c>
      <c r="C1759" s="12" t="s">
        <v>2096</v>
      </c>
      <c r="D1759" s="28"/>
      <c r="E1759" s="40" t="str">
        <f>HYPERLINK("https://www.google.ru/search?q=N.IA.49.066.NS&amp;newwindow=1&amp;tbm=isch","Еще фото")</f>
        <v>Еще фото</v>
      </c>
      <c r="F1759" s="25"/>
      <c r="G1759" s="11" t="s">
        <v>2082</v>
      </c>
      <c r="H1759" s="11" t="s">
        <v>366</v>
      </c>
      <c r="I1759" s="14" t="s">
        <v>2083</v>
      </c>
      <c r="J1759" s="14" t="s">
        <v>99</v>
      </c>
      <c r="K1759" s="15" t="s">
        <v>337</v>
      </c>
      <c r="L1759" s="14" t="s">
        <v>2097</v>
      </c>
      <c r="M1759" s="14" t="s">
        <v>106</v>
      </c>
      <c r="N1759" s="14" t="s">
        <v>143</v>
      </c>
      <c r="O1759" s="14" t="s">
        <v>79</v>
      </c>
      <c r="P1759" s="15" t="s">
        <v>2091</v>
      </c>
      <c r="Q1759" s="16">
        <v>1899</v>
      </c>
      <c r="R1759" s="17">
        <v>66.42</v>
      </c>
      <c r="S1759" s="30">
        <v>733.43549999999993</v>
      </c>
      <c r="T1759" s="19" t="s">
        <v>471</v>
      </c>
      <c r="U1759" s="20" t="s">
        <v>2086</v>
      </c>
      <c r="V1759" s="21" t="s">
        <v>2087</v>
      </c>
      <c r="W1759" s="22">
        <v>3</v>
      </c>
      <c r="X1759" s="23"/>
    </row>
    <row r="1760" spans="1:24" s="1" customFormat="1" ht="108" customHeight="1" x14ac:dyDescent="0.3">
      <c r="A1760" s="11" t="s">
        <v>23</v>
      </c>
      <c r="B1760" s="11" t="s">
        <v>2098</v>
      </c>
      <c r="C1760" s="12" t="s">
        <v>2099</v>
      </c>
      <c r="D1760" s="28"/>
      <c r="E1760" s="40" t="str">
        <f>HYPERLINK("https://www.google.ru/search?q=N.IA.51.037.NS&amp;newwindow=1&amp;tbm=isch","Еще фото")</f>
        <v>Еще фото</v>
      </c>
      <c r="F1760" s="25"/>
      <c r="G1760" s="11" t="s">
        <v>2082</v>
      </c>
      <c r="H1760" s="11" t="s">
        <v>366</v>
      </c>
      <c r="I1760" s="14" t="s">
        <v>2083</v>
      </c>
      <c r="J1760" s="14" t="s">
        <v>99</v>
      </c>
      <c r="K1760" s="15" t="s">
        <v>337</v>
      </c>
      <c r="L1760" s="14" t="s">
        <v>2100</v>
      </c>
      <c r="M1760" s="14" t="s">
        <v>106</v>
      </c>
      <c r="N1760" s="14" t="s">
        <v>114</v>
      </c>
      <c r="O1760" s="14" t="s">
        <v>79</v>
      </c>
      <c r="P1760" s="15" t="s">
        <v>2085</v>
      </c>
      <c r="Q1760" s="16">
        <v>1499</v>
      </c>
      <c r="R1760" s="17">
        <v>52.12</v>
      </c>
      <c r="S1760" s="30">
        <v>825.43549999999993</v>
      </c>
      <c r="T1760" s="19" t="s">
        <v>471</v>
      </c>
      <c r="U1760" s="20" t="s">
        <v>2086</v>
      </c>
      <c r="V1760" s="21" t="s">
        <v>2087</v>
      </c>
      <c r="W1760" s="22">
        <v>4</v>
      </c>
      <c r="X1760" s="23"/>
    </row>
    <row r="1761" spans="1:24" s="1" customFormat="1" ht="108" customHeight="1" x14ac:dyDescent="0.3">
      <c r="A1761" s="11" t="s">
        <v>23</v>
      </c>
      <c r="B1761" s="11" t="s">
        <v>2101</v>
      </c>
      <c r="C1761" s="12" t="s">
        <v>2102</v>
      </c>
      <c r="D1761" s="28"/>
      <c r="E1761" s="40" t="str">
        <f>HYPERLINK("https://www.google.ru/search?q=N.000.1324.342.OS&amp;newwindow=1&amp;tbm=isch","Еще фото")</f>
        <v>Еще фото</v>
      </c>
      <c r="F1761" s="25"/>
      <c r="G1761" s="11" t="s">
        <v>2082</v>
      </c>
      <c r="H1761" s="11" t="s">
        <v>366</v>
      </c>
      <c r="I1761" s="14" t="s">
        <v>2083</v>
      </c>
      <c r="J1761" s="14" t="s">
        <v>99</v>
      </c>
      <c r="K1761" s="15" t="s">
        <v>337</v>
      </c>
      <c r="L1761" s="14" t="s">
        <v>2103</v>
      </c>
      <c r="M1761" s="14" t="s">
        <v>106</v>
      </c>
      <c r="N1761" s="14" t="s">
        <v>70</v>
      </c>
      <c r="O1761" s="14" t="s">
        <v>79</v>
      </c>
      <c r="P1761" s="15" t="s">
        <v>2104</v>
      </c>
      <c r="Q1761" s="16">
        <v>2099</v>
      </c>
      <c r="R1761" s="17">
        <v>40</v>
      </c>
      <c r="S1761" s="18">
        <v>1448.31</v>
      </c>
      <c r="T1761" s="19" t="s">
        <v>471</v>
      </c>
      <c r="U1761" s="20" t="s">
        <v>2105</v>
      </c>
      <c r="V1761" s="21" t="s">
        <v>2087</v>
      </c>
      <c r="W1761" s="22">
        <v>1</v>
      </c>
      <c r="X1761" s="23"/>
    </row>
    <row r="1762" spans="1:24" s="1" customFormat="1" ht="108" customHeight="1" x14ac:dyDescent="0.3">
      <c r="A1762" s="11" t="s">
        <v>23</v>
      </c>
      <c r="B1762" s="11" t="s">
        <v>2106</v>
      </c>
      <c r="C1762" s="12" t="s">
        <v>2107</v>
      </c>
      <c r="D1762" s="28"/>
      <c r="E1762" s="40" t="str">
        <f>HYPERLINK("https://www.google.ru/search?q=N.100.0109.047.OS&amp;newwindow=1&amp;tbm=isch","Еще фото")</f>
        <v>Еще фото</v>
      </c>
      <c r="F1762" s="25"/>
      <c r="G1762" s="11" t="s">
        <v>2082</v>
      </c>
      <c r="H1762" s="11" t="s">
        <v>366</v>
      </c>
      <c r="I1762" s="14" t="s">
        <v>2083</v>
      </c>
      <c r="J1762" s="14" t="s">
        <v>99</v>
      </c>
      <c r="K1762" s="15" t="s">
        <v>337</v>
      </c>
      <c r="L1762" s="14" t="s">
        <v>2108</v>
      </c>
      <c r="M1762" s="14"/>
      <c r="N1762" s="14" t="s">
        <v>114</v>
      </c>
      <c r="O1762" s="14"/>
      <c r="P1762" s="15" t="s">
        <v>2109</v>
      </c>
      <c r="Q1762" s="16">
        <v>1999</v>
      </c>
      <c r="R1762" s="17">
        <v>40</v>
      </c>
      <c r="S1762" s="18">
        <v>1379.31</v>
      </c>
      <c r="T1762" s="19" t="s">
        <v>471</v>
      </c>
      <c r="U1762" s="20" t="s">
        <v>2086</v>
      </c>
      <c r="V1762" s="21" t="s">
        <v>2087</v>
      </c>
      <c r="W1762" s="22">
        <v>1</v>
      </c>
      <c r="X1762" s="23"/>
    </row>
    <row r="1763" spans="1:24" s="1" customFormat="1" ht="108" customHeight="1" x14ac:dyDescent="0.3">
      <c r="A1763" s="11" t="s">
        <v>23</v>
      </c>
      <c r="B1763" s="11" t="s">
        <v>2110</v>
      </c>
      <c r="C1763" s="12" t="s">
        <v>2111</v>
      </c>
      <c r="D1763" s="28"/>
      <c r="E1763" s="40" t="str">
        <f>HYPERLINK("https://www.google.ru/search?q=N.100.0817.010.OS&amp;newwindow=1&amp;tbm=isch","Еще фото")</f>
        <v>Еще фото</v>
      </c>
      <c r="F1763" s="25"/>
      <c r="G1763" s="11" t="s">
        <v>2112</v>
      </c>
      <c r="H1763" s="11" t="s">
        <v>334</v>
      </c>
      <c r="I1763" s="14" t="s">
        <v>2113</v>
      </c>
      <c r="J1763" s="14" t="s">
        <v>29</v>
      </c>
      <c r="K1763" s="15" t="s">
        <v>337</v>
      </c>
      <c r="L1763" s="14" t="s">
        <v>2114</v>
      </c>
      <c r="M1763" s="14" t="s">
        <v>106</v>
      </c>
      <c r="N1763" s="14" t="s">
        <v>114</v>
      </c>
      <c r="O1763" s="14" t="s">
        <v>79</v>
      </c>
      <c r="P1763" s="15" t="s">
        <v>2115</v>
      </c>
      <c r="Q1763" s="16">
        <v>4990</v>
      </c>
      <c r="R1763" s="17">
        <v>50.14</v>
      </c>
      <c r="S1763" s="18">
        <v>2860.9354999999996</v>
      </c>
      <c r="T1763" s="19" t="s">
        <v>471</v>
      </c>
      <c r="U1763" s="20" t="s">
        <v>2086</v>
      </c>
      <c r="V1763" s="21" t="s">
        <v>2087</v>
      </c>
      <c r="W1763" s="22">
        <v>1</v>
      </c>
      <c r="X1763" s="23"/>
    </row>
    <row r="1764" spans="1:24" s="1" customFormat="1" ht="108" customHeight="1" x14ac:dyDescent="0.3">
      <c r="A1764" s="11" t="s">
        <v>23</v>
      </c>
      <c r="B1764" s="11" t="s">
        <v>2116</v>
      </c>
      <c r="C1764" s="12" t="s">
        <v>2117</v>
      </c>
      <c r="D1764" s="28"/>
      <c r="E1764" s="40" t="str">
        <f>HYPERLINK("https://www.google.ru/search?q=N.100.1621.001.OS&amp;newwindow=1&amp;tbm=isch","Еще фото")</f>
        <v>Еще фото</v>
      </c>
      <c r="F1764" s="25"/>
      <c r="G1764" s="11" t="s">
        <v>2118</v>
      </c>
      <c r="H1764" s="11" t="s">
        <v>334</v>
      </c>
      <c r="I1764" s="14" t="s">
        <v>2113</v>
      </c>
      <c r="J1764" s="14" t="s">
        <v>99</v>
      </c>
      <c r="K1764" s="15" t="s">
        <v>337</v>
      </c>
      <c r="L1764" s="14" t="s">
        <v>2119</v>
      </c>
      <c r="M1764" s="14" t="s">
        <v>106</v>
      </c>
      <c r="N1764" s="14" t="s">
        <v>114</v>
      </c>
      <c r="O1764" s="14" t="s">
        <v>79</v>
      </c>
      <c r="P1764" s="15" t="s">
        <v>2120</v>
      </c>
      <c r="Q1764" s="16">
        <v>14099</v>
      </c>
      <c r="R1764" s="17">
        <v>40</v>
      </c>
      <c r="S1764" s="18">
        <v>9728.31</v>
      </c>
      <c r="T1764" s="19" t="s">
        <v>471</v>
      </c>
      <c r="U1764" s="20" t="s">
        <v>2086</v>
      </c>
      <c r="V1764" s="21" t="s">
        <v>2087</v>
      </c>
      <c r="W1764" s="22">
        <v>1</v>
      </c>
      <c r="X1764" s="23"/>
    </row>
    <row r="1765" spans="1:24" s="1" customFormat="1" ht="108" customHeight="1" x14ac:dyDescent="0.3">
      <c r="A1765" s="11" t="s">
        <v>23</v>
      </c>
      <c r="B1765" s="11" t="s">
        <v>2121</v>
      </c>
      <c r="C1765" s="12" t="s">
        <v>2122</v>
      </c>
      <c r="D1765" s="28"/>
      <c r="E1765" s="40" t="str">
        <f>HYPERLINK("https://www.google.ru/search?q=N.100.2472.001.OS&amp;newwindow=1&amp;tbm=isch","Еще фото")</f>
        <v>Еще фото</v>
      </c>
      <c r="F1765" s="25"/>
      <c r="G1765" s="11" t="s">
        <v>2118</v>
      </c>
      <c r="H1765" s="11" t="s">
        <v>334</v>
      </c>
      <c r="I1765" s="14" t="s">
        <v>2113</v>
      </c>
      <c r="J1765" s="14" t="s">
        <v>99</v>
      </c>
      <c r="K1765" s="15" t="s">
        <v>337</v>
      </c>
      <c r="L1765" s="14" t="s">
        <v>2123</v>
      </c>
      <c r="M1765" s="14" t="s">
        <v>106</v>
      </c>
      <c r="N1765" s="14" t="s">
        <v>114</v>
      </c>
      <c r="O1765" s="14" t="s">
        <v>79</v>
      </c>
      <c r="P1765" s="15" t="s">
        <v>2120</v>
      </c>
      <c r="Q1765" s="16">
        <v>15499</v>
      </c>
      <c r="R1765" s="17">
        <v>40</v>
      </c>
      <c r="S1765" s="18">
        <v>10694.31</v>
      </c>
      <c r="T1765" s="19" t="s">
        <v>471</v>
      </c>
      <c r="U1765" s="20" t="s">
        <v>2124</v>
      </c>
      <c r="V1765" s="21" t="s">
        <v>2087</v>
      </c>
      <c r="W1765" s="22">
        <v>2</v>
      </c>
      <c r="X1765" s="23"/>
    </row>
    <row r="1766" spans="1:24" s="1" customFormat="1" ht="108" customHeight="1" x14ac:dyDescent="0.3">
      <c r="A1766" s="11" t="s">
        <v>23</v>
      </c>
      <c r="B1766" s="11" t="s">
        <v>2125</v>
      </c>
      <c r="C1766" s="12" t="s">
        <v>2126</v>
      </c>
      <c r="D1766" s="28"/>
      <c r="E1766" s="40" t="str">
        <f>HYPERLINK("https://www.google.ru/search?q=HF9363-010&amp;newwindow=1&amp;tbm=isch","Еще фото")</f>
        <v>Еще фото</v>
      </c>
      <c r="F1766" s="25"/>
      <c r="G1766" s="11" t="s">
        <v>2127</v>
      </c>
      <c r="H1766" s="11" t="s">
        <v>28</v>
      </c>
      <c r="I1766" s="14" t="s">
        <v>2128</v>
      </c>
      <c r="J1766" s="14" t="s">
        <v>29</v>
      </c>
      <c r="K1766" s="15" t="s">
        <v>30</v>
      </c>
      <c r="L1766" s="14" t="s">
        <v>2129</v>
      </c>
      <c r="M1766" s="14"/>
      <c r="N1766" s="14" t="s">
        <v>114</v>
      </c>
      <c r="O1766" s="14"/>
      <c r="P1766" s="15" t="s">
        <v>154</v>
      </c>
      <c r="Q1766" s="16">
        <v>14999</v>
      </c>
      <c r="R1766" s="17">
        <v>40</v>
      </c>
      <c r="S1766" s="18">
        <v>10349.31</v>
      </c>
      <c r="T1766" s="19" t="s">
        <v>34</v>
      </c>
      <c r="U1766" s="20" t="s">
        <v>54</v>
      </c>
      <c r="V1766" s="21" t="s">
        <v>55</v>
      </c>
      <c r="W1766" s="22">
        <v>1</v>
      </c>
      <c r="X1766" s="23"/>
    </row>
    <row r="1767" spans="1:24" s="1" customFormat="1" ht="52.05" customHeight="1" x14ac:dyDescent="0.3">
      <c r="A1767" s="11" t="s">
        <v>23</v>
      </c>
      <c r="B1767" s="11" t="s">
        <v>2130</v>
      </c>
      <c r="C1767" s="12" t="s">
        <v>2131</v>
      </c>
      <c r="D1767" s="54"/>
      <c r="E1767" s="40" t="str">
        <f>HYPERLINK("https://www.google.ru/search?q=CW9301-010&amp;newwindow=1&amp;tbm=isch","Еще фото")</f>
        <v>Еще фото</v>
      </c>
      <c r="F1767" s="25" t="s">
        <v>52</v>
      </c>
      <c r="G1767" s="11" t="s">
        <v>2132</v>
      </c>
      <c r="H1767" s="11" t="s">
        <v>2133</v>
      </c>
      <c r="I1767" s="14" t="s">
        <v>2134</v>
      </c>
      <c r="J1767" s="14" t="s">
        <v>29</v>
      </c>
      <c r="K1767" s="15" t="s">
        <v>45</v>
      </c>
      <c r="L1767" s="56" t="s">
        <v>2135</v>
      </c>
      <c r="M1767" s="14"/>
      <c r="N1767" s="14" t="s">
        <v>114</v>
      </c>
      <c r="O1767" s="14" t="s">
        <v>79</v>
      </c>
      <c r="P1767" s="15" t="s">
        <v>154</v>
      </c>
      <c r="Q1767" s="16">
        <v>5799</v>
      </c>
      <c r="R1767" s="17">
        <v>40</v>
      </c>
      <c r="S1767" s="18">
        <v>4001.31</v>
      </c>
      <c r="T1767" s="19" t="s">
        <v>471</v>
      </c>
      <c r="U1767" s="20" t="s">
        <v>2136</v>
      </c>
      <c r="V1767" s="21" t="s">
        <v>2087</v>
      </c>
      <c r="W1767" s="22">
        <v>6</v>
      </c>
      <c r="X1767" s="23"/>
    </row>
    <row r="1768" spans="1:24" s="1" customFormat="1" ht="61.05" customHeight="1" x14ac:dyDescent="0.3">
      <c r="A1768" s="24" t="s">
        <v>23</v>
      </c>
      <c r="B1768" s="24" t="s">
        <v>2130</v>
      </c>
      <c r="C1768" s="12" t="s">
        <v>2131</v>
      </c>
      <c r="D1768" s="55"/>
      <c r="E1768" s="40" t="str">
        <f>HYPERLINK("https://www.google.ru/search?q=CW9301-010&amp;newwindow=1&amp;tbm=isch","Еще фото")</f>
        <v>Еще фото</v>
      </c>
      <c r="F1768" s="25" t="s">
        <v>52</v>
      </c>
      <c r="G1768" s="24" t="s">
        <v>2132</v>
      </c>
      <c r="H1768" s="24" t="s">
        <v>2133</v>
      </c>
      <c r="I1768" s="24" t="s">
        <v>2134</v>
      </c>
      <c r="J1768" s="14" t="s">
        <v>29</v>
      </c>
      <c r="K1768" s="15" t="s">
        <v>45</v>
      </c>
      <c r="L1768" s="57"/>
      <c r="M1768" s="14"/>
      <c r="N1768" s="14" t="s">
        <v>114</v>
      </c>
      <c r="O1768" s="14" t="s">
        <v>79</v>
      </c>
      <c r="P1768" s="15" t="s">
        <v>154</v>
      </c>
      <c r="Q1768" s="16">
        <v>5799</v>
      </c>
      <c r="R1768" s="17">
        <v>40</v>
      </c>
      <c r="S1768" s="18">
        <v>4001.31</v>
      </c>
      <c r="T1768" s="19" t="s">
        <v>471</v>
      </c>
      <c r="U1768" s="20" t="s">
        <v>2137</v>
      </c>
      <c r="V1768" s="21" t="s">
        <v>2087</v>
      </c>
      <c r="W1768" s="22">
        <v>2</v>
      </c>
      <c r="X1768" s="23"/>
    </row>
    <row r="1769" spans="1:24" s="1" customFormat="1" ht="108" customHeight="1" x14ac:dyDescent="0.3">
      <c r="A1769" s="11" t="s">
        <v>23</v>
      </c>
      <c r="B1769" s="11" t="s">
        <v>2138</v>
      </c>
      <c r="C1769" s="12" t="s">
        <v>2139</v>
      </c>
      <c r="D1769" s="28"/>
      <c r="E1769" s="40" t="str">
        <f>HYPERLINK("https://www.google.ru/search?q=DC4244-010&amp;newwindow=1&amp;tbm=isch","Еще фото")</f>
        <v>Еще фото</v>
      </c>
      <c r="F1769" s="25" t="s">
        <v>52</v>
      </c>
      <c r="G1769" s="11" t="s">
        <v>2132</v>
      </c>
      <c r="H1769" s="11" t="s">
        <v>2133</v>
      </c>
      <c r="I1769" s="14" t="s">
        <v>2134</v>
      </c>
      <c r="J1769" s="14" t="s">
        <v>29</v>
      </c>
      <c r="K1769" s="15" t="s">
        <v>337</v>
      </c>
      <c r="L1769" s="14" t="s">
        <v>2140</v>
      </c>
      <c r="M1769" s="14"/>
      <c r="N1769" s="14" t="s">
        <v>114</v>
      </c>
      <c r="O1769" s="14" t="s">
        <v>79</v>
      </c>
      <c r="P1769" s="15" t="s">
        <v>154</v>
      </c>
      <c r="Q1769" s="16">
        <v>5399</v>
      </c>
      <c r="R1769" s="17">
        <v>40</v>
      </c>
      <c r="S1769" s="18">
        <v>3725.31</v>
      </c>
      <c r="T1769" s="19" t="s">
        <v>471</v>
      </c>
      <c r="U1769" s="20" t="s">
        <v>2136</v>
      </c>
      <c r="V1769" s="21" t="s">
        <v>2087</v>
      </c>
      <c r="W1769" s="22">
        <v>7</v>
      </c>
      <c r="X1769" s="23"/>
    </row>
    <row r="1770" spans="1:24" s="1" customFormat="1" ht="108" customHeight="1" x14ac:dyDescent="0.3">
      <c r="A1770" s="11" t="s">
        <v>23</v>
      </c>
      <c r="B1770" s="11" t="s">
        <v>2141</v>
      </c>
      <c r="C1770" s="12" t="s">
        <v>2142</v>
      </c>
      <c r="D1770" s="28"/>
      <c r="E1770" s="40" t="str">
        <f>HYPERLINK("https://www.google.ru/search?q=DC4244-297&amp;newwindow=1&amp;tbm=isch","Еще фото")</f>
        <v>Еще фото</v>
      </c>
      <c r="F1770" s="25"/>
      <c r="G1770" s="11" t="s">
        <v>2132</v>
      </c>
      <c r="H1770" s="11" t="s">
        <v>2133</v>
      </c>
      <c r="I1770" s="14" t="s">
        <v>2134</v>
      </c>
      <c r="J1770" s="14" t="s">
        <v>29</v>
      </c>
      <c r="K1770" s="15" t="s">
        <v>337</v>
      </c>
      <c r="L1770" s="14" t="s">
        <v>2140</v>
      </c>
      <c r="M1770" s="14"/>
      <c r="N1770" s="14" t="s">
        <v>164</v>
      </c>
      <c r="O1770" s="14"/>
      <c r="P1770" s="15" t="s">
        <v>154</v>
      </c>
      <c r="Q1770" s="16">
        <v>5899</v>
      </c>
      <c r="R1770" s="17">
        <v>40</v>
      </c>
      <c r="S1770" s="18">
        <v>4070.31</v>
      </c>
      <c r="T1770" s="19" t="s">
        <v>471</v>
      </c>
      <c r="U1770" s="20" t="s">
        <v>2136</v>
      </c>
      <c r="V1770" s="21" t="s">
        <v>2087</v>
      </c>
      <c r="W1770" s="22">
        <v>5</v>
      </c>
      <c r="X1770" s="23"/>
    </row>
    <row r="1771" spans="1:24" s="1" customFormat="1" ht="108" customHeight="1" x14ac:dyDescent="0.3">
      <c r="A1771" s="11" t="s">
        <v>23</v>
      </c>
      <c r="B1771" s="11" t="s">
        <v>2143</v>
      </c>
      <c r="C1771" s="12" t="s">
        <v>2144</v>
      </c>
      <c r="D1771" s="28"/>
      <c r="E1771" s="40" t="str">
        <f>HYPERLINK("https://www.google.ru/search?q=DD0562-253&amp;newwindow=1&amp;tbm=isch","Еще фото")</f>
        <v>Еще фото</v>
      </c>
      <c r="F1771" s="25"/>
      <c r="G1771" s="11" t="s">
        <v>2132</v>
      </c>
      <c r="H1771" s="11" t="s">
        <v>2133</v>
      </c>
      <c r="I1771" s="14" t="s">
        <v>2134</v>
      </c>
      <c r="J1771" s="14" t="s">
        <v>29</v>
      </c>
      <c r="K1771" s="15" t="s">
        <v>337</v>
      </c>
      <c r="L1771" s="14" t="s">
        <v>2145</v>
      </c>
      <c r="M1771" s="14"/>
      <c r="N1771" s="14" t="s">
        <v>70</v>
      </c>
      <c r="O1771" s="14"/>
      <c r="P1771" s="15" t="s">
        <v>154</v>
      </c>
      <c r="Q1771" s="16">
        <v>5699</v>
      </c>
      <c r="R1771" s="17">
        <v>40</v>
      </c>
      <c r="S1771" s="18">
        <v>3932.31</v>
      </c>
      <c r="T1771" s="19" t="s">
        <v>471</v>
      </c>
      <c r="U1771" s="20" t="s">
        <v>2136</v>
      </c>
      <c r="V1771" s="21" t="s">
        <v>2087</v>
      </c>
      <c r="W1771" s="22">
        <v>10</v>
      </c>
      <c r="X1771" s="23"/>
    </row>
    <row r="1772" spans="1:24" s="1" customFormat="1" ht="108" customHeight="1" x14ac:dyDescent="0.3">
      <c r="A1772" s="11" t="s">
        <v>23</v>
      </c>
      <c r="B1772" s="11" t="s">
        <v>2146</v>
      </c>
      <c r="C1772" s="12" t="s">
        <v>2147</v>
      </c>
      <c r="D1772" s="28"/>
      <c r="E1772" s="40" t="str">
        <f>HYPERLINK("https://www.google.ru/search?q=DV6246-010&amp;newwindow=1&amp;tbm=isch","Еще фото")</f>
        <v>Еще фото</v>
      </c>
      <c r="F1772" s="25"/>
      <c r="G1772" s="11" t="s">
        <v>2132</v>
      </c>
      <c r="H1772" s="11" t="s">
        <v>2133</v>
      </c>
      <c r="I1772" s="14" t="s">
        <v>2134</v>
      </c>
      <c r="J1772" s="14" t="s">
        <v>29</v>
      </c>
      <c r="K1772" s="15" t="s">
        <v>337</v>
      </c>
      <c r="L1772" s="14" t="s">
        <v>2148</v>
      </c>
      <c r="M1772" s="14"/>
      <c r="N1772" s="14" t="s">
        <v>256</v>
      </c>
      <c r="O1772" s="14"/>
      <c r="P1772" s="15" t="s">
        <v>154</v>
      </c>
      <c r="Q1772" s="16">
        <v>8799</v>
      </c>
      <c r="R1772" s="17">
        <v>40</v>
      </c>
      <c r="S1772" s="18">
        <v>6071.3099999999995</v>
      </c>
      <c r="T1772" s="19" t="s">
        <v>471</v>
      </c>
      <c r="U1772" s="20" t="s">
        <v>2137</v>
      </c>
      <c r="V1772" s="21" t="s">
        <v>2087</v>
      </c>
      <c r="W1772" s="22">
        <v>1</v>
      </c>
      <c r="X1772" s="23"/>
    </row>
    <row r="1773" spans="1:24" s="1" customFormat="1" ht="108" customHeight="1" x14ac:dyDescent="0.3">
      <c r="A1773" s="11" t="s">
        <v>23</v>
      </c>
      <c r="B1773" s="11" t="s">
        <v>2149</v>
      </c>
      <c r="C1773" s="12" t="s">
        <v>2150</v>
      </c>
      <c r="D1773" s="28"/>
      <c r="E1773" s="40" t="str">
        <f>HYPERLINK("https://www.google.ru/search?q=HF7007-699&amp;newwindow=1&amp;tbm=isch","Еще фото")</f>
        <v>Еще фото</v>
      </c>
      <c r="F1773" s="25"/>
      <c r="G1773" s="11" t="s">
        <v>2132</v>
      </c>
      <c r="H1773" s="11" t="s">
        <v>2133</v>
      </c>
      <c r="I1773" s="14" t="s">
        <v>2134</v>
      </c>
      <c r="J1773" s="14" t="s">
        <v>29</v>
      </c>
      <c r="K1773" s="15" t="s">
        <v>337</v>
      </c>
      <c r="L1773" s="14" t="s">
        <v>2151</v>
      </c>
      <c r="M1773" s="14"/>
      <c r="N1773" s="14" t="s">
        <v>2152</v>
      </c>
      <c r="O1773" s="14"/>
      <c r="P1773" s="15" t="s">
        <v>95</v>
      </c>
      <c r="Q1773" s="16">
        <v>11099</v>
      </c>
      <c r="R1773" s="17">
        <v>40</v>
      </c>
      <c r="S1773" s="18">
        <v>7658.3099999999986</v>
      </c>
      <c r="T1773" s="19" t="s">
        <v>471</v>
      </c>
      <c r="U1773" s="20" t="s">
        <v>2136</v>
      </c>
      <c r="V1773" s="21" t="s">
        <v>2087</v>
      </c>
      <c r="W1773" s="22">
        <v>3</v>
      </c>
      <c r="X1773" s="23"/>
    </row>
    <row r="1774" spans="1:24" s="1" customFormat="1" ht="26" customHeight="1" x14ac:dyDescent="0.3">
      <c r="A1774" s="11" t="s">
        <v>23</v>
      </c>
      <c r="B1774" s="11" t="s">
        <v>2153</v>
      </c>
      <c r="C1774" s="12" t="s">
        <v>2154</v>
      </c>
      <c r="D1774" s="58"/>
      <c r="E1774" s="40" t="str">
        <f>HYPERLINK("https://www.google.ru/search?q=CN9675-100&amp;newwindow=1&amp;tbm=isch","Еще фото")</f>
        <v>Еще фото</v>
      </c>
      <c r="F1774" s="25"/>
      <c r="G1774" s="11" t="s">
        <v>2155</v>
      </c>
      <c r="H1774" s="11" t="s">
        <v>349</v>
      </c>
      <c r="I1774" s="14" t="s">
        <v>2156</v>
      </c>
      <c r="J1774" s="14" t="s">
        <v>29</v>
      </c>
      <c r="K1774" s="15" t="s">
        <v>30</v>
      </c>
      <c r="L1774" s="56" t="s">
        <v>2157</v>
      </c>
      <c r="M1774" s="14"/>
      <c r="N1774" s="14" t="s">
        <v>67</v>
      </c>
      <c r="O1774" s="14"/>
      <c r="P1774" s="15" t="s">
        <v>2158</v>
      </c>
      <c r="Q1774" s="16">
        <v>5499</v>
      </c>
      <c r="R1774" s="17">
        <v>73.13</v>
      </c>
      <c r="S1774" s="18">
        <v>1699.4354999999998</v>
      </c>
      <c r="T1774" s="19" t="s">
        <v>353</v>
      </c>
      <c r="U1774" s="20" t="s">
        <v>362</v>
      </c>
      <c r="V1774" s="22">
        <v>39</v>
      </c>
      <c r="W1774" s="22">
        <v>2</v>
      </c>
      <c r="X1774" s="23"/>
    </row>
    <row r="1775" spans="1:24" s="1" customFormat="1" ht="26" customHeight="1" x14ac:dyDescent="0.3">
      <c r="A1775" s="24" t="s">
        <v>23</v>
      </c>
      <c r="B1775" s="24" t="s">
        <v>2153</v>
      </c>
      <c r="C1775" s="12" t="s">
        <v>2154</v>
      </c>
      <c r="D1775" s="59"/>
      <c r="E1775" s="40" t="str">
        <f>HYPERLINK("https://www.google.ru/search?q=CN9675-100&amp;newwindow=1&amp;tbm=isch","Еще фото")</f>
        <v>Еще фото</v>
      </c>
      <c r="F1775" s="25"/>
      <c r="G1775" s="24" t="s">
        <v>2155</v>
      </c>
      <c r="H1775" s="24" t="s">
        <v>349</v>
      </c>
      <c r="I1775" s="24" t="s">
        <v>2156</v>
      </c>
      <c r="J1775" s="14" t="s">
        <v>29</v>
      </c>
      <c r="K1775" s="15" t="s">
        <v>30</v>
      </c>
      <c r="L1775" s="61"/>
      <c r="M1775" s="14"/>
      <c r="N1775" s="14" t="s">
        <v>67</v>
      </c>
      <c r="O1775" s="14"/>
      <c r="P1775" s="15" t="s">
        <v>2158</v>
      </c>
      <c r="Q1775" s="16">
        <v>5499</v>
      </c>
      <c r="R1775" s="17">
        <v>73.13</v>
      </c>
      <c r="S1775" s="18">
        <v>1699.4354999999998</v>
      </c>
      <c r="T1775" s="19" t="s">
        <v>353</v>
      </c>
      <c r="U1775" s="20" t="s">
        <v>686</v>
      </c>
      <c r="V1775" s="22">
        <v>40</v>
      </c>
      <c r="W1775" s="22">
        <v>19</v>
      </c>
      <c r="X1775" s="23"/>
    </row>
    <row r="1776" spans="1:24" s="1" customFormat="1" ht="26" customHeight="1" x14ac:dyDescent="0.3">
      <c r="A1776" s="24" t="s">
        <v>23</v>
      </c>
      <c r="B1776" s="24" t="s">
        <v>2153</v>
      </c>
      <c r="C1776" s="12" t="s">
        <v>2154</v>
      </c>
      <c r="D1776" s="59"/>
      <c r="E1776" s="40" t="str">
        <f>HYPERLINK("https://www.google.ru/search?q=CN9675-100&amp;newwindow=1&amp;tbm=isch","Еще фото")</f>
        <v>Еще фото</v>
      </c>
      <c r="F1776" s="25"/>
      <c r="G1776" s="24" t="s">
        <v>2155</v>
      </c>
      <c r="H1776" s="24" t="s">
        <v>349</v>
      </c>
      <c r="I1776" s="24" t="s">
        <v>2156</v>
      </c>
      <c r="J1776" s="14" t="s">
        <v>29</v>
      </c>
      <c r="K1776" s="15" t="s">
        <v>30</v>
      </c>
      <c r="L1776" s="61"/>
      <c r="M1776" s="14"/>
      <c r="N1776" s="14" t="s">
        <v>67</v>
      </c>
      <c r="O1776" s="14"/>
      <c r="P1776" s="15" t="s">
        <v>2158</v>
      </c>
      <c r="Q1776" s="16">
        <v>5499</v>
      </c>
      <c r="R1776" s="17">
        <v>73.13</v>
      </c>
      <c r="S1776" s="18">
        <v>1699.4354999999998</v>
      </c>
      <c r="T1776" s="19" t="s">
        <v>353</v>
      </c>
      <c r="U1776" s="20" t="s">
        <v>355</v>
      </c>
      <c r="V1776" s="29">
        <v>41.5</v>
      </c>
      <c r="W1776" s="22">
        <v>34</v>
      </c>
      <c r="X1776" s="23"/>
    </row>
    <row r="1777" spans="1:24" s="1" customFormat="1" ht="26" customHeight="1" x14ac:dyDescent="0.3">
      <c r="A1777" s="24" t="s">
        <v>23</v>
      </c>
      <c r="B1777" s="24" t="s">
        <v>2153</v>
      </c>
      <c r="C1777" s="12" t="s">
        <v>2154</v>
      </c>
      <c r="D1777" s="60"/>
      <c r="E1777" s="40" t="str">
        <f>HYPERLINK("https://www.google.ru/search?q=CN9675-100&amp;newwindow=1&amp;tbm=isch","Еще фото")</f>
        <v>Еще фото</v>
      </c>
      <c r="F1777" s="25"/>
      <c r="G1777" s="24" t="s">
        <v>2155</v>
      </c>
      <c r="H1777" s="24" t="s">
        <v>349</v>
      </c>
      <c r="I1777" s="24" t="s">
        <v>2156</v>
      </c>
      <c r="J1777" s="14" t="s">
        <v>29</v>
      </c>
      <c r="K1777" s="15" t="s">
        <v>30</v>
      </c>
      <c r="L1777" s="57"/>
      <c r="M1777" s="14"/>
      <c r="N1777" s="14" t="s">
        <v>67</v>
      </c>
      <c r="O1777" s="14"/>
      <c r="P1777" s="15" t="s">
        <v>2158</v>
      </c>
      <c r="Q1777" s="16">
        <v>5499</v>
      </c>
      <c r="R1777" s="17">
        <v>73.13</v>
      </c>
      <c r="S1777" s="18">
        <v>1699.4354999999998</v>
      </c>
      <c r="T1777" s="19" t="s">
        <v>353</v>
      </c>
      <c r="U1777" s="20" t="s">
        <v>696</v>
      </c>
      <c r="V1777" s="22">
        <v>43</v>
      </c>
      <c r="W1777" s="22">
        <v>2</v>
      </c>
      <c r="X1777" s="23"/>
    </row>
    <row r="1778" spans="1:24" s="1" customFormat="1" ht="26" customHeight="1" x14ac:dyDescent="0.3">
      <c r="A1778" s="11" t="s">
        <v>23</v>
      </c>
      <c r="B1778" s="11" t="s">
        <v>2159</v>
      </c>
      <c r="C1778" s="12" t="s">
        <v>2160</v>
      </c>
      <c r="D1778" s="58"/>
      <c r="E1778" s="40" t="str">
        <f>HYPERLINK("https://www.google.ru/search?q=CZ7836-001&amp;newwindow=1&amp;tbm=isch","Еще фото")</f>
        <v>Еще фото</v>
      </c>
      <c r="F1778" s="25"/>
      <c r="G1778" s="11" t="s">
        <v>2155</v>
      </c>
      <c r="H1778" s="11" t="s">
        <v>349</v>
      </c>
      <c r="I1778" s="14" t="s">
        <v>2156</v>
      </c>
      <c r="J1778" s="14" t="s">
        <v>29</v>
      </c>
      <c r="K1778" s="15" t="s">
        <v>45</v>
      </c>
      <c r="L1778" s="56" t="s">
        <v>2161</v>
      </c>
      <c r="M1778" s="14"/>
      <c r="N1778" s="14" t="s">
        <v>391</v>
      </c>
      <c r="O1778" s="14"/>
      <c r="P1778" s="15" t="s">
        <v>2162</v>
      </c>
      <c r="Q1778" s="16">
        <v>4699</v>
      </c>
      <c r="R1778" s="17">
        <v>73.02</v>
      </c>
      <c r="S1778" s="18">
        <v>1457.9354999999998</v>
      </c>
      <c r="T1778" s="19" t="s">
        <v>353</v>
      </c>
      <c r="U1778" s="20" t="s">
        <v>712</v>
      </c>
      <c r="V1778" s="29">
        <v>35.5</v>
      </c>
      <c r="W1778" s="22">
        <v>22</v>
      </c>
      <c r="X1778" s="23"/>
    </row>
    <row r="1779" spans="1:24" s="1" customFormat="1" ht="26" customHeight="1" x14ac:dyDescent="0.3">
      <c r="A1779" s="24" t="s">
        <v>23</v>
      </c>
      <c r="B1779" s="24" t="s">
        <v>2159</v>
      </c>
      <c r="C1779" s="12" t="s">
        <v>2160</v>
      </c>
      <c r="D1779" s="59"/>
      <c r="E1779" s="40" t="str">
        <f>HYPERLINK("https://www.google.ru/search?q=CZ7836-001&amp;newwindow=1&amp;tbm=isch","Еще фото")</f>
        <v>Еще фото</v>
      </c>
      <c r="F1779" s="25"/>
      <c r="G1779" s="24" t="s">
        <v>2155</v>
      </c>
      <c r="H1779" s="24" t="s">
        <v>349</v>
      </c>
      <c r="I1779" s="24" t="s">
        <v>2156</v>
      </c>
      <c r="J1779" s="14" t="s">
        <v>29</v>
      </c>
      <c r="K1779" s="15" t="s">
        <v>45</v>
      </c>
      <c r="L1779" s="61"/>
      <c r="M1779" s="14"/>
      <c r="N1779" s="14" t="s">
        <v>391</v>
      </c>
      <c r="O1779" s="14"/>
      <c r="P1779" s="15" t="s">
        <v>2162</v>
      </c>
      <c r="Q1779" s="16">
        <v>4699</v>
      </c>
      <c r="R1779" s="17">
        <v>73.02</v>
      </c>
      <c r="S1779" s="18">
        <v>1457.9354999999998</v>
      </c>
      <c r="T1779" s="19" t="s">
        <v>353</v>
      </c>
      <c r="U1779" s="20" t="s">
        <v>362</v>
      </c>
      <c r="V1779" s="22">
        <v>37</v>
      </c>
      <c r="W1779" s="22">
        <v>33</v>
      </c>
      <c r="X1779" s="23"/>
    </row>
    <row r="1780" spans="1:24" s="1" customFormat="1" ht="26" customHeight="1" x14ac:dyDescent="0.3">
      <c r="A1780" s="24" t="s">
        <v>23</v>
      </c>
      <c r="B1780" s="24" t="s">
        <v>2159</v>
      </c>
      <c r="C1780" s="12" t="s">
        <v>2160</v>
      </c>
      <c r="D1780" s="59"/>
      <c r="E1780" s="40" t="str">
        <f>HYPERLINK("https://www.google.ru/search?q=CZ7836-001&amp;newwindow=1&amp;tbm=isch","Еще фото")</f>
        <v>Еще фото</v>
      </c>
      <c r="F1780" s="25"/>
      <c r="G1780" s="24" t="s">
        <v>2155</v>
      </c>
      <c r="H1780" s="24" t="s">
        <v>349</v>
      </c>
      <c r="I1780" s="24" t="s">
        <v>2156</v>
      </c>
      <c r="J1780" s="14" t="s">
        <v>29</v>
      </c>
      <c r="K1780" s="15" t="s">
        <v>45</v>
      </c>
      <c r="L1780" s="61"/>
      <c r="M1780" s="14"/>
      <c r="N1780" s="14" t="s">
        <v>391</v>
      </c>
      <c r="O1780" s="14"/>
      <c r="P1780" s="15" t="s">
        <v>2162</v>
      </c>
      <c r="Q1780" s="16">
        <v>4699</v>
      </c>
      <c r="R1780" s="17">
        <v>73.02</v>
      </c>
      <c r="S1780" s="18">
        <v>1457.9354999999998</v>
      </c>
      <c r="T1780" s="19" t="s">
        <v>353</v>
      </c>
      <c r="U1780" s="20" t="s">
        <v>686</v>
      </c>
      <c r="V1780" s="22">
        <v>38</v>
      </c>
      <c r="W1780" s="22">
        <v>15</v>
      </c>
      <c r="X1780" s="23"/>
    </row>
    <row r="1781" spans="1:24" s="1" customFormat="1" ht="26" customHeight="1" x14ac:dyDescent="0.3">
      <c r="A1781" s="24" t="s">
        <v>23</v>
      </c>
      <c r="B1781" s="24" t="s">
        <v>2159</v>
      </c>
      <c r="C1781" s="12" t="s">
        <v>2160</v>
      </c>
      <c r="D1781" s="60"/>
      <c r="E1781" s="40" t="str">
        <f>HYPERLINK("https://www.google.ru/search?q=CZ7836-001&amp;newwindow=1&amp;tbm=isch","Еще фото")</f>
        <v>Еще фото</v>
      </c>
      <c r="F1781" s="25"/>
      <c r="G1781" s="24" t="s">
        <v>2155</v>
      </c>
      <c r="H1781" s="24" t="s">
        <v>349</v>
      </c>
      <c r="I1781" s="24" t="s">
        <v>2156</v>
      </c>
      <c r="J1781" s="14" t="s">
        <v>29</v>
      </c>
      <c r="K1781" s="15" t="s">
        <v>45</v>
      </c>
      <c r="L1781" s="57"/>
      <c r="M1781" s="14"/>
      <c r="N1781" s="14" t="s">
        <v>391</v>
      </c>
      <c r="O1781" s="14"/>
      <c r="P1781" s="15" t="s">
        <v>2162</v>
      </c>
      <c r="Q1781" s="16">
        <v>4699</v>
      </c>
      <c r="R1781" s="17">
        <v>73.02</v>
      </c>
      <c r="S1781" s="18">
        <v>1457.9354999999998</v>
      </c>
      <c r="T1781" s="19" t="s">
        <v>353</v>
      </c>
      <c r="U1781" s="20" t="s">
        <v>355</v>
      </c>
      <c r="V1781" s="29">
        <v>39.5</v>
      </c>
      <c r="W1781" s="22">
        <v>1</v>
      </c>
      <c r="X1781" s="23"/>
    </row>
    <row r="1782" spans="1:24" s="1" customFormat="1" ht="21" customHeight="1" x14ac:dyDescent="0.3">
      <c r="A1782" s="11" t="s">
        <v>23</v>
      </c>
      <c r="B1782" s="11" t="s">
        <v>2159</v>
      </c>
      <c r="C1782" s="26" t="s">
        <v>2163</v>
      </c>
      <c r="D1782" s="58"/>
      <c r="E1782" s="40" t="str">
        <f>HYPERLINK("https://www.google.ru/search?q=CN9677-005&amp;newwindow=1&amp;tbm=isch","Еще фото")</f>
        <v>Еще фото</v>
      </c>
      <c r="F1782" s="25"/>
      <c r="G1782" s="11" t="s">
        <v>2155</v>
      </c>
      <c r="H1782" s="11" t="s">
        <v>349</v>
      </c>
      <c r="I1782" s="14" t="s">
        <v>2156</v>
      </c>
      <c r="J1782" s="14" t="s">
        <v>29</v>
      </c>
      <c r="K1782" s="15" t="s">
        <v>45</v>
      </c>
      <c r="L1782" s="56" t="s">
        <v>2164</v>
      </c>
      <c r="M1782" s="14"/>
      <c r="N1782" s="14" t="s">
        <v>391</v>
      </c>
      <c r="O1782" s="14"/>
      <c r="P1782" s="15" t="s">
        <v>1762</v>
      </c>
      <c r="Q1782" s="16">
        <v>5499</v>
      </c>
      <c r="R1782" s="17">
        <v>72.040000000000006</v>
      </c>
      <c r="S1782" s="18">
        <v>1768.4354999999998</v>
      </c>
      <c r="T1782" s="19" t="s">
        <v>353</v>
      </c>
      <c r="U1782" s="20" t="s">
        <v>712</v>
      </c>
      <c r="V1782" s="29">
        <v>35.5</v>
      </c>
      <c r="W1782" s="22">
        <v>3</v>
      </c>
      <c r="X1782" s="23"/>
    </row>
    <row r="1783" spans="1:24" s="1" customFormat="1" ht="21" customHeight="1" x14ac:dyDescent="0.3">
      <c r="A1783" s="24" t="s">
        <v>23</v>
      </c>
      <c r="B1783" s="24" t="s">
        <v>2159</v>
      </c>
      <c r="C1783" s="27" t="s">
        <v>2163</v>
      </c>
      <c r="D1783" s="59"/>
      <c r="E1783" s="40" t="str">
        <f>HYPERLINK("https://www.google.ru/search?q=CN9677-005&amp;newwindow=1&amp;tbm=isch","Еще фото")</f>
        <v>Еще фото</v>
      </c>
      <c r="F1783" s="25"/>
      <c r="G1783" s="24" t="s">
        <v>2155</v>
      </c>
      <c r="H1783" s="24" t="s">
        <v>349</v>
      </c>
      <c r="I1783" s="24" t="s">
        <v>2156</v>
      </c>
      <c r="J1783" s="14" t="s">
        <v>29</v>
      </c>
      <c r="K1783" s="15" t="s">
        <v>45</v>
      </c>
      <c r="L1783" s="61"/>
      <c r="M1783" s="14"/>
      <c r="N1783" s="14" t="s">
        <v>391</v>
      </c>
      <c r="O1783" s="14"/>
      <c r="P1783" s="15" t="s">
        <v>1762</v>
      </c>
      <c r="Q1783" s="16">
        <v>5499</v>
      </c>
      <c r="R1783" s="17">
        <v>72.040000000000006</v>
      </c>
      <c r="S1783" s="18">
        <v>1768.4354999999998</v>
      </c>
      <c r="T1783" s="19" t="s">
        <v>353</v>
      </c>
      <c r="U1783" s="20" t="s">
        <v>362</v>
      </c>
      <c r="V1783" s="22">
        <v>37</v>
      </c>
      <c r="W1783" s="22">
        <v>16</v>
      </c>
      <c r="X1783" s="23"/>
    </row>
    <row r="1784" spans="1:24" s="1" customFormat="1" ht="21" customHeight="1" x14ac:dyDescent="0.3">
      <c r="A1784" s="24" t="s">
        <v>23</v>
      </c>
      <c r="B1784" s="24" t="s">
        <v>2159</v>
      </c>
      <c r="C1784" s="27" t="s">
        <v>2163</v>
      </c>
      <c r="D1784" s="59"/>
      <c r="E1784" s="40" t="str">
        <f>HYPERLINK("https://www.google.ru/search?q=CN9677-005&amp;newwindow=1&amp;tbm=isch","Еще фото")</f>
        <v>Еще фото</v>
      </c>
      <c r="F1784" s="25"/>
      <c r="G1784" s="24" t="s">
        <v>2155</v>
      </c>
      <c r="H1784" s="24" t="s">
        <v>349</v>
      </c>
      <c r="I1784" s="24" t="s">
        <v>2156</v>
      </c>
      <c r="J1784" s="14" t="s">
        <v>29</v>
      </c>
      <c r="K1784" s="15" t="s">
        <v>45</v>
      </c>
      <c r="L1784" s="61"/>
      <c r="M1784" s="14"/>
      <c r="N1784" s="14" t="s">
        <v>391</v>
      </c>
      <c r="O1784" s="14"/>
      <c r="P1784" s="15" t="s">
        <v>1762</v>
      </c>
      <c r="Q1784" s="16">
        <v>5499</v>
      </c>
      <c r="R1784" s="17">
        <v>72.040000000000006</v>
      </c>
      <c r="S1784" s="18">
        <v>1768.4354999999998</v>
      </c>
      <c r="T1784" s="19" t="s">
        <v>353</v>
      </c>
      <c r="U1784" s="20" t="s">
        <v>686</v>
      </c>
      <c r="V1784" s="22">
        <v>38</v>
      </c>
      <c r="W1784" s="22">
        <v>18</v>
      </c>
      <c r="X1784" s="23"/>
    </row>
    <row r="1785" spans="1:24" s="1" customFormat="1" ht="21" customHeight="1" x14ac:dyDescent="0.3">
      <c r="A1785" s="24" t="s">
        <v>23</v>
      </c>
      <c r="B1785" s="24" t="s">
        <v>2159</v>
      </c>
      <c r="C1785" s="27" t="s">
        <v>2163</v>
      </c>
      <c r="D1785" s="59"/>
      <c r="E1785" s="40" t="str">
        <f>HYPERLINK("https://www.google.ru/search?q=CN9677-005&amp;newwindow=1&amp;tbm=isch","Еще фото")</f>
        <v>Еще фото</v>
      </c>
      <c r="F1785" s="25"/>
      <c r="G1785" s="24" t="s">
        <v>2155</v>
      </c>
      <c r="H1785" s="24" t="s">
        <v>349</v>
      </c>
      <c r="I1785" s="24" t="s">
        <v>2156</v>
      </c>
      <c r="J1785" s="14" t="s">
        <v>29</v>
      </c>
      <c r="K1785" s="15" t="s">
        <v>45</v>
      </c>
      <c r="L1785" s="61"/>
      <c r="M1785" s="14"/>
      <c r="N1785" s="14" t="s">
        <v>391</v>
      </c>
      <c r="O1785" s="14"/>
      <c r="P1785" s="15" t="s">
        <v>1762</v>
      </c>
      <c r="Q1785" s="16">
        <v>5499</v>
      </c>
      <c r="R1785" s="17">
        <v>72.040000000000006</v>
      </c>
      <c r="S1785" s="18">
        <v>1768.4354999999998</v>
      </c>
      <c r="T1785" s="19" t="s">
        <v>353</v>
      </c>
      <c r="U1785" s="20" t="s">
        <v>355</v>
      </c>
      <c r="V1785" s="29">
        <v>39.5</v>
      </c>
      <c r="W1785" s="22">
        <v>6</v>
      </c>
      <c r="X1785" s="23"/>
    </row>
    <row r="1786" spans="1:24" s="1" customFormat="1" ht="32" customHeight="1" x14ac:dyDescent="0.3">
      <c r="A1786" s="24" t="s">
        <v>23</v>
      </c>
      <c r="B1786" s="24" t="s">
        <v>2159</v>
      </c>
      <c r="C1786" s="27" t="s">
        <v>2163</v>
      </c>
      <c r="D1786" s="60"/>
      <c r="E1786" s="40" t="str">
        <f>HYPERLINK("https://www.google.ru/search?q=CN9677-005&amp;newwindow=1&amp;tbm=isch","Еще фото")</f>
        <v>Еще фото</v>
      </c>
      <c r="F1786" s="25"/>
      <c r="G1786" s="24" t="s">
        <v>2155</v>
      </c>
      <c r="H1786" s="24" t="s">
        <v>349</v>
      </c>
      <c r="I1786" s="24" t="s">
        <v>2156</v>
      </c>
      <c r="J1786" s="14" t="s">
        <v>29</v>
      </c>
      <c r="K1786" s="15" t="s">
        <v>45</v>
      </c>
      <c r="L1786" s="57"/>
      <c r="M1786" s="14"/>
      <c r="N1786" s="14" t="s">
        <v>391</v>
      </c>
      <c r="O1786" s="14"/>
      <c r="P1786" s="15" t="s">
        <v>1762</v>
      </c>
      <c r="Q1786" s="16">
        <v>5499</v>
      </c>
      <c r="R1786" s="17">
        <v>72.040000000000006</v>
      </c>
      <c r="S1786" s="18">
        <v>1768.4354999999998</v>
      </c>
      <c r="T1786" s="19" t="s">
        <v>353</v>
      </c>
      <c r="U1786" s="20" t="s">
        <v>696</v>
      </c>
      <c r="V1786" s="22">
        <v>41</v>
      </c>
      <c r="W1786" s="22">
        <v>1</v>
      </c>
      <c r="X1786" s="23"/>
    </row>
    <row r="1787" spans="1:24" s="1" customFormat="1" ht="35" customHeight="1" x14ac:dyDescent="0.3">
      <c r="A1787" s="11" t="s">
        <v>23</v>
      </c>
      <c r="B1787" s="11" t="s">
        <v>2159</v>
      </c>
      <c r="C1787" s="12" t="s">
        <v>2165</v>
      </c>
      <c r="D1787" s="58"/>
      <c r="E1787" s="40" t="str">
        <f>HYPERLINK("https://www.google.ru/search?q=CN9677-004&amp;newwindow=1&amp;tbm=isch","Еще фото")</f>
        <v>Еще фото</v>
      </c>
      <c r="F1787" s="25"/>
      <c r="G1787" s="11" t="s">
        <v>2155</v>
      </c>
      <c r="H1787" s="11" t="s">
        <v>349</v>
      </c>
      <c r="I1787" s="14" t="s">
        <v>2156</v>
      </c>
      <c r="J1787" s="14" t="s">
        <v>29</v>
      </c>
      <c r="K1787" s="15" t="s">
        <v>45</v>
      </c>
      <c r="L1787" s="56" t="s">
        <v>2164</v>
      </c>
      <c r="M1787" s="14"/>
      <c r="N1787" s="14" t="s">
        <v>114</v>
      </c>
      <c r="O1787" s="14"/>
      <c r="P1787" s="15" t="s">
        <v>2166</v>
      </c>
      <c r="Q1787" s="16">
        <v>5899</v>
      </c>
      <c r="R1787" s="17">
        <v>71.05</v>
      </c>
      <c r="S1787" s="18">
        <v>1963.9354999999998</v>
      </c>
      <c r="T1787" s="19" t="s">
        <v>353</v>
      </c>
      <c r="U1787" s="20" t="s">
        <v>712</v>
      </c>
      <c r="V1787" s="29">
        <v>35.5</v>
      </c>
      <c r="W1787" s="22">
        <v>3</v>
      </c>
      <c r="X1787" s="23"/>
    </row>
    <row r="1788" spans="1:24" s="1" customFormat="1" ht="35" customHeight="1" x14ac:dyDescent="0.3">
      <c r="A1788" s="24" t="s">
        <v>23</v>
      </c>
      <c r="B1788" s="24" t="s">
        <v>2159</v>
      </c>
      <c r="C1788" s="12" t="s">
        <v>2165</v>
      </c>
      <c r="D1788" s="59"/>
      <c r="E1788" s="40" t="str">
        <f>HYPERLINK("https://www.google.ru/search?q=CN9677-004&amp;newwindow=1&amp;tbm=isch","Еще фото")</f>
        <v>Еще фото</v>
      </c>
      <c r="F1788" s="25"/>
      <c r="G1788" s="24" t="s">
        <v>2155</v>
      </c>
      <c r="H1788" s="24" t="s">
        <v>349</v>
      </c>
      <c r="I1788" s="24" t="s">
        <v>2156</v>
      </c>
      <c r="J1788" s="14" t="s">
        <v>29</v>
      </c>
      <c r="K1788" s="15" t="s">
        <v>45</v>
      </c>
      <c r="L1788" s="61"/>
      <c r="M1788" s="14"/>
      <c r="N1788" s="14" t="s">
        <v>114</v>
      </c>
      <c r="O1788" s="14"/>
      <c r="P1788" s="15" t="s">
        <v>2166</v>
      </c>
      <c r="Q1788" s="16">
        <v>5899</v>
      </c>
      <c r="R1788" s="17">
        <v>71.05</v>
      </c>
      <c r="S1788" s="18">
        <v>1963.9354999999998</v>
      </c>
      <c r="T1788" s="19" t="s">
        <v>353</v>
      </c>
      <c r="U1788" s="20" t="s">
        <v>362</v>
      </c>
      <c r="V1788" s="22">
        <v>37</v>
      </c>
      <c r="W1788" s="22">
        <v>12</v>
      </c>
      <c r="X1788" s="23"/>
    </row>
    <row r="1789" spans="1:24" s="1" customFormat="1" ht="37.049999999999997" customHeight="1" x14ac:dyDescent="0.3">
      <c r="A1789" s="24" t="s">
        <v>23</v>
      </c>
      <c r="B1789" s="24" t="s">
        <v>2159</v>
      </c>
      <c r="C1789" s="12" t="s">
        <v>2165</v>
      </c>
      <c r="D1789" s="60"/>
      <c r="E1789" s="40" t="str">
        <f>HYPERLINK("https://www.google.ru/search?q=CN9677-004&amp;newwindow=1&amp;tbm=isch","Еще фото")</f>
        <v>Еще фото</v>
      </c>
      <c r="F1789" s="25"/>
      <c r="G1789" s="24" t="s">
        <v>2155</v>
      </c>
      <c r="H1789" s="24" t="s">
        <v>349</v>
      </c>
      <c r="I1789" s="24" t="s">
        <v>2156</v>
      </c>
      <c r="J1789" s="14" t="s">
        <v>29</v>
      </c>
      <c r="K1789" s="15" t="s">
        <v>45</v>
      </c>
      <c r="L1789" s="57"/>
      <c r="M1789" s="14"/>
      <c r="N1789" s="14" t="s">
        <v>114</v>
      </c>
      <c r="O1789" s="14"/>
      <c r="P1789" s="15" t="s">
        <v>2166</v>
      </c>
      <c r="Q1789" s="16">
        <v>5899</v>
      </c>
      <c r="R1789" s="17">
        <v>71.05</v>
      </c>
      <c r="S1789" s="18">
        <v>1963.9354999999998</v>
      </c>
      <c r="T1789" s="19" t="s">
        <v>353</v>
      </c>
      <c r="U1789" s="20" t="s">
        <v>686</v>
      </c>
      <c r="V1789" s="22">
        <v>38</v>
      </c>
      <c r="W1789" s="22">
        <v>10</v>
      </c>
      <c r="X1789" s="23"/>
    </row>
    <row r="1790" spans="1:24" s="1" customFormat="1" ht="35" customHeight="1" x14ac:dyDescent="0.3">
      <c r="A1790" s="11" t="s">
        <v>23</v>
      </c>
      <c r="B1790" s="11" t="s">
        <v>2159</v>
      </c>
      <c r="C1790" s="12" t="s">
        <v>2167</v>
      </c>
      <c r="D1790" s="58"/>
      <c r="E1790" s="40" t="str">
        <f>HYPERLINK("https://www.google.ru/search?q=CZ5478-401&amp;newwindow=1&amp;tbm=isch","Еще фото")</f>
        <v>Еще фото</v>
      </c>
      <c r="F1790" s="25"/>
      <c r="G1790" s="11" t="s">
        <v>2155</v>
      </c>
      <c r="H1790" s="11" t="s">
        <v>349</v>
      </c>
      <c r="I1790" s="14" t="s">
        <v>2156</v>
      </c>
      <c r="J1790" s="14" t="s">
        <v>2168</v>
      </c>
      <c r="K1790" s="15" t="s">
        <v>30</v>
      </c>
      <c r="L1790" s="56" t="s">
        <v>2169</v>
      </c>
      <c r="M1790" s="14"/>
      <c r="N1790" s="14" t="s">
        <v>107</v>
      </c>
      <c r="O1790" s="14"/>
      <c r="P1790" s="15" t="s">
        <v>2158</v>
      </c>
      <c r="Q1790" s="16">
        <v>4699</v>
      </c>
      <c r="R1790" s="17">
        <v>70.47</v>
      </c>
      <c r="S1790" s="18">
        <v>1595.9354999999998</v>
      </c>
      <c r="T1790" s="19" t="s">
        <v>353</v>
      </c>
      <c r="U1790" s="20" t="s">
        <v>362</v>
      </c>
      <c r="V1790" s="22">
        <v>39</v>
      </c>
      <c r="W1790" s="22">
        <v>12</v>
      </c>
      <c r="X1790" s="23"/>
    </row>
    <row r="1791" spans="1:24" s="1" customFormat="1" ht="35" customHeight="1" x14ac:dyDescent="0.3">
      <c r="A1791" s="24" t="s">
        <v>23</v>
      </c>
      <c r="B1791" s="24" t="s">
        <v>2159</v>
      </c>
      <c r="C1791" s="12" t="s">
        <v>2167</v>
      </c>
      <c r="D1791" s="59"/>
      <c r="E1791" s="40" t="str">
        <f>HYPERLINK("https://www.google.ru/search?q=CZ5478-401&amp;newwindow=1&amp;tbm=isch","Еще фото")</f>
        <v>Еще фото</v>
      </c>
      <c r="F1791" s="25"/>
      <c r="G1791" s="24" t="s">
        <v>2155</v>
      </c>
      <c r="H1791" s="24" t="s">
        <v>349</v>
      </c>
      <c r="I1791" s="24" t="s">
        <v>2156</v>
      </c>
      <c r="J1791" s="14" t="s">
        <v>2168</v>
      </c>
      <c r="K1791" s="15" t="s">
        <v>30</v>
      </c>
      <c r="L1791" s="61"/>
      <c r="M1791" s="14"/>
      <c r="N1791" s="14" t="s">
        <v>107</v>
      </c>
      <c r="O1791" s="14"/>
      <c r="P1791" s="15" t="s">
        <v>2158</v>
      </c>
      <c r="Q1791" s="16">
        <v>4699</v>
      </c>
      <c r="R1791" s="17">
        <v>70.47</v>
      </c>
      <c r="S1791" s="18">
        <v>1595.9354999999998</v>
      </c>
      <c r="T1791" s="19" t="s">
        <v>353</v>
      </c>
      <c r="U1791" s="20" t="s">
        <v>686</v>
      </c>
      <c r="V1791" s="22">
        <v>40</v>
      </c>
      <c r="W1791" s="22">
        <v>27</v>
      </c>
      <c r="X1791" s="23"/>
    </row>
    <row r="1792" spans="1:24" s="1" customFormat="1" ht="37.049999999999997" customHeight="1" x14ac:dyDescent="0.3">
      <c r="A1792" s="24" t="s">
        <v>23</v>
      </c>
      <c r="B1792" s="24" t="s">
        <v>2159</v>
      </c>
      <c r="C1792" s="12" t="s">
        <v>2167</v>
      </c>
      <c r="D1792" s="60"/>
      <c r="E1792" s="40" t="str">
        <f>HYPERLINK("https://www.google.ru/search?q=CZ5478-401&amp;newwindow=1&amp;tbm=isch","Еще фото")</f>
        <v>Еще фото</v>
      </c>
      <c r="F1792" s="25"/>
      <c r="G1792" s="24" t="s">
        <v>2155</v>
      </c>
      <c r="H1792" s="24" t="s">
        <v>349</v>
      </c>
      <c r="I1792" s="24" t="s">
        <v>2156</v>
      </c>
      <c r="J1792" s="14" t="s">
        <v>2168</v>
      </c>
      <c r="K1792" s="15" t="s">
        <v>30</v>
      </c>
      <c r="L1792" s="57"/>
      <c r="M1792" s="14"/>
      <c r="N1792" s="14" t="s">
        <v>107</v>
      </c>
      <c r="O1792" s="14"/>
      <c r="P1792" s="15" t="s">
        <v>2158</v>
      </c>
      <c r="Q1792" s="16">
        <v>4699</v>
      </c>
      <c r="R1792" s="17">
        <v>70.47</v>
      </c>
      <c r="S1792" s="18">
        <v>1595.9354999999998</v>
      </c>
      <c r="T1792" s="19" t="s">
        <v>353</v>
      </c>
      <c r="U1792" s="20" t="s">
        <v>355</v>
      </c>
      <c r="V1792" s="29">
        <v>41.5</v>
      </c>
      <c r="W1792" s="22">
        <v>32</v>
      </c>
      <c r="X1792" s="23"/>
    </row>
    <row r="1793" spans="1:24" s="1" customFormat="1" ht="26" customHeight="1" x14ac:dyDescent="0.3">
      <c r="A1793" s="11" t="s">
        <v>23</v>
      </c>
      <c r="B1793" s="11" t="s">
        <v>2159</v>
      </c>
      <c r="C1793" s="12" t="s">
        <v>2170</v>
      </c>
      <c r="D1793" s="58"/>
      <c r="E1793" s="40" t="str">
        <f>HYPERLINK("https://www.google.ru/search?q=CZ7836-100&amp;newwindow=1&amp;tbm=isch","Еще фото")</f>
        <v>Еще фото</v>
      </c>
      <c r="F1793" s="25"/>
      <c r="G1793" s="11" t="s">
        <v>2155</v>
      </c>
      <c r="H1793" s="11" t="s">
        <v>349</v>
      </c>
      <c r="I1793" s="14" t="s">
        <v>2156</v>
      </c>
      <c r="J1793" s="14" t="s">
        <v>29</v>
      </c>
      <c r="K1793" s="15" t="s">
        <v>45</v>
      </c>
      <c r="L1793" s="56" t="s">
        <v>2161</v>
      </c>
      <c r="M1793" s="14" t="s">
        <v>106</v>
      </c>
      <c r="N1793" s="14" t="s">
        <v>67</v>
      </c>
      <c r="O1793" s="14" t="s">
        <v>79</v>
      </c>
      <c r="P1793" s="15" t="s">
        <v>2162</v>
      </c>
      <c r="Q1793" s="16">
        <v>4499</v>
      </c>
      <c r="R1793" s="17">
        <v>69.599999999999994</v>
      </c>
      <c r="S1793" s="18">
        <v>1572.9354999999998</v>
      </c>
      <c r="T1793" s="19" t="s">
        <v>353</v>
      </c>
      <c r="U1793" s="20" t="s">
        <v>712</v>
      </c>
      <c r="V1793" s="29">
        <v>35.5</v>
      </c>
      <c r="W1793" s="22">
        <v>5</v>
      </c>
      <c r="X1793" s="23"/>
    </row>
    <row r="1794" spans="1:24" s="1" customFormat="1" ht="26" customHeight="1" x14ac:dyDescent="0.3">
      <c r="A1794" s="24" t="s">
        <v>23</v>
      </c>
      <c r="B1794" s="24" t="s">
        <v>2159</v>
      </c>
      <c r="C1794" s="12" t="s">
        <v>2170</v>
      </c>
      <c r="D1794" s="59"/>
      <c r="E1794" s="40" t="str">
        <f>HYPERLINK("https://www.google.ru/search?q=CZ7836-100&amp;newwindow=1&amp;tbm=isch","Еще фото")</f>
        <v>Еще фото</v>
      </c>
      <c r="F1794" s="25"/>
      <c r="G1794" s="24" t="s">
        <v>2155</v>
      </c>
      <c r="H1794" s="24" t="s">
        <v>349</v>
      </c>
      <c r="I1794" s="24" t="s">
        <v>2156</v>
      </c>
      <c r="J1794" s="14" t="s">
        <v>29</v>
      </c>
      <c r="K1794" s="15" t="s">
        <v>45</v>
      </c>
      <c r="L1794" s="61"/>
      <c r="M1794" s="14" t="s">
        <v>106</v>
      </c>
      <c r="N1794" s="14" t="s">
        <v>67</v>
      </c>
      <c r="O1794" s="14" t="s">
        <v>79</v>
      </c>
      <c r="P1794" s="15" t="s">
        <v>2162</v>
      </c>
      <c r="Q1794" s="16">
        <v>4499</v>
      </c>
      <c r="R1794" s="17">
        <v>69.599999999999994</v>
      </c>
      <c r="S1794" s="18">
        <v>1572.9354999999998</v>
      </c>
      <c r="T1794" s="19" t="s">
        <v>353</v>
      </c>
      <c r="U1794" s="20" t="s">
        <v>362</v>
      </c>
      <c r="V1794" s="22">
        <v>37</v>
      </c>
      <c r="W1794" s="22">
        <v>12</v>
      </c>
      <c r="X1794" s="23"/>
    </row>
    <row r="1795" spans="1:24" s="1" customFormat="1" ht="26" customHeight="1" x14ac:dyDescent="0.3">
      <c r="A1795" s="24" t="s">
        <v>23</v>
      </c>
      <c r="B1795" s="24" t="s">
        <v>2159</v>
      </c>
      <c r="C1795" s="12" t="s">
        <v>2170</v>
      </c>
      <c r="D1795" s="59"/>
      <c r="E1795" s="40" t="str">
        <f>HYPERLINK("https://www.google.ru/search?q=CZ7836-100&amp;newwindow=1&amp;tbm=isch","Еще фото")</f>
        <v>Еще фото</v>
      </c>
      <c r="F1795" s="25"/>
      <c r="G1795" s="24" t="s">
        <v>2155</v>
      </c>
      <c r="H1795" s="24" t="s">
        <v>349</v>
      </c>
      <c r="I1795" s="24" t="s">
        <v>2156</v>
      </c>
      <c r="J1795" s="14" t="s">
        <v>29</v>
      </c>
      <c r="K1795" s="15" t="s">
        <v>45</v>
      </c>
      <c r="L1795" s="61"/>
      <c r="M1795" s="14" t="s">
        <v>106</v>
      </c>
      <c r="N1795" s="14" t="s">
        <v>67</v>
      </c>
      <c r="O1795" s="14" t="s">
        <v>79</v>
      </c>
      <c r="P1795" s="15" t="s">
        <v>2162</v>
      </c>
      <c r="Q1795" s="16">
        <v>4499</v>
      </c>
      <c r="R1795" s="17">
        <v>69.599999999999994</v>
      </c>
      <c r="S1795" s="18">
        <v>1572.9354999999998</v>
      </c>
      <c r="T1795" s="19" t="s">
        <v>353</v>
      </c>
      <c r="U1795" s="20" t="s">
        <v>686</v>
      </c>
      <c r="V1795" s="22">
        <v>38</v>
      </c>
      <c r="W1795" s="22">
        <v>11</v>
      </c>
      <c r="X1795" s="23"/>
    </row>
    <row r="1796" spans="1:24" s="1" customFormat="1" ht="26" customHeight="1" x14ac:dyDescent="0.3">
      <c r="A1796" s="24" t="s">
        <v>23</v>
      </c>
      <c r="B1796" s="24" t="s">
        <v>2159</v>
      </c>
      <c r="C1796" s="12" t="s">
        <v>2170</v>
      </c>
      <c r="D1796" s="60"/>
      <c r="E1796" s="40" t="str">
        <f>HYPERLINK("https://www.google.ru/search?q=CZ7836-100&amp;newwindow=1&amp;tbm=isch","Еще фото")</f>
        <v>Еще фото</v>
      </c>
      <c r="F1796" s="25"/>
      <c r="G1796" s="24" t="s">
        <v>2155</v>
      </c>
      <c r="H1796" s="24" t="s">
        <v>349</v>
      </c>
      <c r="I1796" s="24" t="s">
        <v>2156</v>
      </c>
      <c r="J1796" s="14" t="s">
        <v>29</v>
      </c>
      <c r="K1796" s="15" t="s">
        <v>45</v>
      </c>
      <c r="L1796" s="57"/>
      <c r="M1796" s="14" t="s">
        <v>106</v>
      </c>
      <c r="N1796" s="14" t="s">
        <v>67</v>
      </c>
      <c r="O1796" s="14" t="s">
        <v>79</v>
      </c>
      <c r="P1796" s="15" t="s">
        <v>2162</v>
      </c>
      <c r="Q1796" s="16">
        <v>4499</v>
      </c>
      <c r="R1796" s="17">
        <v>69.599999999999994</v>
      </c>
      <c r="S1796" s="18">
        <v>1572.9354999999998</v>
      </c>
      <c r="T1796" s="19" t="s">
        <v>353</v>
      </c>
      <c r="U1796" s="20" t="s">
        <v>355</v>
      </c>
      <c r="V1796" s="29">
        <v>39.5</v>
      </c>
      <c r="W1796" s="22">
        <v>8</v>
      </c>
      <c r="X1796" s="23"/>
    </row>
    <row r="1797" spans="1:24" s="1" customFormat="1" ht="14" customHeight="1" x14ac:dyDescent="0.3">
      <c r="A1797" s="11" t="s">
        <v>23</v>
      </c>
      <c r="B1797" s="11" t="s">
        <v>2171</v>
      </c>
      <c r="C1797" s="12" t="s">
        <v>2172</v>
      </c>
      <c r="D1797" s="58"/>
      <c r="E1797" s="40" t="str">
        <f t="shared" ref="E1797:E1803" si="82">HYPERLINK("https://www.google.ru/search?q=DX4816-001&amp;newwindow=1&amp;tbm=isch","Еще фото")</f>
        <v>Еще фото</v>
      </c>
      <c r="F1797" s="25"/>
      <c r="G1797" s="11" t="s">
        <v>2155</v>
      </c>
      <c r="H1797" s="11" t="s">
        <v>349</v>
      </c>
      <c r="I1797" s="14" t="s">
        <v>2156</v>
      </c>
      <c r="J1797" s="14" t="s">
        <v>29</v>
      </c>
      <c r="K1797" s="15" t="s">
        <v>45</v>
      </c>
      <c r="L1797" s="56" t="s">
        <v>2173</v>
      </c>
      <c r="M1797" s="14"/>
      <c r="N1797" s="14" t="s">
        <v>114</v>
      </c>
      <c r="O1797" s="14"/>
      <c r="P1797" s="15" t="s">
        <v>2174</v>
      </c>
      <c r="Q1797" s="16">
        <v>7999</v>
      </c>
      <c r="R1797" s="17">
        <v>69.02</v>
      </c>
      <c r="S1797" s="18">
        <v>2849.4354999999996</v>
      </c>
      <c r="T1797" s="19" t="s">
        <v>353</v>
      </c>
      <c r="U1797" s="20" t="s">
        <v>472</v>
      </c>
      <c r="V1797" s="29">
        <v>34.5</v>
      </c>
      <c r="W1797" s="22">
        <v>6</v>
      </c>
      <c r="X1797" s="23"/>
    </row>
    <row r="1798" spans="1:24" s="1" customFormat="1" ht="14" customHeight="1" x14ac:dyDescent="0.3">
      <c r="A1798" s="24" t="s">
        <v>23</v>
      </c>
      <c r="B1798" s="24" t="s">
        <v>2171</v>
      </c>
      <c r="C1798" s="12" t="s">
        <v>2172</v>
      </c>
      <c r="D1798" s="59"/>
      <c r="E1798" s="40" t="str">
        <f t="shared" si="82"/>
        <v>Еще фото</v>
      </c>
      <c r="F1798" s="25"/>
      <c r="G1798" s="24" t="s">
        <v>2155</v>
      </c>
      <c r="H1798" s="24" t="s">
        <v>349</v>
      </c>
      <c r="I1798" s="24" t="s">
        <v>2156</v>
      </c>
      <c r="J1798" s="14" t="s">
        <v>29</v>
      </c>
      <c r="K1798" s="15" t="s">
        <v>45</v>
      </c>
      <c r="L1798" s="61"/>
      <c r="M1798" s="14"/>
      <c r="N1798" s="14" t="s">
        <v>114</v>
      </c>
      <c r="O1798" s="14"/>
      <c r="P1798" s="15" t="s">
        <v>2174</v>
      </c>
      <c r="Q1798" s="16">
        <v>7999</v>
      </c>
      <c r="R1798" s="17">
        <v>69.02</v>
      </c>
      <c r="S1798" s="18">
        <v>2849.4354999999996</v>
      </c>
      <c r="T1798" s="19" t="s">
        <v>353</v>
      </c>
      <c r="U1798" s="20" t="s">
        <v>712</v>
      </c>
      <c r="V1798" s="29">
        <v>35.5</v>
      </c>
      <c r="W1798" s="22">
        <v>32</v>
      </c>
      <c r="X1798" s="23"/>
    </row>
    <row r="1799" spans="1:24" s="1" customFormat="1" ht="14" customHeight="1" x14ac:dyDescent="0.3">
      <c r="A1799" s="24" t="s">
        <v>23</v>
      </c>
      <c r="B1799" s="24" t="s">
        <v>2171</v>
      </c>
      <c r="C1799" s="12" t="s">
        <v>2172</v>
      </c>
      <c r="D1799" s="59"/>
      <c r="E1799" s="40" t="str">
        <f t="shared" si="82"/>
        <v>Еще фото</v>
      </c>
      <c r="F1799" s="25"/>
      <c r="G1799" s="24" t="s">
        <v>2155</v>
      </c>
      <c r="H1799" s="24" t="s">
        <v>349</v>
      </c>
      <c r="I1799" s="24" t="s">
        <v>2156</v>
      </c>
      <c r="J1799" s="14" t="s">
        <v>29</v>
      </c>
      <c r="K1799" s="15" t="s">
        <v>45</v>
      </c>
      <c r="L1799" s="61"/>
      <c r="M1799" s="14"/>
      <c r="N1799" s="14" t="s">
        <v>114</v>
      </c>
      <c r="O1799" s="14"/>
      <c r="P1799" s="15" t="s">
        <v>2174</v>
      </c>
      <c r="Q1799" s="16">
        <v>7999</v>
      </c>
      <c r="R1799" s="17">
        <v>69.02</v>
      </c>
      <c r="S1799" s="18">
        <v>2849.4354999999996</v>
      </c>
      <c r="T1799" s="19" t="s">
        <v>353</v>
      </c>
      <c r="U1799" s="20" t="s">
        <v>362</v>
      </c>
      <c r="V1799" s="22">
        <v>37</v>
      </c>
      <c r="W1799" s="22">
        <v>36</v>
      </c>
      <c r="X1799" s="23"/>
    </row>
    <row r="1800" spans="1:24" s="1" customFormat="1" ht="14" customHeight="1" x14ac:dyDescent="0.3">
      <c r="A1800" s="24" t="s">
        <v>23</v>
      </c>
      <c r="B1800" s="24" t="s">
        <v>2171</v>
      </c>
      <c r="C1800" s="12" t="s">
        <v>2172</v>
      </c>
      <c r="D1800" s="59"/>
      <c r="E1800" s="40" t="str">
        <f t="shared" si="82"/>
        <v>Еще фото</v>
      </c>
      <c r="F1800" s="25"/>
      <c r="G1800" s="24" t="s">
        <v>2155</v>
      </c>
      <c r="H1800" s="24" t="s">
        <v>349</v>
      </c>
      <c r="I1800" s="24" t="s">
        <v>2156</v>
      </c>
      <c r="J1800" s="14" t="s">
        <v>29</v>
      </c>
      <c r="K1800" s="15" t="s">
        <v>45</v>
      </c>
      <c r="L1800" s="61"/>
      <c r="M1800" s="14"/>
      <c r="N1800" s="14" t="s">
        <v>114</v>
      </c>
      <c r="O1800" s="14"/>
      <c r="P1800" s="15" t="s">
        <v>2174</v>
      </c>
      <c r="Q1800" s="16">
        <v>7999</v>
      </c>
      <c r="R1800" s="17">
        <v>69.02</v>
      </c>
      <c r="S1800" s="18">
        <v>2849.4354999999996</v>
      </c>
      <c r="T1800" s="19" t="s">
        <v>353</v>
      </c>
      <c r="U1800" s="20" t="s">
        <v>686</v>
      </c>
      <c r="V1800" s="22">
        <v>38</v>
      </c>
      <c r="W1800" s="22">
        <v>34</v>
      </c>
      <c r="X1800" s="23"/>
    </row>
    <row r="1801" spans="1:24" s="1" customFormat="1" ht="14" customHeight="1" x14ac:dyDescent="0.3">
      <c r="A1801" s="24" t="s">
        <v>23</v>
      </c>
      <c r="B1801" s="24" t="s">
        <v>2171</v>
      </c>
      <c r="C1801" s="12" t="s">
        <v>2172</v>
      </c>
      <c r="D1801" s="59"/>
      <c r="E1801" s="40" t="str">
        <f t="shared" si="82"/>
        <v>Еще фото</v>
      </c>
      <c r="F1801" s="25"/>
      <c r="G1801" s="24" t="s">
        <v>2155</v>
      </c>
      <c r="H1801" s="24" t="s">
        <v>349</v>
      </c>
      <c r="I1801" s="24" t="s">
        <v>2156</v>
      </c>
      <c r="J1801" s="14" t="s">
        <v>29</v>
      </c>
      <c r="K1801" s="15" t="s">
        <v>45</v>
      </c>
      <c r="L1801" s="61"/>
      <c r="M1801" s="14"/>
      <c r="N1801" s="14" t="s">
        <v>114</v>
      </c>
      <c r="O1801" s="14"/>
      <c r="P1801" s="15" t="s">
        <v>2174</v>
      </c>
      <c r="Q1801" s="16">
        <v>7999</v>
      </c>
      <c r="R1801" s="17">
        <v>69.02</v>
      </c>
      <c r="S1801" s="18">
        <v>2849.4354999999996</v>
      </c>
      <c r="T1801" s="19" t="s">
        <v>353</v>
      </c>
      <c r="U1801" s="20" t="s">
        <v>355</v>
      </c>
      <c r="V1801" s="29">
        <v>39.5</v>
      </c>
      <c r="W1801" s="22">
        <v>15</v>
      </c>
      <c r="X1801" s="23"/>
    </row>
    <row r="1802" spans="1:24" s="1" customFormat="1" ht="14" customHeight="1" x14ac:dyDescent="0.3">
      <c r="A1802" s="24" t="s">
        <v>23</v>
      </c>
      <c r="B1802" s="24" t="s">
        <v>2171</v>
      </c>
      <c r="C1802" s="12" t="s">
        <v>2172</v>
      </c>
      <c r="D1802" s="59"/>
      <c r="E1802" s="40" t="str">
        <f t="shared" si="82"/>
        <v>Еще фото</v>
      </c>
      <c r="F1802" s="25"/>
      <c r="G1802" s="24" t="s">
        <v>2155</v>
      </c>
      <c r="H1802" s="24" t="s">
        <v>349</v>
      </c>
      <c r="I1802" s="24" t="s">
        <v>2156</v>
      </c>
      <c r="J1802" s="14" t="s">
        <v>29</v>
      </c>
      <c r="K1802" s="15" t="s">
        <v>45</v>
      </c>
      <c r="L1802" s="61"/>
      <c r="M1802" s="14"/>
      <c r="N1802" s="14" t="s">
        <v>114</v>
      </c>
      <c r="O1802" s="14"/>
      <c r="P1802" s="15" t="s">
        <v>2174</v>
      </c>
      <c r="Q1802" s="16">
        <v>7999</v>
      </c>
      <c r="R1802" s="17">
        <v>69.02</v>
      </c>
      <c r="S1802" s="18">
        <v>2849.4354999999996</v>
      </c>
      <c r="T1802" s="19" t="s">
        <v>353</v>
      </c>
      <c r="U1802" s="20" t="s">
        <v>696</v>
      </c>
      <c r="V1802" s="22">
        <v>41</v>
      </c>
      <c r="W1802" s="22">
        <v>4</v>
      </c>
      <c r="X1802" s="23"/>
    </row>
    <row r="1803" spans="1:24" s="1" customFormat="1" ht="17" customHeight="1" x14ac:dyDescent="0.3">
      <c r="A1803" s="24" t="s">
        <v>23</v>
      </c>
      <c r="B1803" s="24" t="s">
        <v>2171</v>
      </c>
      <c r="C1803" s="12" t="s">
        <v>2172</v>
      </c>
      <c r="D1803" s="60"/>
      <c r="E1803" s="40" t="str">
        <f t="shared" si="82"/>
        <v>Еще фото</v>
      </c>
      <c r="F1803" s="25"/>
      <c r="G1803" s="24" t="s">
        <v>2155</v>
      </c>
      <c r="H1803" s="24" t="s">
        <v>349</v>
      </c>
      <c r="I1803" s="24" t="s">
        <v>2156</v>
      </c>
      <c r="J1803" s="14" t="s">
        <v>29</v>
      </c>
      <c r="K1803" s="15" t="s">
        <v>45</v>
      </c>
      <c r="L1803" s="57"/>
      <c r="M1803" s="14"/>
      <c r="N1803" s="14" t="s">
        <v>114</v>
      </c>
      <c r="O1803" s="14"/>
      <c r="P1803" s="15" t="s">
        <v>2174</v>
      </c>
      <c r="Q1803" s="16">
        <v>7999</v>
      </c>
      <c r="R1803" s="17">
        <v>69.02</v>
      </c>
      <c r="S1803" s="18">
        <v>2849.4354999999996</v>
      </c>
      <c r="T1803" s="19" t="s">
        <v>353</v>
      </c>
      <c r="U1803" s="20" t="s">
        <v>698</v>
      </c>
      <c r="V1803" s="22">
        <v>42</v>
      </c>
      <c r="W1803" s="22">
        <v>5</v>
      </c>
      <c r="X1803" s="23"/>
    </row>
    <row r="1804" spans="1:24" s="1" customFormat="1" ht="35" customHeight="1" x14ac:dyDescent="0.3">
      <c r="A1804" s="11" t="s">
        <v>23</v>
      </c>
      <c r="B1804" s="11" t="s">
        <v>2159</v>
      </c>
      <c r="C1804" s="12" t="s">
        <v>2175</v>
      </c>
      <c r="D1804" s="58"/>
      <c r="E1804" s="40" t="str">
        <f>HYPERLINK("https://www.google.ru/search?q=CZ5478-100&amp;newwindow=1&amp;tbm=isch","Еще фото")</f>
        <v>Еще фото</v>
      </c>
      <c r="F1804" s="25"/>
      <c r="G1804" s="11" t="s">
        <v>2155</v>
      </c>
      <c r="H1804" s="11" t="s">
        <v>349</v>
      </c>
      <c r="I1804" s="14" t="s">
        <v>2156</v>
      </c>
      <c r="J1804" s="14" t="s">
        <v>2168</v>
      </c>
      <c r="K1804" s="15" t="s">
        <v>30</v>
      </c>
      <c r="L1804" s="56" t="s">
        <v>2176</v>
      </c>
      <c r="M1804" s="14"/>
      <c r="N1804" s="14" t="s">
        <v>67</v>
      </c>
      <c r="O1804" s="14"/>
      <c r="P1804" s="15" t="s">
        <v>2174</v>
      </c>
      <c r="Q1804" s="16">
        <v>4699</v>
      </c>
      <c r="R1804" s="17">
        <v>68.98</v>
      </c>
      <c r="S1804" s="18">
        <v>1676.4354999999998</v>
      </c>
      <c r="T1804" s="19" t="s">
        <v>353</v>
      </c>
      <c r="U1804" s="20" t="s">
        <v>362</v>
      </c>
      <c r="V1804" s="22">
        <v>39</v>
      </c>
      <c r="W1804" s="22">
        <v>16</v>
      </c>
      <c r="X1804" s="23"/>
    </row>
    <row r="1805" spans="1:24" s="1" customFormat="1" ht="35" customHeight="1" x14ac:dyDescent="0.3">
      <c r="A1805" s="24" t="s">
        <v>23</v>
      </c>
      <c r="B1805" s="24" t="s">
        <v>2159</v>
      </c>
      <c r="C1805" s="12" t="s">
        <v>2175</v>
      </c>
      <c r="D1805" s="59"/>
      <c r="E1805" s="40" t="str">
        <f>HYPERLINK("https://www.google.ru/search?q=CZ5478-100&amp;newwindow=1&amp;tbm=isch","Еще фото")</f>
        <v>Еще фото</v>
      </c>
      <c r="F1805" s="25"/>
      <c r="G1805" s="24" t="s">
        <v>2155</v>
      </c>
      <c r="H1805" s="24" t="s">
        <v>349</v>
      </c>
      <c r="I1805" s="24" t="s">
        <v>2156</v>
      </c>
      <c r="J1805" s="14" t="s">
        <v>2168</v>
      </c>
      <c r="K1805" s="15" t="s">
        <v>30</v>
      </c>
      <c r="L1805" s="61"/>
      <c r="M1805" s="14"/>
      <c r="N1805" s="14" t="s">
        <v>67</v>
      </c>
      <c r="O1805" s="14"/>
      <c r="P1805" s="15" t="s">
        <v>2174</v>
      </c>
      <c r="Q1805" s="16">
        <v>4699</v>
      </c>
      <c r="R1805" s="17">
        <v>68.98</v>
      </c>
      <c r="S1805" s="18">
        <v>1676.4354999999998</v>
      </c>
      <c r="T1805" s="19" t="s">
        <v>353</v>
      </c>
      <c r="U1805" s="20" t="s">
        <v>686</v>
      </c>
      <c r="V1805" s="22">
        <v>40</v>
      </c>
      <c r="W1805" s="22">
        <v>44</v>
      </c>
      <c r="X1805" s="23"/>
    </row>
    <row r="1806" spans="1:24" s="1" customFormat="1" ht="37.049999999999997" customHeight="1" x14ac:dyDescent="0.3">
      <c r="A1806" s="24" t="s">
        <v>23</v>
      </c>
      <c r="B1806" s="24" t="s">
        <v>2159</v>
      </c>
      <c r="C1806" s="12" t="s">
        <v>2175</v>
      </c>
      <c r="D1806" s="60"/>
      <c r="E1806" s="40" t="str">
        <f>HYPERLINK("https://www.google.ru/search?q=CZ5478-100&amp;newwindow=1&amp;tbm=isch","Еще фото")</f>
        <v>Еще фото</v>
      </c>
      <c r="F1806" s="25"/>
      <c r="G1806" s="24" t="s">
        <v>2155</v>
      </c>
      <c r="H1806" s="24" t="s">
        <v>349</v>
      </c>
      <c r="I1806" s="24" t="s">
        <v>2156</v>
      </c>
      <c r="J1806" s="14" t="s">
        <v>2168</v>
      </c>
      <c r="K1806" s="15" t="s">
        <v>30</v>
      </c>
      <c r="L1806" s="57"/>
      <c r="M1806" s="14"/>
      <c r="N1806" s="14" t="s">
        <v>67</v>
      </c>
      <c r="O1806" s="14"/>
      <c r="P1806" s="15" t="s">
        <v>2174</v>
      </c>
      <c r="Q1806" s="16">
        <v>4699</v>
      </c>
      <c r="R1806" s="17">
        <v>68.98</v>
      </c>
      <c r="S1806" s="18">
        <v>1676.4354999999998</v>
      </c>
      <c r="T1806" s="19" t="s">
        <v>353</v>
      </c>
      <c r="U1806" s="20" t="s">
        <v>355</v>
      </c>
      <c r="V1806" s="29">
        <v>41.5</v>
      </c>
      <c r="W1806" s="22">
        <v>62</v>
      </c>
      <c r="X1806" s="23"/>
    </row>
    <row r="1807" spans="1:24" s="1" customFormat="1" ht="52.05" customHeight="1" x14ac:dyDescent="0.3">
      <c r="A1807" s="11" t="s">
        <v>23</v>
      </c>
      <c r="B1807" s="11" t="s">
        <v>2177</v>
      </c>
      <c r="C1807" s="12" t="s">
        <v>2178</v>
      </c>
      <c r="D1807" s="54"/>
      <c r="E1807" s="40" t="str">
        <f>HYPERLINK("https://www.google.ru/search?q=CN9675-400&amp;newwindow=1&amp;tbm=isch","Еще фото")</f>
        <v>Еще фото</v>
      </c>
      <c r="F1807" s="25"/>
      <c r="G1807" s="11" t="s">
        <v>2155</v>
      </c>
      <c r="H1807" s="11" t="s">
        <v>349</v>
      </c>
      <c r="I1807" s="14" t="s">
        <v>2156</v>
      </c>
      <c r="J1807" s="14" t="s">
        <v>29</v>
      </c>
      <c r="K1807" s="15" t="s">
        <v>30</v>
      </c>
      <c r="L1807" s="56" t="s">
        <v>2179</v>
      </c>
      <c r="M1807" s="14"/>
      <c r="N1807" s="14" t="s">
        <v>107</v>
      </c>
      <c r="O1807" s="14"/>
      <c r="P1807" s="15" t="s">
        <v>2180</v>
      </c>
      <c r="Q1807" s="16">
        <v>5499</v>
      </c>
      <c r="R1807" s="17">
        <v>66.58</v>
      </c>
      <c r="S1807" s="18">
        <v>2113.4354999999996</v>
      </c>
      <c r="T1807" s="19" t="s">
        <v>353</v>
      </c>
      <c r="U1807" s="20" t="s">
        <v>686</v>
      </c>
      <c r="V1807" s="22">
        <v>40</v>
      </c>
      <c r="W1807" s="22">
        <v>13</v>
      </c>
      <c r="X1807" s="23"/>
    </row>
    <row r="1808" spans="1:24" s="1" customFormat="1" ht="61.05" customHeight="1" x14ac:dyDescent="0.3">
      <c r="A1808" s="24" t="s">
        <v>23</v>
      </c>
      <c r="B1808" s="24" t="s">
        <v>2177</v>
      </c>
      <c r="C1808" s="12" t="s">
        <v>2178</v>
      </c>
      <c r="D1808" s="55"/>
      <c r="E1808" s="40" t="str">
        <f>HYPERLINK("https://www.google.ru/search?q=CN9675-400&amp;newwindow=1&amp;tbm=isch","Еще фото")</f>
        <v>Еще фото</v>
      </c>
      <c r="F1808" s="25"/>
      <c r="G1808" s="24" t="s">
        <v>2155</v>
      </c>
      <c r="H1808" s="24" t="s">
        <v>349</v>
      </c>
      <c r="I1808" s="24" t="s">
        <v>2156</v>
      </c>
      <c r="J1808" s="14" t="s">
        <v>29</v>
      </c>
      <c r="K1808" s="15" t="s">
        <v>30</v>
      </c>
      <c r="L1808" s="57"/>
      <c r="M1808" s="14"/>
      <c r="N1808" s="14" t="s">
        <v>107</v>
      </c>
      <c r="O1808" s="14"/>
      <c r="P1808" s="15" t="s">
        <v>2180</v>
      </c>
      <c r="Q1808" s="16">
        <v>5499</v>
      </c>
      <c r="R1808" s="17">
        <v>66.58</v>
      </c>
      <c r="S1808" s="18">
        <v>2113.4354999999996</v>
      </c>
      <c r="T1808" s="19" t="s">
        <v>353</v>
      </c>
      <c r="U1808" s="20" t="s">
        <v>355</v>
      </c>
      <c r="V1808" s="29">
        <v>41.5</v>
      </c>
      <c r="W1808" s="22">
        <v>6</v>
      </c>
      <c r="X1808" s="23"/>
    </row>
    <row r="1809" spans="1:24" s="1" customFormat="1" ht="35" customHeight="1" x14ac:dyDescent="0.3">
      <c r="A1809" s="11" t="s">
        <v>23</v>
      </c>
      <c r="B1809" s="11" t="s">
        <v>2159</v>
      </c>
      <c r="C1809" s="12" t="s">
        <v>2181</v>
      </c>
      <c r="D1809" s="58"/>
      <c r="E1809" s="40" t="str">
        <f>HYPERLINK("https://www.google.ru/search?q=CN9677-002&amp;newwindow=1&amp;tbm=isch","Еще фото")</f>
        <v>Еще фото</v>
      </c>
      <c r="F1809" s="25"/>
      <c r="G1809" s="11" t="s">
        <v>2155</v>
      </c>
      <c r="H1809" s="11" t="s">
        <v>349</v>
      </c>
      <c r="I1809" s="14" t="s">
        <v>2156</v>
      </c>
      <c r="J1809" s="14" t="s">
        <v>29</v>
      </c>
      <c r="K1809" s="15" t="s">
        <v>45</v>
      </c>
      <c r="L1809" s="56" t="s">
        <v>2182</v>
      </c>
      <c r="M1809" s="14"/>
      <c r="N1809" s="14" t="s">
        <v>114</v>
      </c>
      <c r="O1809" s="14"/>
      <c r="P1809" s="15" t="s">
        <v>2166</v>
      </c>
      <c r="Q1809" s="16">
        <v>5799</v>
      </c>
      <c r="R1809" s="17">
        <v>61.58</v>
      </c>
      <c r="S1809" s="18">
        <v>2561.9354999999996</v>
      </c>
      <c r="T1809" s="19" t="s">
        <v>353</v>
      </c>
      <c r="U1809" s="20" t="s">
        <v>362</v>
      </c>
      <c r="V1809" s="22">
        <v>37</v>
      </c>
      <c r="W1809" s="22">
        <v>6</v>
      </c>
      <c r="X1809" s="23"/>
    </row>
    <row r="1810" spans="1:24" s="1" customFormat="1" ht="35" customHeight="1" x14ac:dyDescent="0.3">
      <c r="A1810" s="24" t="s">
        <v>23</v>
      </c>
      <c r="B1810" s="24" t="s">
        <v>2159</v>
      </c>
      <c r="C1810" s="12" t="s">
        <v>2181</v>
      </c>
      <c r="D1810" s="59"/>
      <c r="E1810" s="40" t="str">
        <f>HYPERLINK("https://www.google.ru/search?q=CN9677-002&amp;newwindow=1&amp;tbm=isch","Еще фото")</f>
        <v>Еще фото</v>
      </c>
      <c r="F1810" s="25"/>
      <c r="G1810" s="24" t="s">
        <v>2155</v>
      </c>
      <c r="H1810" s="24" t="s">
        <v>349</v>
      </c>
      <c r="I1810" s="24" t="s">
        <v>2156</v>
      </c>
      <c r="J1810" s="14" t="s">
        <v>29</v>
      </c>
      <c r="K1810" s="15" t="s">
        <v>45</v>
      </c>
      <c r="L1810" s="61"/>
      <c r="M1810" s="14"/>
      <c r="N1810" s="14" t="s">
        <v>114</v>
      </c>
      <c r="O1810" s="14"/>
      <c r="P1810" s="15" t="s">
        <v>2166</v>
      </c>
      <c r="Q1810" s="16">
        <v>5799</v>
      </c>
      <c r="R1810" s="17">
        <v>61.58</v>
      </c>
      <c r="S1810" s="18">
        <v>2561.9354999999996</v>
      </c>
      <c r="T1810" s="19" t="s">
        <v>353</v>
      </c>
      <c r="U1810" s="20" t="s">
        <v>686</v>
      </c>
      <c r="V1810" s="22">
        <v>38</v>
      </c>
      <c r="W1810" s="22">
        <v>7</v>
      </c>
      <c r="X1810" s="23"/>
    </row>
    <row r="1811" spans="1:24" s="1" customFormat="1" ht="37.049999999999997" customHeight="1" x14ac:dyDescent="0.3">
      <c r="A1811" s="24" t="s">
        <v>23</v>
      </c>
      <c r="B1811" s="24" t="s">
        <v>2159</v>
      </c>
      <c r="C1811" s="12" t="s">
        <v>2181</v>
      </c>
      <c r="D1811" s="60"/>
      <c r="E1811" s="40" t="str">
        <f>HYPERLINK("https://www.google.ru/search?q=CN9677-002&amp;newwindow=1&amp;tbm=isch","Еще фото")</f>
        <v>Еще фото</v>
      </c>
      <c r="F1811" s="25"/>
      <c r="G1811" s="24" t="s">
        <v>2155</v>
      </c>
      <c r="H1811" s="24" t="s">
        <v>349</v>
      </c>
      <c r="I1811" s="24" t="s">
        <v>2156</v>
      </c>
      <c r="J1811" s="14" t="s">
        <v>29</v>
      </c>
      <c r="K1811" s="15" t="s">
        <v>45</v>
      </c>
      <c r="L1811" s="57"/>
      <c r="M1811" s="14"/>
      <c r="N1811" s="14" t="s">
        <v>114</v>
      </c>
      <c r="O1811" s="14"/>
      <c r="P1811" s="15" t="s">
        <v>2166</v>
      </c>
      <c r="Q1811" s="16">
        <v>5799</v>
      </c>
      <c r="R1811" s="17">
        <v>61.58</v>
      </c>
      <c r="S1811" s="18">
        <v>2561.9354999999996</v>
      </c>
      <c r="T1811" s="19" t="s">
        <v>353</v>
      </c>
      <c r="U1811" s="20" t="s">
        <v>355</v>
      </c>
      <c r="V1811" s="29">
        <v>39.5</v>
      </c>
      <c r="W1811" s="22">
        <v>2</v>
      </c>
      <c r="X1811" s="23"/>
    </row>
    <row r="1812" spans="1:24" s="1" customFormat="1" ht="26" customHeight="1" x14ac:dyDescent="0.3">
      <c r="A1812" s="11" t="s">
        <v>23</v>
      </c>
      <c r="B1812" s="11" t="s">
        <v>2183</v>
      </c>
      <c r="C1812" s="12" t="s">
        <v>2184</v>
      </c>
      <c r="D1812" s="58"/>
      <c r="E1812" s="40" t="str">
        <f>HYPERLINK("https://www.google.ru/search?q=HF2719-200&amp;newwindow=1&amp;tbm=isch","Еще фото")</f>
        <v>Еще фото</v>
      </c>
      <c r="F1812" s="25"/>
      <c r="G1812" s="11" t="s">
        <v>2185</v>
      </c>
      <c r="H1812" s="11" t="s">
        <v>349</v>
      </c>
      <c r="I1812" s="14" t="s">
        <v>2156</v>
      </c>
      <c r="J1812" s="14" t="s">
        <v>29</v>
      </c>
      <c r="K1812" s="15" t="s">
        <v>45</v>
      </c>
      <c r="L1812" s="56" t="s">
        <v>2186</v>
      </c>
      <c r="M1812" s="14"/>
      <c r="N1812" s="14" t="s">
        <v>197</v>
      </c>
      <c r="O1812" s="14"/>
      <c r="P1812" s="15" t="s">
        <v>2187</v>
      </c>
      <c r="Q1812" s="16">
        <v>7499</v>
      </c>
      <c r="R1812" s="17">
        <v>58.96</v>
      </c>
      <c r="S1812" s="18">
        <v>3539.4354999999996</v>
      </c>
      <c r="T1812" s="19" t="s">
        <v>353</v>
      </c>
      <c r="U1812" s="20" t="s">
        <v>712</v>
      </c>
      <c r="V1812" s="29">
        <v>35.5</v>
      </c>
      <c r="W1812" s="22">
        <v>2</v>
      </c>
      <c r="X1812" s="23"/>
    </row>
    <row r="1813" spans="1:24" s="1" customFormat="1" ht="26" customHeight="1" x14ac:dyDescent="0.3">
      <c r="A1813" s="24" t="s">
        <v>23</v>
      </c>
      <c r="B1813" s="24" t="s">
        <v>2183</v>
      </c>
      <c r="C1813" s="12" t="s">
        <v>2184</v>
      </c>
      <c r="D1813" s="59"/>
      <c r="E1813" s="40" t="str">
        <f>HYPERLINK("https://www.google.ru/search?q=HF2719-200&amp;newwindow=1&amp;tbm=isch","Еще фото")</f>
        <v>Еще фото</v>
      </c>
      <c r="F1813" s="25"/>
      <c r="G1813" s="24" t="s">
        <v>2185</v>
      </c>
      <c r="H1813" s="24" t="s">
        <v>349</v>
      </c>
      <c r="I1813" s="24" t="s">
        <v>2156</v>
      </c>
      <c r="J1813" s="14" t="s">
        <v>29</v>
      </c>
      <c r="K1813" s="15" t="s">
        <v>45</v>
      </c>
      <c r="L1813" s="61"/>
      <c r="M1813" s="14"/>
      <c r="N1813" s="14" t="s">
        <v>197</v>
      </c>
      <c r="O1813" s="14"/>
      <c r="P1813" s="15" t="s">
        <v>2187</v>
      </c>
      <c r="Q1813" s="16">
        <v>7499</v>
      </c>
      <c r="R1813" s="17">
        <v>58.96</v>
      </c>
      <c r="S1813" s="18">
        <v>3539.4354999999996</v>
      </c>
      <c r="T1813" s="19" t="s">
        <v>353</v>
      </c>
      <c r="U1813" s="20" t="s">
        <v>362</v>
      </c>
      <c r="V1813" s="22">
        <v>37</v>
      </c>
      <c r="W1813" s="22">
        <v>6</v>
      </c>
      <c r="X1813" s="23"/>
    </row>
    <row r="1814" spans="1:24" s="1" customFormat="1" ht="26" customHeight="1" x14ac:dyDescent="0.3">
      <c r="A1814" s="24" t="s">
        <v>23</v>
      </c>
      <c r="B1814" s="24" t="s">
        <v>2183</v>
      </c>
      <c r="C1814" s="12" t="s">
        <v>2184</v>
      </c>
      <c r="D1814" s="59"/>
      <c r="E1814" s="40" t="str">
        <f>HYPERLINK("https://www.google.ru/search?q=HF2719-200&amp;newwindow=1&amp;tbm=isch","Еще фото")</f>
        <v>Еще фото</v>
      </c>
      <c r="F1814" s="25"/>
      <c r="G1814" s="24" t="s">
        <v>2185</v>
      </c>
      <c r="H1814" s="24" t="s">
        <v>349</v>
      </c>
      <c r="I1814" s="24" t="s">
        <v>2156</v>
      </c>
      <c r="J1814" s="14" t="s">
        <v>29</v>
      </c>
      <c r="K1814" s="15" t="s">
        <v>45</v>
      </c>
      <c r="L1814" s="61"/>
      <c r="M1814" s="14"/>
      <c r="N1814" s="14" t="s">
        <v>197</v>
      </c>
      <c r="O1814" s="14"/>
      <c r="P1814" s="15" t="s">
        <v>2187</v>
      </c>
      <c r="Q1814" s="16">
        <v>7499</v>
      </c>
      <c r="R1814" s="17">
        <v>58.96</v>
      </c>
      <c r="S1814" s="18">
        <v>3539.4354999999996</v>
      </c>
      <c r="T1814" s="19" t="s">
        <v>353</v>
      </c>
      <c r="U1814" s="20" t="s">
        <v>355</v>
      </c>
      <c r="V1814" s="29">
        <v>39.5</v>
      </c>
      <c r="W1814" s="22">
        <v>2</v>
      </c>
      <c r="X1814" s="23"/>
    </row>
    <row r="1815" spans="1:24" s="1" customFormat="1" ht="26" customHeight="1" x14ac:dyDescent="0.3">
      <c r="A1815" s="24" t="s">
        <v>23</v>
      </c>
      <c r="B1815" s="24" t="s">
        <v>2183</v>
      </c>
      <c r="C1815" s="12" t="s">
        <v>2184</v>
      </c>
      <c r="D1815" s="60"/>
      <c r="E1815" s="40" t="str">
        <f>HYPERLINK("https://www.google.ru/search?q=HF2719-200&amp;newwindow=1&amp;tbm=isch","Еще фото")</f>
        <v>Еще фото</v>
      </c>
      <c r="F1815" s="25"/>
      <c r="G1815" s="24" t="s">
        <v>2185</v>
      </c>
      <c r="H1815" s="24" t="s">
        <v>349</v>
      </c>
      <c r="I1815" s="24" t="s">
        <v>2156</v>
      </c>
      <c r="J1815" s="14" t="s">
        <v>29</v>
      </c>
      <c r="K1815" s="15" t="s">
        <v>45</v>
      </c>
      <c r="L1815" s="57"/>
      <c r="M1815" s="14"/>
      <c r="N1815" s="14" t="s">
        <v>197</v>
      </c>
      <c r="O1815" s="14"/>
      <c r="P1815" s="15" t="s">
        <v>2187</v>
      </c>
      <c r="Q1815" s="16">
        <v>7499</v>
      </c>
      <c r="R1815" s="17">
        <v>58.96</v>
      </c>
      <c r="S1815" s="18">
        <v>3539.4354999999996</v>
      </c>
      <c r="T1815" s="19" t="s">
        <v>353</v>
      </c>
      <c r="U1815" s="20" t="s">
        <v>696</v>
      </c>
      <c r="V1815" s="22">
        <v>41</v>
      </c>
      <c r="W1815" s="22">
        <v>1</v>
      </c>
      <c r="X1815" s="23"/>
    </row>
    <row r="1816" spans="1:24" s="1" customFormat="1" ht="26" customHeight="1" x14ac:dyDescent="0.3">
      <c r="A1816" s="11" t="s">
        <v>23</v>
      </c>
      <c r="B1816" s="11" t="s">
        <v>2188</v>
      </c>
      <c r="C1816" s="12" t="s">
        <v>2189</v>
      </c>
      <c r="D1816" s="58"/>
      <c r="E1816" s="40" t="str">
        <f>HYPERLINK("https://www.google.ru/search?q=FD4116-201&amp;newwindow=1&amp;tbm=isch","Еще фото")</f>
        <v>Еще фото</v>
      </c>
      <c r="F1816" s="25"/>
      <c r="G1816" s="11" t="s">
        <v>2155</v>
      </c>
      <c r="H1816" s="11" t="s">
        <v>349</v>
      </c>
      <c r="I1816" s="14" t="s">
        <v>2156</v>
      </c>
      <c r="J1816" s="14" t="s">
        <v>29</v>
      </c>
      <c r="K1816" s="15" t="s">
        <v>337</v>
      </c>
      <c r="L1816" s="56" t="s">
        <v>2190</v>
      </c>
      <c r="M1816" s="14"/>
      <c r="N1816" s="14" t="s">
        <v>164</v>
      </c>
      <c r="O1816" s="14"/>
      <c r="P1816" s="15" t="s">
        <v>1021</v>
      </c>
      <c r="Q1816" s="16">
        <v>7399</v>
      </c>
      <c r="R1816" s="17">
        <v>58.67</v>
      </c>
      <c r="S1816" s="18">
        <v>3516.4354999999996</v>
      </c>
      <c r="T1816" s="19" t="s">
        <v>353</v>
      </c>
      <c r="U1816" s="20" t="s">
        <v>362</v>
      </c>
      <c r="V1816" s="22">
        <v>39</v>
      </c>
      <c r="W1816" s="22">
        <v>3</v>
      </c>
      <c r="X1816" s="23"/>
    </row>
    <row r="1817" spans="1:24" s="1" customFormat="1" ht="26" customHeight="1" x14ac:dyDescent="0.3">
      <c r="A1817" s="24" t="s">
        <v>23</v>
      </c>
      <c r="B1817" s="24" t="s">
        <v>2188</v>
      </c>
      <c r="C1817" s="12" t="s">
        <v>2189</v>
      </c>
      <c r="D1817" s="59"/>
      <c r="E1817" s="40" t="str">
        <f>HYPERLINK("https://www.google.ru/search?q=FD4116-201&amp;newwindow=1&amp;tbm=isch","Еще фото")</f>
        <v>Еще фото</v>
      </c>
      <c r="F1817" s="25"/>
      <c r="G1817" s="24" t="s">
        <v>2155</v>
      </c>
      <c r="H1817" s="24" t="s">
        <v>349</v>
      </c>
      <c r="I1817" s="24" t="s">
        <v>2156</v>
      </c>
      <c r="J1817" s="14" t="s">
        <v>29</v>
      </c>
      <c r="K1817" s="15" t="s">
        <v>337</v>
      </c>
      <c r="L1817" s="61"/>
      <c r="M1817" s="14"/>
      <c r="N1817" s="14" t="s">
        <v>164</v>
      </c>
      <c r="O1817" s="14"/>
      <c r="P1817" s="15" t="s">
        <v>1021</v>
      </c>
      <c r="Q1817" s="16">
        <v>7399</v>
      </c>
      <c r="R1817" s="17">
        <v>58.67</v>
      </c>
      <c r="S1817" s="18">
        <v>3516.4354999999996</v>
      </c>
      <c r="T1817" s="19" t="s">
        <v>353</v>
      </c>
      <c r="U1817" s="20" t="s">
        <v>686</v>
      </c>
      <c r="V1817" s="22">
        <v>40</v>
      </c>
      <c r="W1817" s="22">
        <v>18</v>
      </c>
      <c r="X1817" s="23"/>
    </row>
    <row r="1818" spans="1:24" s="1" customFormat="1" ht="26" customHeight="1" x14ac:dyDescent="0.3">
      <c r="A1818" s="24" t="s">
        <v>23</v>
      </c>
      <c r="B1818" s="24" t="s">
        <v>2188</v>
      </c>
      <c r="C1818" s="12" t="s">
        <v>2189</v>
      </c>
      <c r="D1818" s="59"/>
      <c r="E1818" s="40" t="str">
        <f>HYPERLINK("https://www.google.ru/search?q=FD4116-201&amp;newwindow=1&amp;tbm=isch","Еще фото")</f>
        <v>Еще фото</v>
      </c>
      <c r="F1818" s="25"/>
      <c r="G1818" s="24" t="s">
        <v>2155</v>
      </c>
      <c r="H1818" s="24" t="s">
        <v>349</v>
      </c>
      <c r="I1818" s="24" t="s">
        <v>2156</v>
      </c>
      <c r="J1818" s="14" t="s">
        <v>29</v>
      </c>
      <c r="K1818" s="15" t="s">
        <v>337</v>
      </c>
      <c r="L1818" s="61"/>
      <c r="M1818" s="14"/>
      <c r="N1818" s="14" t="s">
        <v>164</v>
      </c>
      <c r="O1818" s="14"/>
      <c r="P1818" s="15" t="s">
        <v>1021</v>
      </c>
      <c r="Q1818" s="16">
        <v>7399</v>
      </c>
      <c r="R1818" s="17">
        <v>58.67</v>
      </c>
      <c r="S1818" s="18">
        <v>3516.4354999999996</v>
      </c>
      <c r="T1818" s="19" t="s">
        <v>353</v>
      </c>
      <c r="U1818" s="20" t="s">
        <v>355</v>
      </c>
      <c r="V1818" s="29">
        <v>41.5</v>
      </c>
      <c r="W1818" s="22">
        <v>33</v>
      </c>
      <c r="X1818" s="23"/>
    </row>
    <row r="1819" spans="1:24" s="1" customFormat="1" ht="26" customHeight="1" x14ac:dyDescent="0.3">
      <c r="A1819" s="24" t="s">
        <v>23</v>
      </c>
      <c r="B1819" s="24" t="s">
        <v>2188</v>
      </c>
      <c r="C1819" s="12" t="s">
        <v>2189</v>
      </c>
      <c r="D1819" s="60"/>
      <c r="E1819" s="40" t="str">
        <f>HYPERLINK("https://www.google.ru/search?q=FD4116-201&amp;newwindow=1&amp;tbm=isch","Еще фото")</f>
        <v>Еще фото</v>
      </c>
      <c r="F1819" s="25"/>
      <c r="G1819" s="24" t="s">
        <v>2155</v>
      </c>
      <c r="H1819" s="24" t="s">
        <v>349</v>
      </c>
      <c r="I1819" s="24" t="s">
        <v>2156</v>
      </c>
      <c r="J1819" s="14" t="s">
        <v>29</v>
      </c>
      <c r="K1819" s="15" t="s">
        <v>337</v>
      </c>
      <c r="L1819" s="57"/>
      <c r="M1819" s="14"/>
      <c r="N1819" s="14" t="s">
        <v>164</v>
      </c>
      <c r="O1819" s="14"/>
      <c r="P1819" s="15" t="s">
        <v>1021</v>
      </c>
      <c r="Q1819" s="16">
        <v>7399</v>
      </c>
      <c r="R1819" s="17">
        <v>58.67</v>
      </c>
      <c r="S1819" s="18">
        <v>3516.4354999999996</v>
      </c>
      <c r="T1819" s="19" t="s">
        <v>353</v>
      </c>
      <c r="U1819" s="20" t="s">
        <v>696</v>
      </c>
      <c r="V1819" s="22">
        <v>43</v>
      </c>
      <c r="W1819" s="22">
        <v>2</v>
      </c>
      <c r="X1819" s="23"/>
    </row>
    <row r="1820" spans="1:24" s="1" customFormat="1" ht="21" customHeight="1" x14ac:dyDescent="0.3">
      <c r="A1820" s="11" t="s">
        <v>23</v>
      </c>
      <c r="B1820" s="11" t="s">
        <v>2153</v>
      </c>
      <c r="C1820" s="26" t="s">
        <v>2191</v>
      </c>
      <c r="D1820" s="58"/>
      <c r="E1820" s="40" t="str">
        <f>HYPERLINK("https://www.google.ru/search?q=CN9675-401&amp;newwindow=1&amp;tbm=isch","Еще фото")</f>
        <v>Еще фото</v>
      </c>
      <c r="F1820" s="25" t="s">
        <v>52</v>
      </c>
      <c r="G1820" s="11" t="s">
        <v>2155</v>
      </c>
      <c r="H1820" s="11" t="s">
        <v>349</v>
      </c>
      <c r="I1820" s="14" t="s">
        <v>2156</v>
      </c>
      <c r="J1820" s="14" t="s">
        <v>29</v>
      </c>
      <c r="K1820" s="15" t="s">
        <v>30</v>
      </c>
      <c r="L1820" s="56" t="s">
        <v>2157</v>
      </c>
      <c r="M1820" s="14"/>
      <c r="N1820" s="14" t="s">
        <v>107</v>
      </c>
      <c r="O1820" s="14"/>
      <c r="P1820" s="15" t="s">
        <v>2174</v>
      </c>
      <c r="Q1820" s="16">
        <v>5399</v>
      </c>
      <c r="R1820" s="17">
        <v>56.51</v>
      </c>
      <c r="S1820" s="18">
        <v>2699.9354999999996</v>
      </c>
      <c r="T1820" s="19" t="s">
        <v>353</v>
      </c>
      <c r="U1820" s="20" t="s">
        <v>362</v>
      </c>
      <c r="V1820" s="22">
        <v>39</v>
      </c>
      <c r="W1820" s="22">
        <v>43</v>
      </c>
      <c r="X1820" s="23"/>
    </row>
    <row r="1821" spans="1:24" s="1" customFormat="1" ht="21" customHeight="1" x14ac:dyDescent="0.3">
      <c r="A1821" s="24" t="s">
        <v>23</v>
      </c>
      <c r="B1821" s="24" t="s">
        <v>2153</v>
      </c>
      <c r="C1821" s="27" t="s">
        <v>2191</v>
      </c>
      <c r="D1821" s="59"/>
      <c r="E1821" s="40" t="str">
        <f>HYPERLINK("https://www.google.ru/search?q=CN9675-401&amp;newwindow=1&amp;tbm=isch","Еще фото")</f>
        <v>Еще фото</v>
      </c>
      <c r="F1821" s="25" t="s">
        <v>52</v>
      </c>
      <c r="G1821" s="24" t="s">
        <v>2155</v>
      </c>
      <c r="H1821" s="24" t="s">
        <v>349</v>
      </c>
      <c r="I1821" s="24" t="s">
        <v>2156</v>
      </c>
      <c r="J1821" s="14" t="s">
        <v>29</v>
      </c>
      <c r="K1821" s="15" t="s">
        <v>30</v>
      </c>
      <c r="L1821" s="61"/>
      <c r="M1821" s="14"/>
      <c r="N1821" s="14" t="s">
        <v>107</v>
      </c>
      <c r="O1821" s="14"/>
      <c r="P1821" s="15" t="s">
        <v>2174</v>
      </c>
      <c r="Q1821" s="16">
        <v>5399</v>
      </c>
      <c r="R1821" s="17">
        <v>56.51</v>
      </c>
      <c r="S1821" s="18">
        <v>2699.9354999999996</v>
      </c>
      <c r="T1821" s="19" t="s">
        <v>353</v>
      </c>
      <c r="U1821" s="20" t="s">
        <v>686</v>
      </c>
      <c r="V1821" s="22">
        <v>40</v>
      </c>
      <c r="W1821" s="22">
        <v>95</v>
      </c>
      <c r="X1821" s="23"/>
    </row>
    <row r="1822" spans="1:24" s="1" customFormat="1" ht="21" customHeight="1" x14ac:dyDescent="0.3">
      <c r="A1822" s="24" t="s">
        <v>23</v>
      </c>
      <c r="B1822" s="24" t="s">
        <v>2153</v>
      </c>
      <c r="C1822" s="27" t="s">
        <v>2191</v>
      </c>
      <c r="D1822" s="59"/>
      <c r="E1822" s="40" t="str">
        <f>HYPERLINK("https://www.google.ru/search?q=CN9675-401&amp;newwindow=1&amp;tbm=isch","Еще фото")</f>
        <v>Еще фото</v>
      </c>
      <c r="F1822" s="25" t="s">
        <v>52</v>
      </c>
      <c r="G1822" s="24" t="s">
        <v>2155</v>
      </c>
      <c r="H1822" s="24" t="s">
        <v>349</v>
      </c>
      <c r="I1822" s="24" t="s">
        <v>2156</v>
      </c>
      <c r="J1822" s="14" t="s">
        <v>29</v>
      </c>
      <c r="K1822" s="15" t="s">
        <v>30</v>
      </c>
      <c r="L1822" s="61"/>
      <c r="M1822" s="14"/>
      <c r="N1822" s="14" t="s">
        <v>107</v>
      </c>
      <c r="O1822" s="14"/>
      <c r="P1822" s="15" t="s">
        <v>2174</v>
      </c>
      <c r="Q1822" s="16">
        <v>5399</v>
      </c>
      <c r="R1822" s="17">
        <v>56.51</v>
      </c>
      <c r="S1822" s="18">
        <v>2699.9354999999996</v>
      </c>
      <c r="T1822" s="19" t="s">
        <v>353</v>
      </c>
      <c r="U1822" s="20" t="s">
        <v>355</v>
      </c>
      <c r="V1822" s="29">
        <v>41.5</v>
      </c>
      <c r="W1822" s="22">
        <v>147</v>
      </c>
      <c r="X1822" s="23"/>
    </row>
    <row r="1823" spans="1:24" s="1" customFormat="1" ht="21" customHeight="1" x14ac:dyDescent="0.3">
      <c r="A1823" s="24" t="s">
        <v>23</v>
      </c>
      <c r="B1823" s="24" t="s">
        <v>2153</v>
      </c>
      <c r="C1823" s="27" t="s">
        <v>2191</v>
      </c>
      <c r="D1823" s="59"/>
      <c r="E1823" s="40" t="str">
        <f>HYPERLINK("https://www.google.ru/search?q=CN9675-401&amp;newwindow=1&amp;tbm=isch","Еще фото")</f>
        <v>Еще фото</v>
      </c>
      <c r="F1823" s="25" t="s">
        <v>52</v>
      </c>
      <c r="G1823" s="24" t="s">
        <v>2155</v>
      </c>
      <c r="H1823" s="24" t="s">
        <v>349</v>
      </c>
      <c r="I1823" s="24" t="s">
        <v>2156</v>
      </c>
      <c r="J1823" s="14" t="s">
        <v>29</v>
      </c>
      <c r="K1823" s="15" t="s">
        <v>30</v>
      </c>
      <c r="L1823" s="61"/>
      <c r="M1823" s="14"/>
      <c r="N1823" s="14" t="s">
        <v>107</v>
      </c>
      <c r="O1823" s="14"/>
      <c r="P1823" s="15" t="s">
        <v>2174</v>
      </c>
      <c r="Q1823" s="16">
        <v>5399</v>
      </c>
      <c r="R1823" s="17">
        <v>56.51</v>
      </c>
      <c r="S1823" s="18">
        <v>2699.9354999999996</v>
      </c>
      <c r="T1823" s="19" t="s">
        <v>353</v>
      </c>
      <c r="U1823" s="20" t="s">
        <v>696</v>
      </c>
      <c r="V1823" s="22">
        <v>43</v>
      </c>
      <c r="W1823" s="22">
        <v>81</v>
      </c>
      <c r="X1823" s="23"/>
    </row>
    <row r="1824" spans="1:24" s="1" customFormat="1" ht="32" customHeight="1" x14ac:dyDescent="0.3">
      <c r="A1824" s="24" t="s">
        <v>23</v>
      </c>
      <c r="B1824" s="24" t="s">
        <v>2153</v>
      </c>
      <c r="C1824" s="27" t="s">
        <v>2191</v>
      </c>
      <c r="D1824" s="60"/>
      <c r="E1824" s="40" t="str">
        <f>HYPERLINK("https://www.google.ru/search?q=CN9675-401&amp;newwindow=1&amp;tbm=isch","Еще фото")</f>
        <v>Еще фото</v>
      </c>
      <c r="F1824" s="25" t="s">
        <v>52</v>
      </c>
      <c r="G1824" s="24" t="s">
        <v>2155</v>
      </c>
      <c r="H1824" s="24" t="s">
        <v>349</v>
      </c>
      <c r="I1824" s="24" t="s">
        <v>2156</v>
      </c>
      <c r="J1824" s="14" t="s">
        <v>29</v>
      </c>
      <c r="K1824" s="15" t="s">
        <v>30</v>
      </c>
      <c r="L1824" s="57"/>
      <c r="M1824" s="14"/>
      <c r="N1824" s="14" t="s">
        <v>107</v>
      </c>
      <c r="O1824" s="14"/>
      <c r="P1824" s="15" t="s">
        <v>2174</v>
      </c>
      <c r="Q1824" s="16">
        <v>5399</v>
      </c>
      <c r="R1824" s="17">
        <v>56.51</v>
      </c>
      <c r="S1824" s="18">
        <v>2699.9354999999996</v>
      </c>
      <c r="T1824" s="19" t="s">
        <v>353</v>
      </c>
      <c r="U1824" s="20" t="s">
        <v>698</v>
      </c>
      <c r="V1824" s="22">
        <v>44</v>
      </c>
      <c r="W1824" s="22">
        <v>36</v>
      </c>
      <c r="X1824" s="23"/>
    </row>
    <row r="1825" spans="1:24" s="1" customFormat="1" ht="52.05" customHeight="1" x14ac:dyDescent="0.3">
      <c r="A1825" s="11" t="s">
        <v>23</v>
      </c>
      <c r="B1825" s="11" t="s">
        <v>2171</v>
      </c>
      <c r="C1825" s="12" t="s">
        <v>2192</v>
      </c>
      <c r="D1825" s="54"/>
      <c r="E1825" s="40" t="str">
        <f>HYPERLINK("https://www.google.ru/search?q=DX4816-600&amp;newwindow=1&amp;tbm=isch","Еще фото")</f>
        <v>Еще фото</v>
      </c>
      <c r="F1825" s="25"/>
      <c r="G1825" s="11" t="s">
        <v>2155</v>
      </c>
      <c r="H1825" s="11" t="s">
        <v>349</v>
      </c>
      <c r="I1825" s="14" t="s">
        <v>2156</v>
      </c>
      <c r="J1825" s="14" t="s">
        <v>29</v>
      </c>
      <c r="K1825" s="15" t="s">
        <v>45</v>
      </c>
      <c r="L1825" s="56" t="s">
        <v>2193</v>
      </c>
      <c r="M1825" s="14"/>
      <c r="N1825" s="14" t="s">
        <v>397</v>
      </c>
      <c r="O1825" s="14"/>
      <c r="P1825" s="15" t="s">
        <v>2194</v>
      </c>
      <c r="Q1825" s="16">
        <v>8999</v>
      </c>
      <c r="R1825" s="17">
        <v>55.69</v>
      </c>
      <c r="S1825" s="18">
        <v>4585.9354999999996</v>
      </c>
      <c r="T1825" s="19" t="s">
        <v>353</v>
      </c>
      <c r="U1825" s="20" t="s">
        <v>712</v>
      </c>
      <c r="V1825" s="29">
        <v>35.5</v>
      </c>
      <c r="W1825" s="22">
        <v>2</v>
      </c>
      <c r="X1825" s="23"/>
    </row>
    <row r="1826" spans="1:24" s="1" customFormat="1" ht="61.05" customHeight="1" x14ac:dyDescent="0.3">
      <c r="A1826" s="24" t="s">
        <v>23</v>
      </c>
      <c r="B1826" s="24" t="s">
        <v>2171</v>
      </c>
      <c r="C1826" s="12" t="s">
        <v>2192</v>
      </c>
      <c r="D1826" s="55"/>
      <c r="E1826" s="40" t="str">
        <f>HYPERLINK("https://www.google.ru/search?q=DX4816-600&amp;newwindow=1&amp;tbm=isch","Еще фото")</f>
        <v>Еще фото</v>
      </c>
      <c r="F1826" s="25"/>
      <c r="G1826" s="24" t="s">
        <v>2155</v>
      </c>
      <c r="H1826" s="24" t="s">
        <v>349</v>
      </c>
      <c r="I1826" s="24" t="s">
        <v>2156</v>
      </c>
      <c r="J1826" s="14" t="s">
        <v>29</v>
      </c>
      <c r="K1826" s="15" t="s">
        <v>45</v>
      </c>
      <c r="L1826" s="57"/>
      <c r="M1826" s="14"/>
      <c r="N1826" s="14" t="s">
        <v>397</v>
      </c>
      <c r="O1826" s="14"/>
      <c r="P1826" s="15" t="s">
        <v>2194</v>
      </c>
      <c r="Q1826" s="16">
        <v>8999</v>
      </c>
      <c r="R1826" s="17">
        <v>55.69</v>
      </c>
      <c r="S1826" s="18">
        <v>4585.9354999999996</v>
      </c>
      <c r="T1826" s="19" t="s">
        <v>353</v>
      </c>
      <c r="U1826" s="20" t="s">
        <v>362</v>
      </c>
      <c r="V1826" s="22">
        <v>37</v>
      </c>
      <c r="W1826" s="22">
        <v>2</v>
      </c>
      <c r="X1826" s="23"/>
    </row>
    <row r="1827" spans="1:24" s="1" customFormat="1" ht="26" customHeight="1" x14ac:dyDescent="0.3">
      <c r="A1827" s="11" t="s">
        <v>23</v>
      </c>
      <c r="B1827" s="11" t="s">
        <v>2159</v>
      </c>
      <c r="C1827" s="12" t="s">
        <v>2195</v>
      </c>
      <c r="D1827" s="58"/>
      <c r="E1827" s="40" t="str">
        <f>HYPERLINK("https://www.google.ru/search?q=CN9675-006&amp;newwindow=1&amp;tbm=isch","Еще фото")</f>
        <v>Еще фото</v>
      </c>
      <c r="F1827" s="25"/>
      <c r="G1827" s="11" t="s">
        <v>2155</v>
      </c>
      <c r="H1827" s="11" t="s">
        <v>349</v>
      </c>
      <c r="I1827" s="14" t="s">
        <v>2156</v>
      </c>
      <c r="J1827" s="14" t="s">
        <v>29</v>
      </c>
      <c r="K1827" s="15" t="s">
        <v>30</v>
      </c>
      <c r="L1827" s="56" t="s">
        <v>2196</v>
      </c>
      <c r="M1827" s="14"/>
      <c r="N1827" s="14" t="s">
        <v>932</v>
      </c>
      <c r="O1827" s="14"/>
      <c r="P1827" s="15" t="s">
        <v>2158</v>
      </c>
      <c r="Q1827" s="16">
        <v>5499</v>
      </c>
      <c r="R1827" s="17">
        <v>55.67</v>
      </c>
      <c r="S1827" s="18">
        <v>2803.4354999999996</v>
      </c>
      <c r="T1827" s="19" t="s">
        <v>353</v>
      </c>
      <c r="U1827" s="20" t="s">
        <v>712</v>
      </c>
      <c r="V1827" s="29">
        <v>37.5</v>
      </c>
      <c r="W1827" s="22">
        <v>1</v>
      </c>
      <c r="X1827" s="23"/>
    </row>
    <row r="1828" spans="1:24" s="1" customFormat="1" ht="26" customHeight="1" x14ac:dyDescent="0.3">
      <c r="A1828" s="24" t="s">
        <v>23</v>
      </c>
      <c r="B1828" s="24" t="s">
        <v>2159</v>
      </c>
      <c r="C1828" s="12" t="s">
        <v>2195</v>
      </c>
      <c r="D1828" s="59"/>
      <c r="E1828" s="40" t="str">
        <f>HYPERLINK("https://www.google.ru/search?q=CN9675-006&amp;newwindow=1&amp;tbm=isch","Еще фото")</f>
        <v>Еще фото</v>
      </c>
      <c r="F1828" s="25"/>
      <c r="G1828" s="24" t="s">
        <v>2155</v>
      </c>
      <c r="H1828" s="24" t="s">
        <v>349</v>
      </c>
      <c r="I1828" s="24" t="s">
        <v>2156</v>
      </c>
      <c r="J1828" s="14" t="s">
        <v>29</v>
      </c>
      <c r="K1828" s="15" t="s">
        <v>30</v>
      </c>
      <c r="L1828" s="61"/>
      <c r="M1828" s="14"/>
      <c r="N1828" s="14" t="s">
        <v>932</v>
      </c>
      <c r="O1828" s="14"/>
      <c r="P1828" s="15" t="s">
        <v>2158</v>
      </c>
      <c r="Q1828" s="16">
        <v>5499</v>
      </c>
      <c r="R1828" s="17">
        <v>55.67</v>
      </c>
      <c r="S1828" s="18">
        <v>2803.4354999999996</v>
      </c>
      <c r="T1828" s="19" t="s">
        <v>353</v>
      </c>
      <c r="U1828" s="20" t="s">
        <v>362</v>
      </c>
      <c r="V1828" s="22">
        <v>39</v>
      </c>
      <c r="W1828" s="22">
        <v>1</v>
      </c>
      <c r="X1828" s="23"/>
    </row>
    <row r="1829" spans="1:24" s="1" customFormat="1" ht="26" customHeight="1" x14ac:dyDescent="0.3">
      <c r="A1829" s="24" t="s">
        <v>23</v>
      </c>
      <c r="B1829" s="24" t="s">
        <v>2159</v>
      </c>
      <c r="C1829" s="12" t="s">
        <v>2195</v>
      </c>
      <c r="D1829" s="59"/>
      <c r="E1829" s="40" t="str">
        <f>HYPERLINK("https://www.google.ru/search?q=CN9675-006&amp;newwindow=1&amp;tbm=isch","Еще фото")</f>
        <v>Еще фото</v>
      </c>
      <c r="F1829" s="25"/>
      <c r="G1829" s="24" t="s">
        <v>2155</v>
      </c>
      <c r="H1829" s="24" t="s">
        <v>349</v>
      </c>
      <c r="I1829" s="24" t="s">
        <v>2156</v>
      </c>
      <c r="J1829" s="14" t="s">
        <v>29</v>
      </c>
      <c r="K1829" s="15" t="s">
        <v>30</v>
      </c>
      <c r="L1829" s="61"/>
      <c r="M1829" s="14"/>
      <c r="N1829" s="14" t="s">
        <v>932</v>
      </c>
      <c r="O1829" s="14"/>
      <c r="P1829" s="15" t="s">
        <v>2158</v>
      </c>
      <c r="Q1829" s="16">
        <v>5499</v>
      </c>
      <c r="R1829" s="17">
        <v>55.67</v>
      </c>
      <c r="S1829" s="18">
        <v>2803.4354999999996</v>
      </c>
      <c r="T1829" s="19" t="s">
        <v>353</v>
      </c>
      <c r="U1829" s="20" t="s">
        <v>686</v>
      </c>
      <c r="V1829" s="22">
        <v>40</v>
      </c>
      <c r="W1829" s="22">
        <v>2</v>
      </c>
      <c r="X1829" s="23"/>
    </row>
    <row r="1830" spans="1:24" s="1" customFormat="1" ht="26" customHeight="1" x14ac:dyDescent="0.3">
      <c r="A1830" s="24" t="s">
        <v>23</v>
      </c>
      <c r="B1830" s="24" t="s">
        <v>2159</v>
      </c>
      <c r="C1830" s="12" t="s">
        <v>2195</v>
      </c>
      <c r="D1830" s="60"/>
      <c r="E1830" s="40" t="str">
        <f>HYPERLINK("https://www.google.ru/search?q=CN9675-006&amp;newwindow=1&amp;tbm=isch","Еще фото")</f>
        <v>Еще фото</v>
      </c>
      <c r="F1830" s="25"/>
      <c r="G1830" s="24" t="s">
        <v>2155</v>
      </c>
      <c r="H1830" s="24" t="s">
        <v>349</v>
      </c>
      <c r="I1830" s="24" t="s">
        <v>2156</v>
      </c>
      <c r="J1830" s="14" t="s">
        <v>29</v>
      </c>
      <c r="K1830" s="15" t="s">
        <v>30</v>
      </c>
      <c r="L1830" s="57"/>
      <c r="M1830" s="14"/>
      <c r="N1830" s="14" t="s">
        <v>932</v>
      </c>
      <c r="O1830" s="14"/>
      <c r="P1830" s="15" t="s">
        <v>2158</v>
      </c>
      <c r="Q1830" s="16">
        <v>5499</v>
      </c>
      <c r="R1830" s="17">
        <v>55.67</v>
      </c>
      <c r="S1830" s="18">
        <v>2803.4354999999996</v>
      </c>
      <c r="T1830" s="19" t="s">
        <v>353</v>
      </c>
      <c r="U1830" s="20" t="s">
        <v>696</v>
      </c>
      <c r="V1830" s="22">
        <v>43</v>
      </c>
      <c r="W1830" s="22">
        <v>1</v>
      </c>
      <c r="X1830" s="23"/>
    </row>
    <row r="1831" spans="1:24" s="1" customFormat="1" ht="17" customHeight="1" x14ac:dyDescent="0.3">
      <c r="A1831" s="11" t="s">
        <v>23</v>
      </c>
      <c r="B1831" s="11" t="s">
        <v>2188</v>
      </c>
      <c r="C1831" s="12" t="s">
        <v>2197</v>
      </c>
      <c r="D1831" s="58"/>
      <c r="E1831" s="40" t="str">
        <f t="shared" ref="E1831:E1836" si="83">HYPERLINK("https://www.google.ru/search?q=FD4116-001&amp;newwindow=1&amp;tbm=isch","Еще фото")</f>
        <v>Еще фото</v>
      </c>
      <c r="F1831" s="25"/>
      <c r="G1831" s="11" t="s">
        <v>2155</v>
      </c>
      <c r="H1831" s="11" t="s">
        <v>349</v>
      </c>
      <c r="I1831" s="14" t="s">
        <v>2156</v>
      </c>
      <c r="J1831" s="14" t="s">
        <v>29</v>
      </c>
      <c r="K1831" s="15" t="s">
        <v>337</v>
      </c>
      <c r="L1831" s="56" t="s">
        <v>2190</v>
      </c>
      <c r="M1831" s="14"/>
      <c r="N1831" s="14" t="s">
        <v>114</v>
      </c>
      <c r="O1831" s="14"/>
      <c r="P1831" s="15" t="s">
        <v>2198</v>
      </c>
      <c r="Q1831" s="16">
        <v>7399</v>
      </c>
      <c r="R1831" s="17">
        <v>55.56</v>
      </c>
      <c r="S1831" s="18">
        <v>3780.9354999999996</v>
      </c>
      <c r="T1831" s="19" t="s">
        <v>353</v>
      </c>
      <c r="U1831" s="20" t="s">
        <v>712</v>
      </c>
      <c r="V1831" s="29">
        <v>37.5</v>
      </c>
      <c r="W1831" s="22">
        <v>2</v>
      </c>
      <c r="X1831" s="23"/>
    </row>
    <row r="1832" spans="1:24" s="1" customFormat="1" ht="17" customHeight="1" x14ac:dyDescent="0.3">
      <c r="A1832" s="24" t="s">
        <v>23</v>
      </c>
      <c r="B1832" s="24" t="s">
        <v>2188</v>
      </c>
      <c r="C1832" s="12" t="s">
        <v>2197</v>
      </c>
      <c r="D1832" s="59"/>
      <c r="E1832" s="40" t="str">
        <f t="shared" si="83"/>
        <v>Еще фото</v>
      </c>
      <c r="F1832" s="25"/>
      <c r="G1832" s="24" t="s">
        <v>2155</v>
      </c>
      <c r="H1832" s="24" t="s">
        <v>349</v>
      </c>
      <c r="I1832" s="24" t="s">
        <v>2156</v>
      </c>
      <c r="J1832" s="14" t="s">
        <v>29</v>
      </c>
      <c r="K1832" s="15" t="s">
        <v>337</v>
      </c>
      <c r="L1832" s="61"/>
      <c r="M1832" s="14"/>
      <c r="N1832" s="14" t="s">
        <v>114</v>
      </c>
      <c r="O1832" s="14"/>
      <c r="P1832" s="15" t="s">
        <v>2198</v>
      </c>
      <c r="Q1832" s="16">
        <v>7399</v>
      </c>
      <c r="R1832" s="17">
        <v>55.56</v>
      </c>
      <c r="S1832" s="18">
        <v>3780.9354999999996</v>
      </c>
      <c r="T1832" s="19" t="s">
        <v>353</v>
      </c>
      <c r="U1832" s="20" t="s">
        <v>362</v>
      </c>
      <c r="V1832" s="22">
        <v>39</v>
      </c>
      <c r="W1832" s="22">
        <v>7</v>
      </c>
      <c r="X1832" s="23"/>
    </row>
    <row r="1833" spans="1:24" s="1" customFormat="1" ht="17" customHeight="1" x14ac:dyDescent="0.3">
      <c r="A1833" s="24" t="s">
        <v>23</v>
      </c>
      <c r="B1833" s="24" t="s">
        <v>2188</v>
      </c>
      <c r="C1833" s="12" t="s">
        <v>2197</v>
      </c>
      <c r="D1833" s="59"/>
      <c r="E1833" s="40" t="str">
        <f t="shared" si="83"/>
        <v>Еще фото</v>
      </c>
      <c r="F1833" s="25"/>
      <c r="G1833" s="24" t="s">
        <v>2155</v>
      </c>
      <c r="H1833" s="24" t="s">
        <v>349</v>
      </c>
      <c r="I1833" s="24" t="s">
        <v>2156</v>
      </c>
      <c r="J1833" s="14" t="s">
        <v>29</v>
      </c>
      <c r="K1833" s="15" t="s">
        <v>337</v>
      </c>
      <c r="L1833" s="61"/>
      <c r="M1833" s="14"/>
      <c r="N1833" s="14" t="s">
        <v>114</v>
      </c>
      <c r="O1833" s="14"/>
      <c r="P1833" s="15" t="s">
        <v>2198</v>
      </c>
      <c r="Q1833" s="16">
        <v>7399</v>
      </c>
      <c r="R1833" s="17">
        <v>55.56</v>
      </c>
      <c r="S1833" s="18">
        <v>3780.9354999999996</v>
      </c>
      <c r="T1833" s="19" t="s">
        <v>353</v>
      </c>
      <c r="U1833" s="20" t="s">
        <v>686</v>
      </c>
      <c r="V1833" s="22">
        <v>40</v>
      </c>
      <c r="W1833" s="22">
        <v>24</v>
      </c>
      <c r="X1833" s="23"/>
    </row>
    <row r="1834" spans="1:24" s="1" customFormat="1" ht="17" customHeight="1" x14ac:dyDescent="0.3">
      <c r="A1834" s="24" t="s">
        <v>23</v>
      </c>
      <c r="B1834" s="24" t="s">
        <v>2188</v>
      </c>
      <c r="C1834" s="12" t="s">
        <v>2197</v>
      </c>
      <c r="D1834" s="59"/>
      <c r="E1834" s="40" t="str">
        <f t="shared" si="83"/>
        <v>Еще фото</v>
      </c>
      <c r="F1834" s="25"/>
      <c r="G1834" s="24" t="s">
        <v>2155</v>
      </c>
      <c r="H1834" s="24" t="s">
        <v>349</v>
      </c>
      <c r="I1834" s="24" t="s">
        <v>2156</v>
      </c>
      <c r="J1834" s="14" t="s">
        <v>29</v>
      </c>
      <c r="K1834" s="15" t="s">
        <v>337</v>
      </c>
      <c r="L1834" s="61"/>
      <c r="M1834" s="14"/>
      <c r="N1834" s="14" t="s">
        <v>114</v>
      </c>
      <c r="O1834" s="14"/>
      <c r="P1834" s="15" t="s">
        <v>2198</v>
      </c>
      <c r="Q1834" s="16">
        <v>7399</v>
      </c>
      <c r="R1834" s="17">
        <v>55.56</v>
      </c>
      <c r="S1834" s="18">
        <v>3780.9354999999996</v>
      </c>
      <c r="T1834" s="19" t="s">
        <v>353</v>
      </c>
      <c r="U1834" s="20" t="s">
        <v>355</v>
      </c>
      <c r="V1834" s="29">
        <v>41.5</v>
      </c>
      <c r="W1834" s="22">
        <v>29</v>
      </c>
      <c r="X1834" s="23"/>
    </row>
    <row r="1835" spans="1:24" s="1" customFormat="1" ht="17" customHeight="1" x14ac:dyDescent="0.3">
      <c r="A1835" s="24" t="s">
        <v>23</v>
      </c>
      <c r="B1835" s="24" t="s">
        <v>2188</v>
      </c>
      <c r="C1835" s="12" t="s">
        <v>2197</v>
      </c>
      <c r="D1835" s="59"/>
      <c r="E1835" s="40" t="str">
        <f t="shared" si="83"/>
        <v>Еще фото</v>
      </c>
      <c r="F1835" s="25"/>
      <c r="G1835" s="24" t="s">
        <v>2155</v>
      </c>
      <c r="H1835" s="24" t="s">
        <v>349</v>
      </c>
      <c r="I1835" s="24" t="s">
        <v>2156</v>
      </c>
      <c r="J1835" s="14" t="s">
        <v>29</v>
      </c>
      <c r="K1835" s="15" t="s">
        <v>337</v>
      </c>
      <c r="L1835" s="61"/>
      <c r="M1835" s="14"/>
      <c r="N1835" s="14" t="s">
        <v>114</v>
      </c>
      <c r="O1835" s="14"/>
      <c r="P1835" s="15" t="s">
        <v>2198</v>
      </c>
      <c r="Q1835" s="16">
        <v>7399</v>
      </c>
      <c r="R1835" s="17">
        <v>55.56</v>
      </c>
      <c r="S1835" s="18">
        <v>3780.9354999999996</v>
      </c>
      <c r="T1835" s="19" t="s">
        <v>353</v>
      </c>
      <c r="U1835" s="20" t="s">
        <v>696</v>
      </c>
      <c r="V1835" s="22">
        <v>43</v>
      </c>
      <c r="W1835" s="22">
        <v>6</v>
      </c>
      <c r="X1835" s="23"/>
    </row>
    <row r="1836" spans="1:24" s="1" customFormat="1" ht="22.05" customHeight="1" x14ac:dyDescent="0.3">
      <c r="A1836" s="24" t="s">
        <v>23</v>
      </c>
      <c r="B1836" s="24" t="s">
        <v>2188</v>
      </c>
      <c r="C1836" s="12" t="s">
        <v>2197</v>
      </c>
      <c r="D1836" s="60"/>
      <c r="E1836" s="40" t="str">
        <f t="shared" si="83"/>
        <v>Еще фото</v>
      </c>
      <c r="F1836" s="25"/>
      <c r="G1836" s="24" t="s">
        <v>2155</v>
      </c>
      <c r="H1836" s="24" t="s">
        <v>349</v>
      </c>
      <c r="I1836" s="24" t="s">
        <v>2156</v>
      </c>
      <c r="J1836" s="14" t="s">
        <v>29</v>
      </c>
      <c r="K1836" s="15" t="s">
        <v>337</v>
      </c>
      <c r="L1836" s="57"/>
      <c r="M1836" s="14"/>
      <c r="N1836" s="14" t="s">
        <v>114</v>
      </c>
      <c r="O1836" s="14"/>
      <c r="P1836" s="15" t="s">
        <v>2198</v>
      </c>
      <c r="Q1836" s="16">
        <v>7399</v>
      </c>
      <c r="R1836" s="17">
        <v>55.56</v>
      </c>
      <c r="S1836" s="18">
        <v>3780.9354999999996</v>
      </c>
      <c r="T1836" s="19" t="s">
        <v>353</v>
      </c>
      <c r="U1836" s="20" t="s">
        <v>698</v>
      </c>
      <c r="V1836" s="22">
        <v>44</v>
      </c>
      <c r="W1836" s="22">
        <v>1</v>
      </c>
      <c r="X1836" s="23"/>
    </row>
    <row r="1837" spans="1:24" s="1" customFormat="1" ht="21" customHeight="1" x14ac:dyDescent="0.3">
      <c r="A1837" s="11" t="s">
        <v>23</v>
      </c>
      <c r="B1837" s="11" t="s">
        <v>2153</v>
      </c>
      <c r="C1837" s="26" t="s">
        <v>2199</v>
      </c>
      <c r="D1837" s="58"/>
      <c r="E1837" s="40" t="str">
        <f>HYPERLINK("https://www.google.ru/search?q=CN9675-002&amp;newwindow=1&amp;tbm=isch","Еще фото")</f>
        <v>Еще фото</v>
      </c>
      <c r="F1837" s="25" t="s">
        <v>52</v>
      </c>
      <c r="G1837" s="11" t="s">
        <v>2155</v>
      </c>
      <c r="H1837" s="11" t="s">
        <v>349</v>
      </c>
      <c r="I1837" s="14" t="s">
        <v>2156</v>
      </c>
      <c r="J1837" s="14" t="s">
        <v>29</v>
      </c>
      <c r="K1837" s="15" t="s">
        <v>30</v>
      </c>
      <c r="L1837" s="56" t="s">
        <v>2157</v>
      </c>
      <c r="M1837" s="14"/>
      <c r="N1837" s="14" t="s">
        <v>391</v>
      </c>
      <c r="O1837" s="14" t="s">
        <v>79</v>
      </c>
      <c r="P1837" s="15" t="s">
        <v>2200</v>
      </c>
      <c r="Q1837" s="16">
        <v>5399</v>
      </c>
      <c r="R1837" s="17">
        <v>53.37</v>
      </c>
      <c r="S1837" s="18">
        <v>2895.4354999999996</v>
      </c>
      <c r="T1837" s="19" t="s">
        <v>353</v>
      </c>
      <c r="U1837" s="20" t="s">
        <v>712</v>
      </c>
      <c r="V1837" s="29">
        <v>37.5</v>
      </c>
      <c r="W1837" s="22">
        <v>5</v>
      </c>
      <c r="X1837" s="23"/>
    </row>
    <row r="1838" spans="1:24" s="1" customFormat="1" ht="21" customHeight="1" x14ac:dyDescent="0.3">
      <c r="A1838" s="24" t="s">
        <v>23</v>
      </c>
      <c r="B1838" s="24" t="s">
        <v>2153</v>
      </c>
      <c r="C1838" s="27" t="s">
        <v>2199</v>
      </c>
      <c r="D1838" s="59"/>
      <c r="E1838" s="40" t="str">
        <f>HYPERLINK("https://www.google.ru/search?q=CN9675-002&amp;newwindow=1&amp;tbm=isch","Еще фото")</f>
        <v>Еще фото</v>
      </c>
      <c r="F1838" s="25" t="s">
        <v>52</v>
      </c>
      <c r="G1838" s="24" t="s">
        <v>2155</v>
      </c>
      <c r="H1838" s="24" t="s">
        <v>349</v>
      </c>
      <c r="I1838" s="24" t="s">
        <v>2156</v>
      </c>
      <c r="J1838" s="14" t="s">
        <v>29</v>
      </c>
      <c r="K1838" s="15" t="s">
        <v>30</v>
      </c>
      <c r="L1838" s="61"/>
      <c r="M1838" s="14"/>
      <c r="N1838" s="14" t="s">
        <v>391</v>
      </c>
      <c r="O1838" s="14" t="s">
        <v>79</v>
      </c>
      <c r="P1838" s="15" t="s">
        <v>2200</v>
      </c>
      <c r="Q1838" s="16">
        <v>5399</v>
      </c>
      <c r="R1838" s="17">
        <v>53.37</v>
      </c>
      <c r="S1838" s="18">
        <v>2895.4354999999996</v>
      </c>
      <c r="T1838" s="19" t="s">
        <v>353</v>
      </c>
      <c r="U1838" s="20" t="s">
        <v>362</v>
      </c>
      <c r="V1838" s="22">
        <v>39</v>
      </c>
      <c r="W1838" s="22">
        <v>48</v>
      </c>
      <c r="X1838" s="23"/>
    </row>
    <row r="1839" spans="1:24" s="1" customFormat="1" ht="21" customHeight="1" x14ac:dyDescent="0.3">
      <c r="A1839" s="24" t="s">
        <v>23</v>
      </c>
      <c r="B1839" s="24" t="s">
        <v>2153</v>
      </c>
      <c r="C1839" s="27" t="s">
        <v>2199</v>
      </c>
      <c r="D1839" s="59"/>
      <c r="E1839" s="40" t="str">
        <f>HYPERLINK("https://www.google.ru/search?q=CN9675-002&amp;newwindow=1&amp;tbm=isch","Еще фото")</f>
        <v>Еще фото</v>
      </c>
      <c r="F1839" s="25" t="s">
        <v>52</v>
      </c>
      <c r="G1839" s="24" t="s">
        <v>2155</v>
      </c>
      <c r="H1839" s="24" t="s">
        <v>349</v>
      </c>
      <c r="I1839" s="24" t="s">
        <v>2156</v>
      </c>
      <c r="J1839" s="14" t="s">
        <v>29</v>
      </c>
      <c r="K1839" s="15" t="s">
        <v>30</v>
      </c>
      <c r="L1839" s="61"/>
      <c r="M1839" s="14"/>
      <c r="N1839" s="14" t="s">
        <v>391</v>
      </c>
      <c r="O1839" s="14" t="s">
        <v>79</v>
      </c>
      <c r="P1839" s="15" t="s">
        <v>2200</v>
      </c>
      <c r="Q1839" s="16">
        <v>5399</v>
      </c>
      <c r="R1839" s="17">
        <v>53.37</v>
      </c>
      <c r="S1839" s="18">
        <v>2895.4354999999996</v>
      </c>
      <c r="T1839" s="19" t="s">
        <v>353</v>
      </c>
      <c r="U1839" s="20" t="s">
        <v>686</v>
      </c>
      <c r="V1839" s="22">
        <v>40</v>
      </c>
      <c r="W1839" s="22">
        <v>81</v>
      </c>
      <c r="X1839" s="23"/>
    </row>
    <row r="1840" spans="1:24" s="1" customFormat="1" ht="21" customHeight="1" x14ac:dyDescent="0.3">
      <c r="A1840" s="24" t="s">
        <v>23</v>
      </c>
      <c r="B1840" s="24" t="s">
        <v>2153</v>
      </c>
      <c r="C1840" s="27" t="s">
        <v>2199</v>
      </c>
      <c r="D1840" s="59"/>
      <c r="E1840" s="40" t="str">
        <f>HYPERLINK("https://www.google.ru/search?q=CN9675-002&amp;newwindow=1&amp;tbm=isch","Еще фото")</f>
        <v>Еще фото</v>
      </c>
      <c r="F1840" s="25" t="s">
        <v>52</v>
      </c>
      <c r="G1840" s="24" t="s">
        <v>2155</v>
      </c>
      <c r="H1840" s="24" t="s">
        <v>349</v>
      </c>
      <c r="I1840" s="24" t="s">
        <v>2156</v>
      </c>
      <c r="J1840" s="14" t="s">
        <v>29</v>
      </c>
      <c r="K1840" s="15" t="s">
        <v>30</v>
      </c>
      <c r="L1840" s="61"/>
      <c r="M1840" s="14"/>
      <c r="N1840" s="14" t="s">
        <v>391</v>
      </c>
      <c r="O1840" s="14" t="s">
        <v>79</v>
      </c>
      <c r="P1840" s="15" t="s">
        <v>2200</v>
      </c>
      <c r="Q1840" s="16">
        <v>5399</v>
      </c>
      <c r="R1840" s="17">
        <v>53.37</v>
      </c>
      <c r="S1840" s="18">
        <v>2895.4354999999996</v>
      </c>
      <c r="T1840" s="19" t="s">
        <v>353</v>
      </c>
      <c r="U1840" s="20" t="s">
        <v>355</v>
      </c>
      <c r="V1840" s="29">
        <v>41.5</v>
      </c>
      <c r="W1840" s="22">
        <v>104</v>
      </c>
      <c r="X1840" s="23"/>
    </row>
    <row r="1841" spans="1:24" s="1" customFormat="1" ht="32" customHeight="1" x14ac:dyDescent="0.3">
      <c r="A1841" s="24" t="s">
        <v>23</v>
      </c>
      <c r="B1841" s="24" t="s">
        <v>2153</v>
      </c>
      <c r="C1841" s="27" t="s">
        <v>2199</v>
      </c>
      <c r="D1841" s="60"/>
      <c r="E1841" s="40" t="str">
        <f>HYPERLINK("https://www.google.ru/search?q=CN9675-002&amp;newwindow=1&amp;tbm=isch","Еще фото")</f>
        <v>Еще фото</v>
      </c>
      <c r="F1841" s="25" t="s">
        <v>52</v>
      </c>
      <c r="G1841" s="24" t="s">
        <v>2155</v>
      </c>
      <c r="H1841" s="24" t="s">
        <v>349</v>
      </c>
      <c r="I1841" s="24" t="s">
        <v>2156</v>
      </c>
      <c r="J1841" s="14" t="s">
        <v>29</v>
      </c>
      <c r="K1841" s="15" t="s">
        <v>30</v>
      </c>
      <c r="L1841" s="57"/>
      <c r="M1841" s="14"/>
      <c r="N1841" s="14" t="s">
        <v>391</v>
      </c>
      <c r="O1841" s="14" t="s">
        <v>79</v>
      </c>
      <c r="P1841" s="15" t="s">
        <v>2200</v>
      </c>
      <c r="Q1841" s="16">
        <v>5399</v>
      </c>
      <c r="R1841" s="17">
        <v>53.37</v>
      </c>
      <c r="S1841" s="18">
        <v>2895.4354999999996</v>
      </c>
      <c r="T1841" s="19" t="s">
        <v>353</v>
      </c>
      <c r="U1841" s="20" t="s">
        <v>696</v>
      </c>
      <c r="V1841" s="22">
        <v>43</v>
      </c>
      <c r="W1841" s="22">
        <v>6</v>
      </c>
      <c r="X1841" s="23"/>
    </row>
    <row r="1842" spans="1:24" s="1" customFormat="1" ht="35" customHeight="1" x14ac:dyDescent="0.3">
      <c r="A1842" s="11" t="s">
        <v>23</v>
      </c>
      <c r="B1842" s="11" t="s">
        <v>2159</v>
      </c>
      <c r="C1842" s="12" t="s">
        <v>2201</v>
      </c>
      <c r="D1842" s="58"/>
      <c r="E1842" s="40" t="str">
        <f>HYPERLINK("https://www.google.ru/search?q=CZ5478-400&amp;newwindow=1&amp;tbm=isch","Еще фото")</f>
        <v>Еще фото</v>
      </c>
      <c r="F1842" s="25"/>
      <c r="G1842" s="11" t="s">
        <v>2155</v>
      </c>
      <c r="H1842" s="11" t="s">
        <v>349</v>
      </c>
      <c r="I1842" s="14" t="s">
        <v>2156</v>
      </c>
      <c r="J1842" s="14" t="s">
        <v>2168</v>
      </c>
      <c r="K1842" s="15" t="s">
        <v>30</v>
      </c>
      <c r="L1842" s="56" t="s">
        <v>2202</v>
      </c>
      <c r="M1842" s="14" t="s">
        <v>106</v>
      </c>
      <c r="N1842" s="14" t="s">
        <v>107</v>
      </c>
      <c r="O1842" s="14" t="s">
        <v>79</v>
      </c>
      <c r="P1842" s="15" t="s">
        <v>2174</v>
      </c>
      <c r="Q1842" s="16">
        <v>4699</v>
      </c>
      <c r="R1842" s="17">
        <v>47.48</v>
      </c>
      <c r="S1842" s="18">
        <v>2837.9354999999996</v>
      </c>
      <c r="T1842" s="19" t="s">
        <v>353</v>
      </c>
      <c r="U1842" s="20" t="s">
        <v>362</v>
      </c>
      <c r="V1842" s="22">
        <v>39</v>
      </c>
      <c r="W1842" s="22">
        <v>20</v>
      </c>
      <c r="X1842" s="23"/>
    </row>
    <row r="1843" spans="1:24" s="1" customFormat="1" ht="35" customHeight="1" x14ac:dyDescent="0.3">
      <c r="A1843" s="24" t="s">
        <v>23</v>
      </c>
      <c r="B1843" s="24" t="s">
        <v>2159</v>
      </c>
      <c r="C1843" s="12" t="s">
        <v>2201</v>
      </c>
      <c r="D1843" s="59"/>
      <c r="E1843" s="40" t="str">
        <f>HYPERLINK("https://www.google.ru/search?q=CZ5478-400&amp;newwindow=1&amp;tbm=isch","Еще фото")</f>
        <v>Еще фото</v>
      </c>
      <c r="F1843" s="25"/>
      <c r="G1843" s="24" t="s">
        <v>2155</v>
      </c>
      <c r="H1843" s="24" t="s">
        <v>349</v>
      </c>
      <c r="I1843" s="24" t="s">
        <v>2156</v>
      </c>
      <c r="J1843" s="14" t="s">
        <v>2168</v>
      </c>
      <c r="K1843" s="15" t="s">
        <v>30</v>
      </c>
      <c r="L1843" s="61"/>
      <c r="M1843" s="14" t="s">
        <v>106</v>
      </c>
      <c r="N1843" s="14" t="s">
        <v>107</v>
      </c>
      <c r="O1843" s="14" t="s">
        <v>79</v>
      </c>
      <c r="P1843" s="15" t="s">
        <v>2174</v>
      </c>
      <c r="Q1843" s="16">
        <v>4699</v>
      </c>
      <c r="R1843" s="17">
        <v>47.48</v>
      </c>
      <c r="S1843" s="18">
        <v>2837.9354999999996</v>
      </c>
      <c r="T1843" s="19" t="s">
        <v>353</v>
      </c>
      <c r="U1843" s="20" t="s">
        <v>686</v>
      </c>
      <c r="V1843" s="22">
        <v>40</v>
      </c>
      <c r="W1843" s="22">
        <v>72</v>
      </c>
      <c r="X1843" s="23"/>
    </row>
    <row r="1844" spans="1:24" s="1" customFormat="1" ht="37.049999999999997" customHeight="1" x14ac:dyDescent="0.3">
      <c r="A1844" s="24" t="s">
        <v>23</v>
      </c>
      <c r="B1844" s="24" t="s">
        <v>2159</v>
      </c>
      <c r="C1844" s="12" t="s">
        <v>2201</v>
      </c>
      <c r="D1844" s="60"/>
      <c r="E1844" s="40" t="str">
        <f>HYPERLINK("https://www.google.ru/search?q=CZ5478-400&amp;newwindow=1&amp;tbm=isch","Еще фото")</f>
        <v>Еще фото</v>
      </c>
      <c r="F1844" s="25"/>
      <c r="G1844" s="24" t="s">
        <v>2155</v>
      </c>
      <c r="H1844" s="24" t="s">
        <v>349</v>
      </c>
      <c r="I1844" s="24" t="s">
        <v>2156</v>
      </c>
      <c r="J1844" s="14" t="s">
        <v>2168</v>
      </c>
      <c r="K1844" s="15" t="s">
        <v>30</v>
      </c>
      <c r="L1844" s="57"/>
      <c r="M1844" s="14" t="s">
        <v>106</v>
      </c>
      <c r="N1844" s="14" t="s">
        <v>107</v>
      </c>
      <c r="O1844" s="14" t="s">
        <v>79</v>
      </c>
      <c r="P1844" s="15" t="s">
        <v>2174</v>
      </c>
      <c r="Q1844" s="16">
        <v>4699</v>
      </c>
      <c r="R1844" s="17">
        <v>47.48</v>
      </c>
      <c r="S1844" s="18">
        <v>2837.9354999999996</v>
      </c>
      <c r="T1844" s="19" t="s">
        <v>353</v>
      </c>
      <c r="U1844" s="20" t="s">
        <v>355</v>
      </c>
      <c r="V1844" s="29">
        <v>41.5</v>
      </c>
      <c r="W1844" s="22">
        <v>43</v>
      </c>
      <c r="X1844" s="23"/>
    </row>
    <row r="1845" spans="1:24" s="1" customFormat="1" ht="21" customHeight="1" x14ac:dyDescent="0.3">
      <c r="A1845" s="11" t="s">
        <v>23</v>
      </c>
      <c r="B1845" s="11" t="s">
        <v>2177</v>
      </c>
      <c r="C1845" s="26" t="s">
        <v>2203</v>
      </c>
      <c r="D1845" s="58"/>
      <c r="E1845" s="40" t="str">
        <f>HYPERLINK("https://www.google.ru/search?q=CN9675-305&amp;newwindow=1&amp;tbm=isch","Еще фото")</f>
        <v>Еще фото</v>
      </c>
      <c r="F1845" s="25"/>
      <c r="G1845" s="11" t="s">
        <v>2204</v>
      </c>
      <c r="H1845" s="11" t="s">
        <v>349</v>
      </c>
      <c r="I1845" s="14" t="s">
        <v>2156</v>
      </c>
      <c r="J1845" s="14" t="s">
        <v>29</v>
      </c>
      <c r="K1845" s="15" t="s">
        <v>30</v>
      </c>
      <c r="L1845" s="56" t="s">
        <v>2179</v>
      </c>
      <c r="M1845" s="14"/>
      <c r="N1845" s="14" t="s">
        <v>70</v>
      </c>
      <c r="O1845" s="14"/>
      <c r="P1845" s="15" t="s">
        <v>2200</v>
      </c>
      <c r="Q1845" s="16">
        <v>5399</v>
      </c>
      <c r="R1845" s="17">
        <v>46</v>
      </c>
      <c r="S1845" s="18">
        <v>3352.779</v>
      </c>
      <c r="T1845" s="19" t="s">
        <v>353</v>
      </c>
      <c r="U1845" s="20" t="s">
        <v>712</v>
      </c>
      <c r="V1845" s="29">
        <v>37.5</v>
      </c>
      <c r="W1845" s="22">
        <v>2</v>
      </c>
      <c r="X1845" s="23"/>
    </row>
    <row r="1846" spans="1:24" s="1" customFormat="1" ht="21" customHeight="1" x14ac:dyDescent="0.3">
      <c r="A1846" s="24" t="s">
        <v>23</v>
      </c>
      <c r="B1846" s="24" t="s">
        <v>2177</v>
      </c>
      <c r="C1846" s="27" t="s">
        <v>2203</v>
      </c>
      <c r="D1846" s="59"/>
      <c r="E1846" s="40" t="str">
        <f>HYPERLINK("https://www.google.ru/search?q=CN9675-305&amp;newwindow=1&amp;tbm=isch","Еще фото")</f>
        <v>Еще фото</v>
      </c>
      <c r="F1846" s="25"/>
      <c r="G1846" s="24" t="s">
        <v>2204</v>
      </c>
      <c r="H1846" s="24" t="s">
        <v>349</v>
      </c>
      <c r="I1846" s="24" t="s">
        <v>2156</v>
      </c>
      <c r="J1846" s="14" t="s">
        <v>29</v>
      </c>
      <c r="K1846" s="15" t="s">
        <v>30</v>
      </c>
      <c r="L1846" s="61"/>
      <c r="M1846" s="14"/>
      <c r="N1846" s="14" t="s">
        <v>70</v>
      </c>
      <c r="O1846" s="14"/>
      <c r="P1846" s="15" t="s">
        <v>2200</v>
      </c>
      <c r="Q1846" s="16">
        <v>5399</v>
      </c>
      <c r="R1846" s="17">
        <v>46</v>
      </c>
      <c r="S1846" s="18">
        <v>3352.779</v>
      </c>
      <c r="T1846" s="19" t="s">
        <v>353</v>
      </c>
      <c r="U1846" s="20" t="s">
        <v>362</v>
      </c>
      <c r="V1846" s="22">
        <v>39</v>
      </c>
      <c r="W1846" s="22">
        <v>1</v>
      </c>
      <c r="X1846" s="23"/>
    </row>
    <row r="1847" spans="1:24" s="1" customFormat="1" ht="21" customHeight="1" x14ac:dyDescent="0.3">
      <c r="A1847" s="24" t="s">
        <v>23</v>
      </c>
      <c r="B1847" s="24" t="s">
        <v>2177</v>
      </c>
      <c r="C1847" s="27" t="s">
        <v>2203</v>
      </c>
      <c r="D1847" s="59"/>
      <c r="E1847" s="40" t="str">
        <f>HYPERLINK("https://www.google.ru/search?q=CN9675-305&amp;newwindow=1&amp;tbm=isch","Еще фото")</f>
        <v>Еще фото</v>
      </c>
      <c r="F1847" s="25"/>
      <c r="G1847" s="24" t="s">
        <v>2204</v>
      </c>
      <c r="H1847" s="24" t="s">
        <v>349</v>
      </c>
      <c r="I1847" s="24" t="s">
        <v>2156</v>
      </c>
      <c r="J1847" s="14" t="s">
        <v>29</v>
      </c>
      <c r="K1847" s="15" t="s">
        <v>30</v>
      </c>
      <c r="L1847" s="61"/>
      <c r="M1847" s="14"/>
      <c r="N1847" s="14" t="s">
        <v>70</v>
      </c>
      <c r="O1847" s="14"/>
      <c r="P1847" s="15" t="s">
        <v>2200</v>
      </c>
      <c r="Q1847" s="16">
        <v>5399</v>
      </c>
      <c r="R1847" s="17">
        <v>46</v>
      </c>
      <c r="S1847" s="18">
        <v>3352.779</v>
      </c>
      <c r="T1847" s="19" t="s">
        <v>353</v>
      </c>
      <c r="U1847" s="20" t="s">
        <v>686</v>
      </c>
      <c r="V1847" s="22">
        <v>40</v>
      </c>
      <c r="W1847" s="22">
        <v>2</v>
      </c>
      <c r="X1847" s="23"/>
    </row>
    <row r="1848" spans="1:24" s="1" customFormat="1" ht="21" customHeight="1" x14ac:dyDescent="0.3">
      <c r="A1848" s="24" t="s">
        <v>23</v>
      </c>
      <c r="B1848" s="24" t="s">
        <v>2177</v>
      </c>
      <c r="C1848" s="27" t="s">
        <v>2203</v>
      </c>
      <c r="D1848" s="59"/>
      <c r="E1848" s="40" t="str">
        <f>HYPERLINK("https://www.google.ru/search?q=CN9675-305&amp;newwindow=1&amp;tbm=isch","Еще фото")</f>
        <v>Еще фото</v>
      </c>
      <c r="F1848" s="25"/>
      <c r="G1848" s="24" t="s">
        <v>2204</v>
      </c>
      <c r="H1848" s="24" t="s">
        <v>349</v>
      </c>
      <c r="I1848" s="24" t="s">
        <v>2156</v>
      </c>
      <c r="J1848" s="14" t="s">
        <v>29</v>
      </c>
      <c r="K1848" s="15" t="s">
        <v>30</v>
      </c>
      <c r="L1848" s="61"/>
      <c r="M1848" s="14"/>
      <c r="N1848" s="14" t="s">
        <v>70</v>
      </c>
      <c r="O1848" s="14"/>
      <c r="P1848" s="15" t="s">
        <v>2200</v>
      </c>
      <c r="Q1848" s="16">
        <v>5399</v>
      </c>
      <c r="R1848" s="17">
        <v>46</v>
      </c>
      <c r="S1848" s="18">
        <v>3352.779</v>
      </c>
      <c r="T1848" s="19" t="s">
        <v>353</v>
      </c>
      <c r="U1848" s="20" t="s">
        <v>717</v>
      </c>
      <c r="V1848" s="22">
        <v>45</v>
      </c>
      <c r="W1848" s="22">
        <v>1</v>
      </c>
      <c r="X1848" s="23"/>
    </row>
    <row r="1849" spans="1:24" s="1" customFormat="1" ht="32" customHeight="1" x14ac:dyDescent="0.3">
      <c r="A1849" s="24" t="s">
        <v>23</v>
      </c>
      <c r="B1849" s="24" t="s">
        <v>2177</v>
      </c>
      <c r="C1849" s="27" t="s">
        <v>2203</v>
      </c>
      <c r="D1849" s="60"/>
      <c r="E1849" s="40" t="str">
        <f>HYPERLINK("https://www.google.ru/search?q=CN9675-305&amp;newwindow=1&amp;tbm=isch","Еще фото")</f>
        <v>Еще фото</v>
      </c>
      <c r="F1849" s="25"/>
      <c r="G1849" s="24" t="s">
        <v>2204</v>
      </c>
      <c r="H1849" s="24" t="s">
        <v>349</v>
      </c>
      <c r="I1849" s="24" t="s">
        <v>2156</v>
      </c>
      <c r="J1849" s="14" t="s">
        <v>29</v>
      </c>
      <c r="K1849" s="15" t="s">
        <v>30</v>
      </c>
      <c r="L1849" s="57"/>
      <c r="M1849" s="14"/>
      <c r="N1849" s="14" t="s">
        <v>70</v>
      </c>
      <c r="O1849" s="14"/>
      <c r="P1849" s="15" t="s">
        <v>2200</v>
      </c>
      <c r="Q1849" s="16">
        <v>5399</v>
      </c>
      <c r="R1849" s="17">
        <v>46</v>
      </c>
      <c r="S1849" s="18">
        <v>3352.779</v>
      </c>
      <c r="T1849" s="19" t="s">
        <v>353</v>
      </c>
      <c r="U1849" s="20" t="s">
        <v>1047</v>
      </c>
      <c r="V1849" s="29">
        <v>46.5</v>
      </c>
      <c r="W1849" s="22">
        <v>1</v>
      </c>
      <c r="X1849" s="23"/>
    </row>
    <row r="1850" spans="1:24" s="1" customFormat="1" ht="35" customHeight="1" x14ac:dyDescent="0.3">
      <c r="A1850" s="11" t="s">
        <v>23</v>
      </c>
      <c r="B1850" s="11" t="s">
        <v>2159</v>
      </c>
      <c r="C1850" s="12" t="s">
        <v>2205</v>
      </c>
      <c r="D1850" s="58"/>
      <c r="E1850" s="40" t="str">
        <f>HYPERLINK("https://www.google.ru/search?q=CN9678-200&amp;newwindow=1&amp;tbm=isch","Еще фото")</f>
        <v>Еще фото</v>
      </c>
      <c r="F1850" s="25"/>
      <c r="G1850" s="11" t="s">
        <v>2155</v>
      </c>
      <c r="H1850" s="11" t="s">
        <v>349</v>
      </c>
      <c r="I1850" s="14" t="s">
        <v>2156</v>
      </c>
      <c r="J1850" s="14" t="s">
        <v>29</v>
      </c>
      <c r="K1850" s="15" t="s">
        <v>30</v>
      </c>
      <c r="L1850" s="56" t="s">
        <v>2206</v>
      </c>
      <c r="M1850" s="14"/>
      <c r="N1850" s="14" t="s">
        <v>70</v>
      </c>
      <c r="O1850" s="14"/>
      <c r="P1850" s="15" t="s">
        <v>843</v>
      </c>
      <c r="Q1850" s="16">
        <v>4899</v>
      </c>
      <c r="R1850" s="17">
        <v>45.14</v>
      </c>
      <c r="S1850" s="18">
        <v>3090.9354999999996</v>
      </c>
      <c r="T1850" s="19" t="s">
        <v>353</v>
      </c>
      <c r="U1850" s="20" t="s">
        <v>362</v>
      </c>
      <c r="V1850" s="22">
        <v>39</v>
      </c>
      <c r="W1850" s="22">
        <v>4</v>
      </c>
      <c r="X1850" s="23"/>
    </row>
    <row r="1851" spans="1:24" s="1" customFormat="1" ht="35" customHeight="1" x14ac:dyDescent="0.3">
      <c r="A1851" s="24" t="s">
        <v>23</v>
      </c>
      <c r="B1851" s="24" t="s">
        <v>2159</v>
      </c>
      <c r="C1851" s="12" t="s">
        <v>2205</v>
      </c>
      <c r="D1851" s="59"/>
      <c r="E1851" s="40" t="str">
        <f>HYPERLINK("https://www.google.ru/search?q=CN9678-200&amp;newwindow=1&amp;tbm=isch","Еще фото")</f>
        <v>Еще фото</v>
      </c>
      <c r="F1851" s="25"/>
      <c r="G1851" s="24" t="s">
        <v>2155</v>
      </c>
      <c r="H1851" s="24" t="s">
        <v>349</v>
      </c>
      <c r="I1851" s="24" t="s">
        <v>2156</v>
      </c>
      <c r="J1851" s="14" t="s">
        <v>29</v>
      </c>
      <c r="K1851" s="15" t="s">
        <v>30</v>
      </c>
      <c r="L1851" s="61"/>
      <c r="M1851" s="14"/>
      <c r="N1851" s="14" t="s">
        <v>70</v>
      </c>
      <c r="O1851" s="14"/>
      <c r="P1851" s="15" t="s">
        <v>843</v>
      </c>
      <c r="Q1851" s="16">
        <v>4899</v>
      </c>
      <c r="R1851" s="17">
        <v>45.14</v>
      </c>
      <c r="S1851" s="18">
        <v>3090.9354999999996</v>
      </c>
      <c r="T1851" s="19" t="s">
        <v>353</v>
      </c>
      <c r="U1851" s="20" t="s">
        <v>686</v>
      </c>
      <c r="V1851" s="22">
        <v>40</v>
      </c>
      <c r="W1851" s="22">
        <v>1</v>
      </c>
      <c r="X1851" s="23"/>
    </row>
    <row r="1852" spans="1:24" s="1" customFormat="1" ht="37.049999999999997" customHeight="1" x14ac:dyDescent="0.3">
      <c r="A1852" s="24" t="s">
        <v>23</v>
      </c>
      <c r="B1852" s="24" t="s">
        <v>2159</v>
      </c>
      <c r="C1852" s="12" t="s">
        <v>2205</v>
      </c>
      <c r="D1852" s="60"/>
      <c r="E1852" s="40" t="str">
        <f>HYPERLINK("https://www.google.ru/search?q=CN9678-200&amp;newwindow=1&amp;tbm=isch","Еще фото")</f>
        <v>Еще фото</v>
      </c>
      <c r="F1852" s="25"/>
      <c r="G1852" s="24" t="s">
        <v>2155</v>
      </c>
      <c r="H1852" s="24" t="s">
        <v>349</v>
      </c>
      <c r="I1852" s="24" t="s">
        <v>2156</v>
      </c>
      <c r="J1852" s="14" t="s">
        <v>29</v>
      </c>
      <c r="K1852" s="15" t="s">
        <v>30</v>
      </c>
      <c r="L1852" s="57"/>
      <c r="M1852" s="14"/>
      <c r="N1852" s="14" t="s">
        <v>70</v>
      </c>
      <c r="O1852" s="14"/>
      <c r="P1852" s="15" t="s">
        <v>843</v>
      </c>
      <c r="Q1852" s="16">
        <v>4899</v>
      </c>
      <c r="R1852" s="17">
        <v>45.14</v>
      </c>
      <c r="S1852" s="18">
        <v>3090.9354999999996</v>
      </c>
      <c r="T1852" s="19" t="s">
        <v>353</v>
      </c>
      <c r="U1852" s="20" t="s">
        <v>355</v>
      </c>
      <c r="V1852" s="29">
        <v>41.5</v>
      </c>
      <c r="W1852" s="22">
        <v>1</v>
      </c>
      <c r="X1852" s="23"/>
    </row>
    <row r="1853" spans="1:24" s="1" customFormat="1" ht="14" customHeight="1" x14ac:dyDescent="0.3">
      <c r="A1853" s="11" t="s">
        <v>23</v>
      </c>
      <c r="B1853" s="11" t="s">
        <v>2159</v>
      </c>
      <c r="C1853" s="12" t="s">
        <v>2207</v>
      </c>
      <c r="D1853" s="58"/>
      <c r="E1853" s="40" t="str">
        <f t="shared" ref="E1853:E1859" si="84">HYPERLINK("https://www.google.ru/search?q=CN9677-100&amp;newwindow=1&amp;tbm=isch","Еще фото")</f>
        <v>Еще фото</v>
      </c>
      <c r="F1853" s="25"/>
      <c r="G1853" s="11" t="s">
        <v>2155</v>
      </c>
      <c r="H1853" s="11" t="s">
        <v>349</v>
      </c>
      <c r="I1853" s="14" t="s">
        <v>2156</v>
      </c>
      <c r="J1853" s="14" t="s">
        <v>29</v>
      </c>
      <c r="K1853" s="15" t="s">
        <v>45</v>
      </c>
      <c r="L1853" s="56" t="s">
        <v>2164</v>
      </c>
      <c r="M1853" s="14"/>
      <c r="N1853" s="14" t="s">
        <v>67</v>
      </c>
      <c r="O1853" s="14"/>
      <c r="P1853" s="15" t="s">
        <v>2200</v>
      </c>
      <c r="Q1853" s="16">
        <v>5499</v>
      </c>
      <c r="R1853" s="17">
        <v>45.12</v>
      </c>
      <c r="S1853" s="18">
        <v>3470.4354999999996</v>
      </c>
      <c r="T1853" s="19" t="s">
        <v>353</v>
      </c>
      <c r="U1853" s="20" t="s">
        <v>712</v>
      </c>
      <c r="V1853" s="29">
        <v>35.5</v>
      </c>
      <c r="W1853" s="22">
        <v>30</v>
      </c>
      <c r="X1853" s="23"/>
    </row>
    <row r="1854" spans="1:24" s="1" customFormat="1" ht="14" customHeight="1" x14ac:dyDescent="0.3">
      <c r="A1854" s="24" t="s">
        <v>23</v>
      </c>
      <c r="B1854" s="24" t="s">
        <v>2159</v>
      </c>
      <c r="C1854" s="12" t="s">
        <v>2207</v>
      </c>
      <c r="D1854" s="59"/>
      <c r="E1854" s="40" t="str">
        <f t="shared" si="84"/>
        <v>Еще фото</v>
      </c>
      <c r="F1854" s="25"/>
      <c r="G1854" s="24" t="s">
        <v>2155</v>
      </c>
      <c r="H1854" s="24" t="s">
        <v>349</v>
      </c>
      <c r="I1854" s="24" t="s">
        <v>2156</v>
      </c>
      <c r="J1854" s="14" t="s">
        <v>29</v>
      </c>
      <c r="K1854" s="15" t="s">
        <v>45</v>
      </c>
      <c r="L1854" s="61"/>
      <c r="M1854" s="14"/>
      <c r="N1854" s="14" t="s">
        <v>67</v>
      </c>
      <c r="O1854" s="14"/>
      <c r="P1854" s="15" t="s">
        <v>2200</v>
      </c>
      <c r="Q1854" s="16">
        <v>5499</v>
      </c>
      <c r="R1854" s="17">
        <v>45.12</v>
      </c>
      <c r="S1854" s="18">
        <v>3470.4354999999996</v>
      </c>
      <c r="T1854" s="19" t="s">
        <v>353</v>
      </c>
      <c r="U1854" s="20" t="s">
        <v>362</v>
      </c>
      <c r="V1854" s="22">
        <v>37</v>
      </c>
      <c r="W1854" s="22">
        <v>58</v>
      </c>
      <c r="X1854" s="23"/>
    </row>
    <row r="1855" spans="1:24" s="1" customFormat="1" ht="14" customHeight="1" x14ac:dyDescent="0.3">
      <c r="A1855" s="24" t="s">
        <v>23</v>
      </c>
      <c r="B1855" s="24" t="s">
        <v>2159</v>
      </c>
      <c r="C1855" s="12" t="s">
        <v>2207</v>
      </c>
      <c r="D1855" s="59"/>
      <c r="E1855" s="40" t="str">
        <f t="shared" si="84"/>
        <v>Еще фото</v>
      </c>
      <c r="F1855" s="25"/>
      <c r="G1855" s="24" t="s">
        <v>2155</v>
      </c>
      <c r="H1855" s="24" t="s">
        <v>349</v>
      </c>
      <c r="I1855" s="24" t="s">
        <v>2156</v>
      </c>
      <c r="J1855" s="14" t="s">
        <v>29</v>
      </c>
      <c r="K1855" s="15" t="s">
        <v>45</v>
      </c>
      <c r="L1855" s="61"/>
      <c r="M1855" s="14"/>
      <c r="N1855" s="14" t="s">
        <v>67</v>
      </c>
      <c r="O1855" s="14"/>
      <c r="P1855" s="15" t="s">
        <v>2200</v>
      </c>
      <c r="Q1855" s="16">
        <v>5499</v>
      </c>
      <c r="R1855" s="17">
        <v>45.12</v>
      </c>
      <c r="S1855" s="18">
        <v>3470.4354999999996</v>
      </c>
      <c r="T1855" s="19" t="s">
        <v>353</v>
      </c>
      <c r="U1855" s="20" t="s">
        <v>686</v>
      </c>
      <c r="V1855" s="22">
        <v>38</v>
      </c>
      <c r="W1855" s="22">
        <v>48</v>
      </c>
      <c r="X1855" s="23"/>
    </row>
    <row r="1856" spans="1:24" s="1" customFormat="1" ht="14" customHeight="1" x14ac:dyDescent="0.3">
      <c r="A1856" s="24" t="s">
        <v>23</v>
      </c>
      <c r="B1856" s="24" t="s">
        <v>2159</v>
      </c>
      <c r="C1856" s="12" t="s">
        <v>2207</v>
      </c>
      <c r="D1856" s="59"/>
      <c r="E1856" s="40" t="str">
        <f t="shared" si="84"/>
        <v>Еще фото</v>
      </c>
      <c r="F1856" s="25"/>
      <c r="G1856" s="24" t="s">
        <v>2155</v>
      </c>
      <c r="H1856" s="24" t="s">
        <v>349</v>
      </c>
      <c r="I1856" s="24" t="s">
        <v>2156</v>
      </c>
      <c r="J1856" s="14" t="s">
        <v>29</v>
      </c>
      <c r="K1856" s="15" t="s">
        <v>45</v>
      </c>
      <c r="L1856" s="61"/>
      <c r="M1856" s="14"/>
      <c r="N1856" s="14" t="s">
        <v>67</v>
      </c>
      <c r="O1856" s="14"/>
      <c r="P1856" s="15" t="s">
        <v>2200</v>
      </c>
      <c r="Q1856" s="16">
        <v>5499</v>
      </c>
      <c r="R1856" s="17">
        <v>45.12</v>
      </c>
      <c r="S1856" s="18">
        <v>3470.4354999999996</v>
      </c>
      <c r="T1856" s="19" t="s">
        <v>353</v>
      </c>
      <c r="U1856" s="20" t="s">
        <v>355</v>
      </c>
      <c r="V1856" s="29">
        <v>39.5</v>
      </c>
      <c r="W1856" s="22">
        <v>33</v>
      </c>
      <c r="X1856" s="23"/>
    </row>
    <row r="1857" spans="1:24" s="1" customFormat="1" ht="14" customHeight="1" x14ac:dyDescent="0.3">
      <c r="A1857" s="24" t="s">
        <v>23</v>
      </c>
      <c r="B1857" s="24" t="s">
        <v>2159</v>
      </c>
      <c r="C1857" s="12" t="s">
        <v>2207</v>
      </c>
      <c r="D1857" s="59"/>
      <c r="E1857" s="40" t="str">
        <f t="shared" si="84"/>
        <v>Еще фото</v>
      </c>
      <c r="F1857" s="25"/>
      <c r="G1857" s="24" t="s">
        <v>2155</v>
      </c>
      <c r="H1857" s="24" t="s">
        <v>349</v>
      </c>
      <c r="I1857" s="24" t="s">
        <v>2156</v>
      </c>
      <c r="J1857" s="14" t="s">
        <v>29</v>
      </c>
      <c r="K1857" s="15" t="s">
        <v>45</v>
      </c>
      <c r="L1857" s="61"/>
      <c r="M1857" s="14"/>
      <c r="N1857" s="14" t="s">
        <v>67</v>
      </c>
      <c r="O1857" s="14"/>
      <c r="P1857" s="15" t="s">
        <v>2200</v>
      </c>
      <c r="Q1857" s="16">
        <v>5499</v>
      </c>
      <c r="R1857" s="17">
        <v>45.12</v>
      </c>
      <c r="S1857" s="18">
        <v>3470.4354999999996</v>
      </c>
      <c r="T1857" s="19" t="s">
        <v>353</v>
      </c>
      <c r="U1857" s="20" t="s">
        <v>696</v>
      </c>
      <c r="V1857" s="22">
        <v>41</v>
      </c>
      <c r="W1857" s="22">
        <v>7</v>
      </c>
      <c r="X1857" s="23"/>
    </row>
    <row r="1858" spans="1:24" s="1" customFormat="1" ht="14" customHeight="1" x14ac:dyDescent="0.3">
      <c r="A1858" s="24" t="s">
        <v>23</v>
      </c>
      <c r="B1858" s="24" t="s">
        <v>2159</v>
      </c>
      <c r="C1858" s="12" t="s">
        <v>2207</v>
      </c>
      <c r="D1858" s="59"/>
      <c r="E1858" s="40" t="str">
        <f t="shared" si="84"/>
        <v>Еще фото</v>
      </c>
      <c r="F1858" s="25"/>
      <c r="G1858" s="24" t="s">
        <v>2155</v>
      </c>
      <c r="H1858" s="24" t="s">
        <v>349</v>
      </c>
      <c r="I1858" s="24" t="s">
        <v>2156</v>
      </c>
      <c r="J1858" s="14" t="s">
        <v>29</v>
      </c>
      <c r="K1858" s="15" t="s">
        <v>45</v>
      </c>
      <c r="L1858" s="61"/>
      <c r="M1858" s="14"/>
      <c r="N1858" s="14" t="s">
        <v>67</v>
      </c>
      <c r="O1858" s="14"/>
      <c r="P1858" s="15" t="s">
        <v>2200</v>
      </c>
      <c r="Q1858" s="16">
        <v>5499</v>
      </c>
      <c r="R1858" s="17">
        <v>45.12</v>
      </c>
      <c r="S1858" s="18">
        <v>3470.4354999999996</v>
      </c>
      <c r="T1858" s="19" t="s">
        <v>353</v>
      </c>
      <c r="U1858" s="20" t="s">
        <v>698</v>
      </c>
      <c r="V1858" s="22">
        <v>42</v>
      </c>
      <c r="W1858" s="22">
        <v>1</v>
      </c>
      <c r="X1858" s="23"/>
    </row>
    <row r="1859" spans="1:24" s="1" customFormat="1" ht="17" customHeight="1" x14ac:dyDescent="0.3">
      <c r="A1859" s="24" t="s">
        <v>23</v>
      </c>
      <c r="B1859" s="24" t="s">
        <v>2159</v>
      </c>
      <c r="C1859" s="12" t="s">
        <v>2207</v>
      </c>
      <c r="D1859" s="60"/>
      <c r="E1859" s="40" t="str">
        <f t="shared" si="84"/>
        <v>Еще фото</v>
      </c>
      <c r="F1859" s="25"/>
      <c r="G1859" s="24" t="s">
        <v>2155</v>
      </c>
      <c r="H1859" s="24" t="s">
        <v>349</v>
      </c>
      <c r="I1859" s="24" t="s">
        <v>2156</v>
      </c>
      <c r="J1859" s="14" t="s">
        <v>29</v>
      </c>
      <c r="K1859" s="15" t="s">
        <v>45</v>
      </c>
      <c r="L1859" s="57"/>
      <c r="M1859" s="14"/>
      <c r="N1859" s="14" t="s">
        <v>67</v>
      </c>
      <c r="O1859" s="14"/>
      <c r="P1859" s="15" t="s">
        <v>2200</v>
      </c>
      <c r="Q1859" s="16">
        <v>5499</v>
      </c>
      <c r="R1859" s="17">
        <v>45.12</v>
      </c>
      <c r="S1859" s="18">
        <v>3470.4354999999996</v>
      </c>
      <c r="T1859" s="19" t="s">
        <v>353</v>
      </c>
      <c r="U1859" s="20" t="s">
        <v>717</v>
      </c>
      <c r="V1859" s="29">
        <v>43.5</v>
      </c>
      <c r="W1859" s="22">
        <v>2</v>
      </c>
      <c r="X1859" s="23"/>
    </row>
    <row r="1860" spans="1:24" s="1" customFormat="1" ht="35" customHeight="1" x14ac:dyDescent="0.3">
      <c r="A1860" s="11" t="s">
        <v>23</v>
      </c>
      <c r="B1860" s="11" t="s">
        <v>2153</v>
      </c>
      <c r="C1860" s="12" t="s">
        <v>2208</v>
      </c>
      <c r="D1860" s="58"/>
      <c r="E1860" s="40" t="str">
        <f>HYPERLINK("https://www.google.ru/search?q=CN9675-005&amp;newwindow=1&amp;tbm=isch","Еще фото")</f>
        <v>Еще фото</v>
      </c>
      <c r="F1860" s="25" t="s">
        <v>52</v>
      </c>
      <c r="G1860" s="11" t="s">
        <v>2155</v>
      </c>
      <c r="H1860" s="11" t="s">
        <v>349</v>
      </c>
      <c r="I1860" s="14" t="s">
        <v>2156</v>
      </c>
      <c r="J1860" s="14" t="s">
        <v>29</v>
      </c>
      <c r="K1860" s="15" t="s">
        <v>30</v>
      </c>
      <c r="L1860" s="56" t="s">
        <v>2209</v>
      </c>
      <c r="M1860" s="14"/>
      <c r="N1860" s="14" t="s">
        <v>114</v>
      </c>
      <c r="O1860" s="14"/>
      <c r="P1860" s="15" t="s">
        <v>2200</v>
      </c>
      <c r="Q1860" s="16">
        <v>5599</v>
      </c>
      <c r="R1860" s="17">
        <v>45.03</v>
      </c>
      <c r="S1860" s="18">
        <v>3539.4354999999996</v>
      </c>
      <c r="T1860" s="19" t="s">
        <v>353</v>
      </c>
      <c r="U1860" s="20" t="s">
        <v>362</v>
      </c>
      <c r="V1860" s="22">
        <v>39</v>
      </c>
      <c r="W1860" s="22">
        <v>3</v>
      </c>
      <c r="X1860" s="23"/>
    </row>
    <row r="1861" spans="1:24" s="1" customFormat="1" ht="35" customHeight="1" x14ac:dyDescent="0.3">
      <c r="A1861" s="24" t="s">
        <v>23</v>
      </c>
      <c r="B1861" s="24" t="s">
        <v>2153</v>
      </c>
      <c r="C1861" s="12" t="s">
        <v>2208</v>
      </c>
      <c r="D1861" s="59"/>
      <c r="E1861" s="40" t="str">
        <f>HYPERLINK("https://www.google.ru/search?q=CN9675-005&amp;newwindow=1&amp;tbm=isch","Еще фото")</f>
        <v>Еще фото</v>
      </c>
      <c r="F1861" s="25" t="s">
        <v>52</v>
      </c>
      <c r="G1861" s="24" t="s">
        <v>2155</v>
      </c>
      <c r="H1861" s="24" t="s">
        <v>349</v>
      </c>
      <c r="I1861" s="24" t="s">
        <v>2156</v>
      </c>
      <c r="J1861" s="14" t="s">
        <v>29</v>
      </c>
      <c r="K1861" s="15" t="s">
        <v>30</v>
      </c>
      <c r="L1861" s="61"/>
      <c r="M1861" s="14"/>
      <c r="N1861" s="14" t="s">
        <v>114</v>
      </c>
      <c r="O1861" s="14"/>
      <c r="P1861" s="15" t="s">
        <v>2200</v>
      </c>
      <c r="Q1861" s="16">
        <v>5599</v>
      </c>
      <c r="R1861" s="17">
        <v>45.03</v>
      </c>
      <c r="S1861" s="18">
        <v>3539.4354999999996</v>
      </c>
      <c r="T1861" s="19" t="s">
        <v>353</v>
      </c>
      <c r="U1861" s="20" t="s">
        <v>686</v>
      </c>
      <c r="V1861" s="22">
        <v>40</v>
      </c>
      <c r="W1861" s="22">
        <v>33</v>
      </c>
      <c r="X1861" s="23"/>
    </row>
    <row r="1862" spans="1:24" s="1" customFormat="1" ht="37.049999999999997" customHeight="1" x14ac:dyDescent="0.3">
      <c r="A1862" s="24" t="s">
        <v>23</v>
      </c>
      <c r="B1862" s="24" t="s">
        <v>2153</v>
      </c>
      <c r="C1862" s="12" t="s">
        <v>2208</v>
      </c>
      <c r="D1862" s="60"/>
      <c r="E1862" s="40" t="str">
        <f>HYPERLINK("https://www.google.ru/search?q=CN9675-005&amp;newwindow=1&amp;tbm=isch","Еще фото")</f>
        <v>Еще фото</v>
      </c>
      <c r="F1862" s="25" t="s">
        <v>52</v>
      </c>
      <c r="G1862" s="24" t="s">
        <v>2155</v>
      </c>
      <c r="H1862" s="24" t="s">
        <v>349</v>
      </c>
      <c r="I1862" s="24" t="s">
        <v>2156</v>
      </c>
      <c r="J1862" s="14" t="s">
        <v>29</v>
      </c>
      <c r="K1862" s="15" t="s">
        <v>30</v>
      </c>
      <c r="L1862" s="57"/>
      <c r="M1862" s="14"/>
      <c r="N1862" s="14" t="s">
        <v>114</v>
      </c>
      <c r="O1862" s="14"/>
      <c r="P1862" s="15" t="s">
        <v>2200</v>
      </c>
      <c r="Q1862" s="16">
        <v>5599</v>
      </c>
      <c r="R1862" s="17">
        <v>45.03</v>
      </c>
      <c r="S1862" s="18">
        <v>3539.4354999999996</v>
      </c>
      <c r="T1862" s="19" t="s">
        <v>353</v>
      </c>
      <c r="U1862" s="20" t="s">
        <v>355</v>
      </c>
      <c r="V1862" s="29">
        <v>41.5</v>
      </c>
      <c r="W1862" s="22">
        <v>35</v>
      </c>
      <c r="X1862" s="23"/>
    </row>
    <row r="1863" spans="1:24" s="1" customFormat="1" ht="26" customHeight="1" x14ac:dyDescent="0.3">
      <c r="A1863" s="11" t="s">
        <v>23</v>
      </c>
      <c r="B1863" s="11" t="s">
        <v>2153</v>
      </c>
      <c r="C1863" s="12" t="s">
        <v>2210</v>
      </c>
      <c r="D1863" s="58"/>
      <c r="E1863" s="40" t="str">
        <f>HYPERLINK("https://www.google.ru/search?q=CN9675-003&amp;newwindow=1&amp;tbm=isch","Еще фото")</f>
        <v>Еще фото</v>
      </c>
      <c r="F1863" s="25" t="s">
        <v>52</v>
      </c>
      <c r="G1863" s="11" t="s">
        <v>2155</v>
      </c>
      <c r="H1863" s="11" t="s">
        <v>349</v>
      </c>
      <c r="I1863" s="14" t="s">
        <v>2156</v>
      </c>
      <c r="J1863" s="14" t="s">
        <v>29</v>
      </c>
      <c r="K1863" s="15" t="s">
        <v>30</v>
      </c>
      <c r="L1863" s="56" t="s">
        <v>2179</v>
      </c>
      <c r="M1863" s="14"/>
      <c r="N1863" s="14" t="s">
        <v>114</v>
      </c>
      <c r="O1863" s="14"/>
      <c r="P1863" s="15" t="s">
        <v>2200</v>
      </c>
      <c r="Q1863" s="16">
        <v>5399</v>
      </c>
      <c r="R1863" s="17">
        <v>40</v>
      </c>
      <c r="S1863" s="18">
        <v>3725.31</v>
      </c>
      <c r="T1863" s="19" t="s">
        <v>353</v>
      </c>
      <c r="U1863" s="20" t="s">
        <v>362</v>
      </c>
      <c r="V1863" s="22">
        <v>39</v>
      </c>
      <c r="W1863" s="22">
        <v>16</v>
      </c>
      <c r="X1863" s="23"/>
    </row>
    <row r="1864" spans="1:24" s="1" customFormat="1" ht="26" customHeight="1" x14ac:dyDescent="0.3">
      <c r="A1864" s="24" t="s">
        <v>23</v>
      </c>
      <c r="B1864" s="24" t="s">
        <v>2153</v>
      </c>
      <c r="C1864" s="12" t="s">
        <v>2210</v>
      </c>
      <c r="D1864" s="59"/>
      <c r="E1864" s="40" t="str">
        <f>HYPERLINK("https://www.google.ru/search?q=CN9675-003&amp;newwindow=1&amp;tbm=isch","Еще фото")</f>
        <v>Еще фото</v>
      </c>
      <c r="F1864" s="25" t="s">
        <v>52</v>
      </c>
      <c r="G1864" s="24" t="s">
        <v>2155</v>
      </c>
      <c r="H1864" s="24" t="s">
        <v>349</v>
      </c>
      <c r="I1864" s="24" t="s">
        <v>2156</v>
      </c>
      <c r="J1864" s="14" t="s">
        <v>29</v>
      </c>
      <c r="K1864" s="15" t="s">
        <v>30</v>
      </c>
      <c r="L1864" s="61"/>
      <c r="M1864" s="14"/>
      <c r="N1864" s="14" t="s">
        <v>114</v>
      </c>
      <c r="O1864" s="14"/>
      <c r="P1864" s="15" t="s">
        <v>2200</v>
      </c>
      <c r="Q1864" s="16">
        <v>5399</v>
      </c>
      <c r="R1864" s="17">
        <v>40</v>
      </c>
      <c r="S1864" s="18">
        <v>3725.31</v>
      </c>
      <c r="T1864" s="19" t="s">
        <v>353</v>
      </c>
      <c r="U1864" s="20" t="s">
        <v>686</v>
      </c>
      <c r="V1864" s="22">
        <v>40</v>
      </c>
      <c r="W1864" s="22">
        <v>21</v>
      </c>
      <c r="X1864" s="23"/>
    </row>
    <row r="1865" spans="1:24" s="1" customFormat="1" ht="26" customHeight="1" x14ac:dyDescent="0.3">
      <c r="A1865" s="24" t="s">
        <v>23</v>
      </c>
      <c r="B1865" s="24" t="s">
        <v>2153</v>
      </c>
      <c r="C1865" s="12" t="s">
        <v>2210</v>
      </c>
      <c r="D1865" s="59"/>
      <c r="E1865" s="40" t="str">
        <f>HYPERLINK("https://www.google.ru/search?q=CN9675-003&amp;newwindow=1&amp;tbm=isch","Еще фото")</f>
        <v>Еще фото</v>
      </c>
      <c r="F1865" s="25" t="s">
        <v>52</v>
      </c>
      <c r="G1865" s="24" t="s">
        <v>2155</v>
      </c>
      <c r="H1865" s="24" t="s">
        <v>349</v>
      </c>
      <c r="I1865" s="24" t="s">
        <v>2156</v>
      </c>
      <c r="J1865" s="14" t="s">
        <v>29</v>
      </c>
      <c r="K1865" s="15" t="s">
        <v>30</v>
      </c>
      <c r="L1865" s="61"/>
      <c r="M1865" s="14"/>
      <c r="N1865" s="14" t="s">
        <v>114</v>
      </c>
      <c r="O1865" s="14"/>
      <c r="P1865" s="15" t="s">
        <v>2200</v>
      </c>
      <c r="Q1865" s="16">
        <v>5399</v>
      </c>
      <c r="R1865" s="17">
        <v>40</v>
      </c>
      <c r="S1865" s="18">
        <v>3725.31</v>
      </c>
      <c r="T1865" s="19" t="s">
        <v>353</v>
      </c>
      <c r="U1865" s="20" t="s">
        <v>355</v>
      </c>
      <c r="V1865" s="29">
        <v>41.5</v>
      </c>
      <c r="W1865" s="22">
        <v>19</v>
      </c>
      <c r="X1865" s="23"/>
    </row>
    <row r="1866" spans="1:24" s="1" customFormat="1" ht="26" customHeight="1" x14ac:dyDescent="0.3">
      <c r="A1866" s="24" t="s">
        <v>23</v>
      </c>
      <c r="B1866" s="24" t="s">
        <v>2153</v>
      </c>
      <c r="C1866" s="12" t="s">
        <v>2210</v>
      </c>
      <c r="D1866" s="60"/>
      <c r="E1866" s="40" t="str">
        <f>HYPERLINK("https://www.google.ru/search?q=CN9675-003&amp;newwindow=1&amp;tbm=isch","Еще фото")</f>
        <v>Еще фото</v>
      </c>
      <c r="F1866" s="25" t="s">
        <v>52</v>
      </c>
      <c r="G1866" s="24" t="s">
        <v>2155</v>
      </c>
      <c r="H1866" s="24" t="s">
        <v>349</v>
      </c>
      <c r="I1866" s="24" t="s">
        <v>2156</v>
      </c>
      <c r="J1866" s="14" t="s">
        <v>29</v>
      </c>
      <c r="K1866" s="15" t="s">
        <v>30</v>
      </c>
      <c r="L1866" s="57"/>
      <c r="M1866" s="14"/>
      <c r="N1866" s="14" t="s">
        <v>114</v>
      </c>
      <c r="O1866" s="14"/>
      <c r="P1866" s="15" t="s">
        <v>2200</v>
      </c>
      <c r="Q1866" s="16">
        <v>5399</v>
      </c>
      <c r="R1866" s="17">
        <v>40</v>
      </c>
      <c r="S1866" s="18">
        <v>3725.31</v>
      </c>
      <c r="T1866" s="19" t="s">
        <v>353</v>
      </c>
      <c r="U1866" s="20" t="s">
        <v>698</v>
      </c>
      <c r="V1866" s="22">
        <v>44</v>
      </c>
      <c r="W1866" s="22">
        <v>1</v>
      </c>
      <c r="X1866" s="23"/>
    </row>
    <row r="1867" spans="1:24" s="1" customFormat="1" ht="52.05" customHeight="1" x14ac:dyDescent="0.3">
      <c r="A1867" s="11" t="s">
        <v>23</v>
      </c>
      <c r="B1867" s="11" t="s">
        <v>2177</v>
      </c>
      <c r="C1867" s="12" t="s">
        <v>2211</v>
      </c>
      <c r="D1867" s="54"/>
      <c r="E1867" s="40" t="str">
        <f>HYPERLINK("https://www.google.ru/search?q=CN9675-017&amp;newwindow=1&amp;tbm=isch","Еще фото")</f>
        <v>Еще фото</v>
      </c>
      <c r="F1867" s="25"/>
      <c r="G1867" s="11" t="s">
        <v>2155</v>
      </c>
      <c r="H1867" s="11" t="s">
        <v>349</v>
      </c>
      <c r="I1867" s="14" t="s">
        <v>2156</v>
      </c>
      <c r="J1867" s="14" t="s">
        <v>29</v>
      </c>
      <c r="K1867" s="15" t="s">
        <v>30</v>
      </c>
      <c r="L1867" s="56" t="s">
        <v>2179</v>
      </c>
      <c r="M1867" s="14"/>
      <c r="N1867" s="14" t="s">
        <v>114</v>
      </c>
      <c r="O1867" s="14"/>
      <c r="P1867" s="15" t="s">
        <v>2158</v>
      </c>
      <c r="Q1867" s="16">
        <v>5499</v>
      </c>
      <c r="R1867" s="17">
        <v>40</v>
      </c>
      <c r="S1867" s="18">
        <v>3794.31</v>
      </c>
      <c r="T1867" s="19" t="s">
        <v>353</v>
      </c>
      <c r="U1867" s="20" t="s">
        <v>712</v>
      </c>
      <c r="V1867" s="29">
        <v>37.5</v>
      </c>
      <c r="W1867" s="22">
        <v>1</v>
      </c>
      <c r="X1867" s="23"/>
    </row>
    <row r="1868" spans="1:24" s="1" customFormat="1" ht="61.05" customHeight="1" x14ac:dyDescent="0.3">
      <c r="A1868" s="24" t="s">
        <v>23</v>
      </c>
      <c r="B1868" s="24" t="s">
        <v>2177</v>
      </c>
      <c r="C1868" s="12" t="s">
        <v>2211</v>
      </c>
      <c r="D1868" s="55"/>
      <c r="E1868" s="40" t="str">
        <f>HYPERLINK("https://www.google.ru/search?q=CN9675-017&amp;newwindow=1&amp;tbm=isch","Еще фото")</f>
        <v>Еще фото</v>
      </c>
      <c r="F1868" s="25"/>
      <c r="G1868" s="24" t="s">
        <v>2155</v>
      </c>
      <c r="H1868" s="24" t="s">
        <v>349</v>
      </c>
      <c r="I1868" s="24" t="s">
        <v>2156</v>
      </c>
      <c r="J1868" s="14" t="s">
        <v>29</v>
      </c>
      <c r="K1868" s="15" t="s">
        <v>30</v>
      </c>
      <c r="L1868" s="57"/>
      <c r="M1868" s="14"/>
      <c r="N1868" s="14" t="s">
        <v>114</v>
      </c>
      <c r="O1868" s="14"/>
      <c r="P1868" s="15" t="s">
        <v>2158</v>
      </c>
      <c r="Q1868" s="16">
        <v>5499</v>
      </c>
      <c r="R1868" s="17">
        <v>40</v>
      </c>
      <c r="S1868" s="18">
        <v>3794.31</v>
      </c>
      <c r="T1868" s="19" t="s">
        <v>353</v>
      </c>
      <c r="U1868" s="20" t="s">
        <v>686</v>
      </c>
      <c r="V1868" s="22">
        <v>40</v>
      </c>
      <c r="W1868" s="22">
        <v>11</v>
      </c>
      <c r="X1868" s="23"/>
    </row>
    <row r="1869" spans="1:24" s="1" customFormat="1" ht="52.05" customHeight="1" x14ac:dyDescent="0.3">
      <c r="A1869" s="11" t="s">
        <v>23</v>
      </c>
      <c r="B1869" s="11" t="s">
        <v>2153</v>
      </c>
      <c r="C1869" s="12" t="s">
        <v>2212</v>
      </c>
      <c r="D1869" s="54"/>
      <c r="E1869" s="40" t="str">
        <f>HYPERLINK("https://www.google.ru/search?q=CN9675-600&amp;newwindow=1&amp;tbm=isch","Еще фото")</f>
        <v>Еще фото</v>
      </c>
      <c r="F1869" s="25"/>
      <c r="G1869" s="11" t="s">
        <v>2155</v>
      </c>
      <c r="H1869" s="11" t="s">
        <v>349</v>
      </c>
      <c r="I1869" s="14" t="s">
        <v>2156</v>
      </c>
      <c r="J1869" s="14" t="s">
        <v>29</v>
      </c>
      <c r="K1869" s="15" t="s">
        <v>30</v>
      </c>
      <c r="L1869" s="56" t="s">
        <v>2179</v>
      </c>
      <c r="M1869" s="14"/>
      <c r="N1869" s="14" t="s">
        <v>197</v>
      </c>
      <c r="O1869" s="14"/>
      <c r="P1869" s="15" t="s">
        <v>2213</v>
      </c>
      <c r="Q1869" s="16">
        <v>5499</v>
      </c>
      <c r="R1869" s="17">
        <v>40</v>
      </c>
      <c r="S1869" s="18">
        <v>3794.31</v>
      </c>
      <c r="T1869" s="19" t="s">
        <v>353</v>
      </c>
      <c r="U1869" s="20" t="s">
        <v>686</v>
      </c>
      <c r="V1869" s="22">
        <v>40</v>
      </c>
      <c r="W1869" s="22">
        <v>5</v>
      </c>
      <c r="X1869" s="23"/>
    </row>
    <row r="1870" spans="1:24" s="1" customFormat="1" ht="61.05" customHeight="1" x14ac:dyDescent="0.3">
      <c r="A1870" s="24" t="s">
        <v>23</v>
      </c>
      <c r="B1870" s="24" t="s">
        <v>2153</v>
      </c>
      <c r="C1870" s="12" t="s">
        <v>2212</v>
      </c>
      <c r="D1870" s="55"/>
      <c r="E1870" s="40" t="str">
        <f>HYPERLINK("https://www.google.ru/search?q=CN9675-600&amp;newwindow=1&amp;tbm=isch","Еще фото")</f>
        <v>Еще фото</v>
      </c>
      <c r="F1870" s="25"/>
      <c r="G1870" s="24" t="s">
        <v>2155</v>
      </c>
      <c r="H1870" s="24" t="s">
        <v>349</v>
      </c>
      <c r="I1870" s="24" t="s">
        <v>2156</v>
      </c>
      <c r="J1870" s="14" t="s">
        <v>29</v>
      </c>
      <c r="K1870" s="15" t="s">
        <v>30</v>
      </c>
      <c r="L1870" s="57"/>
      <c r="M1870" s="14"/>
      <c r="N1870" s="14" t="s">
        <v>197</v>
      </c>
      <c r="O1870" s="14"/>
      <c r="P1870" s="15" t="s">
        <v>2213</v>
      </c>
      <c r="Q1870" s="16">
        <v>5499</v>
      </c>
      <c r="R1870" s="17">
        <v>40</v>
      </c>
      <c r="S1870" s="18">
        <v>3794.31</v>
      </c>
      <c r="T1870" s="19" t="s">
        <v>353</v>
      </c>
      <c r="U1870" s="20" t="s">
        <v>355</v>
      </c>
      <c r="V1870" s="29">
        <v>41.5</v>
      </c>
      <c r="W1870" s="22">
        <v>10</v>
      </c>
      <c r="X1870" s="23"/>
    </row>
    <row r="1871" spans="1:24" s="1" customFormat="1" ht="108" customHeight="1" x14ac:dyDescent="0.3">
      <c r="A1871" s="11" t="s">
        <v>23</v>
      </c>
      <c r="B1871" s="11" t="s">
        <v>2214</v>
      </c>
      <c r="C1871" s="12" t="s">
        <v>2215</v>
      </c>
      <c r="D1871" s="28"/>
      <c r="E1871" s="40" t="str">
        <f>HYPERLINK("https://www.google.ru/search?q=CN9677-008&amp;newwindow=1&amp;tbm=isch","Еще фото")</f>
        <v>Еще фото</v>
      </c>
      <c r="F1871" s="25"/>
      <c r="G1871" s="11" t="s">
        <v>2155</v>
      </c>
      <c r="H1871" s="11" t="s">
        <v>349</v>
      </c>
      <c r="I1871" s="14" t="s">
        <v>2156</v>
      </c>
      <c r="J1871" s="14" t="s">
        <v>29</v>
      </c>
      <c r="K1871" s="15" t="s">
        <v>45</v>
      </c>
      <c r="L1871" s="14" t="s">
        <v>2182</v>
      </c>
      <c r="M1871" s="14"/>
      <c r="N1871" s="14" t="s">
        <v>256</v>
      </c>
      <c r="O1871" s="14"/>
      <c r="P1871" s="15" t="s">
        <v>1762</v>
      </c>
      <c r="Q1871" s="16">
        <v>5099</v>
      </c>
      <c r="R1871" s="17">
        <v>40</v>
      </c>
      <c r="S1871" s="18">
        <v>3518.31</v>
      </c>
      <c r="T1871" s="19" t="s">
        <v>353</v>
      </c>
      <c r="U1871" s="20" t="s">
        <v>355</v>
      </c>
      <c r="V1871" s="29">
        <v>39.5</v>
      </c>
      <c r="W1871" s="22">
        <v>1</v>
      </c>
      <c r="X1871" s="23"/>
    </row>
    <row r="1872" spans="1:24" s="1" customFormat="1" ht="108" customHeight="1" x14ac:dyDescent="0.3">
      <c r="A1872" s="11" t="s">
        <v>23</v>
      </c>
      <c r="B1872" s="11" t="s">
        <v>2214</v>
      </c>
      <c r="C1872" s="12" t="s">
        <v>2216</v>
      </c>
      <c r="D1872" s="28"/>
      <c r="E1872" s="40" t="str">
        <f>HYPERLINK("https://www.google.ru/search?q=CN9677-502&amp;newwindow=1&amp;tbm=isch","Еще фото")</f>
        <v>Еще фото</v>
      </c>
      <c r="F1872" s="25"/>
      <c r="G1872" s="11" t="s">
        <v>2155</v>
      </c>
      <c r="H1872" s="11" t="s">
        <v>349</v>
      </c>
      <c r="I1872" s="14" t="s">
        <v>2156</v>
      </c>
      <c r="J1872" s="14" t="s">
        <v>29</v>
      </c>
      <c r="K1872" s="15" t="s">
        <v>45</v>
      </c>
      <c r="L1872" s="14" t="s">
        <v>2182</v>
      </c>
      <c r="M1872" s="14"/>
      <c r="N1872" s="14" t="s">
        <v>143</v>
      </c>
      <c r="O1872" s="14"/>
      <c r="P1872" s="15" t="s">
        <v>1762</v>
      </c>
      <c r="Q1872" s="16">
        <v>5599</v>
      </c>
      <c r="R1872" s="17">
        <v>40</v>
      </c>
      <c r="S1872" s="18">
        <v>3863.31</v>
      </c>
      <c r="T1872" s="19" t="s">
        <v>353</v>
      </c>
      <c r="U1872" s="20" t="s">
        <v>362</v>
      </c>
      <c r="V1872" s="22">
        <v>37</v>
      </c>
      <c r="W1872" s="22">
        <v>2</v>
      </c>
      <c r="X1872" s="23"/>
    </row>
    <row r="1873" spans="1:24" s="1" customFormat="1" ht="17" customHeight="1" x14ac:dyDescent="0.3">
      <c r="A1873" s="11" t="s">
        <v>23</v>
      </c>
      <c r="B1873" s="11" t="s">
        <v>2159</v>
      </c>
      <c r="C1873" s="12" t="s">
        <v>2217</v>
      </c>
      <c r="D1873" s="58"/>
      <c r="E1873" s="40" t="str">
        <f t="shared" ref="E1873:E1878" si="85">HYPERLINK("https://www.google.ru/search?q=CN9677-600&amp;newwindow=1&amp;tbm=isch","Еще фото")</f>
        <v>Еще фото</v>
      </c>
      <c r="F1873" s="25"/>
      <c r="G1873" s="11" t="s">
        <v>2155</v>
      </c>
      <c r="H1873" s="11" t="s">
        <v>349</v>
      </c>
      <c r="I1873" s="14" t="s">
        <v>2156</v>
      </c>
      <c r="J1873" s="14" t="s">
        <v>29</v>
      </c>
      <c r="K1873" s="15" t="s">
        <v>45</v>
      </c>
      <c r="L1873" s="56" t="s">
        <v>2164</v>
      </c>
      <c r="M1873" s="14"/>
      <c r="N1873" s="14" t="s">
        <v>397</v>
      </c>
      <c r="O1873" s="14"/>
      <c r="P1873" s="15" t="s">
        <v>2200</v>
      </c>
      <c r="Q1873" s="16">
        <v>5299</v>
      </c>
      <c r="R1873" s="17">
        <v>40</v>
      </c>
      <c r="S1873" s="18">
        <v>3656.31</v>
      </c>
      <c r="T1873" s="19" t="s">
        <v>353</v>
      </c>
      <c r="U1873" s="20" t="s">
        <v>472</v>
      </c>
      <c r="V1873" s="29">
        <v>34.5</v>
      </c>
      <c r="W1873" s="22">
        <v>2</v>
      </c>
      <c r="X1873" s="23"/>
    </row>
    <row r="1874" spans="1:24" s="1" customFormat="1" ht="17" customHeight="1" x14ac:dyDescent="0.3">
      <c r="A1874" s="24" t="s">
        <v>23</v>
      </c>
      <c r="B1874" s="24" t="s">
        <v>2159</v>
      </c>
      <c r="C1874" s="12" t="s">
        <v>2217</v>
      </c>
      <c r="D1874" s="59"/>
      <c r="E1874" s="40" t="str">
        <f t="shared" si="85"/>
        <v>Еще фото</v>
      </c>
      <c r="F1874" s="25"/>
      <c r="G1874" s="24" t="s">
        <v>2155</v>
      </c>
      <c r="H1874" s="24" t="s">
        <v>349</v>
      </c>
      <c r="I1874" s="24" t="s">
        <v>2156</v>
      </c>
      <c r="J1874" s="14" t="s">
        <v>29</v>
      </c>
      <c r="K1874" s="15" t="s">
        <v>45</v>
      </c>
      <c r="L1874" s="61"/>
      <c r="M1874" s="14"/>
      <c r="N1874" s="14" t="s">
        <v>397</v>
      </c>
      <c r="O1874" s="14"/>
      <c r="P1874" s="15" t="s">
        <v>2200</v>
      </c>
      <c r="Q1874" s="16">
        <v>5299</v>
      </c>
      <c r="R1874" s="17">
        <v>40</v>
      </c>
      <c r="S1874" s="18">
        <v>3656.31</v>
      </c>
      <c r="T1874" s="19" t="s">
        <v>353</v>
      </c>
      <c r="U1874" s="20" t="s">
        <v>712</v>
      </c>
      <c r="V1874" s="29">
        <v>35.5</v>
      </c>
      <c r="W1874" s="22">
        <v>2</v>
      </c>
      <c r="X1874" s="23"/>
    </row>
    <row r="1875" spans="1:24" s="1" customFormat="1" ht="17" customHeight="1" x14ac:dyDescent="0.3">
      <c r="A1875" s="24" t="s">
        <v>23</v>
      </c>
      <c r="B1875" s="24" t="s">
        <v>2159</v>
      </c>
      <c r="C1875" s="12" t="s">
        <v>2217</v>
      </c>
      <c r="D1875" s="59"/>
      <c r="E1875" s="40" t="str">
        <f t="shared" si="85"/>
        <v>Еще фото</v>
      </c>
      <c r="F1875" s="25"/>
      <c r="G1875" s="24" t="s">
        <v>2155</v>
      </c>
      <c r="H1875" s="24" t="s">
        <v>349</v>
      </c>
      <c r="I1875" s="24" t="s">
        <v>2156</v>
      </c>
      <c r="J1875" s="14" t="s">
        <v>29</v>
      </c>
      <c r="K1875" s="15" t="s">
        <v>45</v>
      </c>
      <c r="L1875" s="61"/>
      <c r="M1875" s="14"/>
      <c r="N1875" s="14" t="s">
        <v>397</v>
      </c>
      <c r="O1875" s="14"/>
      <c r="P1875" s="15" t="s">
        <v>2200</v>
      </c>
      <c r="Q1875" s="16">
        <v>5299</v>
      </c>
      <c r="R1875" s="17">
        <v>40</v>
      </c>
      <c r="S1875" s="18">
        <v>3656.31</v>
      </c>
      <c r="T1875" s="19" t="s">
        <v>353</v>
      </c>
      <c r="U1875" s="20" t="s">
        <v>362</v>
      </c>
      <c r="V1875" s="22">
        <v>37</v>
      </c>
      <c r="W1875" s="22">
        <v>20</v>
      </c>
      <c r="X1875" s="23"/>
    </row>
    <row r="1876" spans="1:24" s="1" customFormat="1" ht="17" customHeight="1" x14ac:dyDescent="0.3">
      <c r="A1876" s="24" t="s">
        <v>23</v>
      </c>
      <c r="B1876" s="24" t="s">
        <v>2159</v>
      </c>
      <c r="C1876" s="12" t="s">
        <v>2217</v>
      </c>
      <c r="D1876" s="59"/>
      <c r="E1876" s="40" t="str">
        <f t="shared" si="85"/>
        <v>Еще фото</v>
      </c>
      <c r="F1876" s="25"/>
      <c r="G1876" s="24" t="s">
        <v>2155</v>
      </c>
      <c r="H1876" s="24" t="s">
        <v>349</v>
      </c>
      <c r="I1876" s="24" t="s">
        <v>2156</v>
      </c>
      <c r="J1876" s="14" t="s">
        <v>29</v>
      </c>
      <c r="K1876" s="15" t="s">
        <v>45</v>
      </c>
      <c r="L1876" s="61"/>
      <c r="M1876" s="14"/>
      <c r="N1876" s="14" t="s">
        <v>397</v>
      </c>
      <c r="O1876" s="14"/>
      <c r="P1876" s="15" t="s">
        <v>2200</v>
      </c>
      <c r="Q1876" s="16">
        <v>5299</v>
      </c>
      <c r="R1876" s="17">
        <v>40</v>
      </c>
      <c r="S1876" s="18">
        <v>3656.31</v>
      </c>
      <c r="T1876" s="19" t="s">
        <v>353</v>
      </c>
      <c r="U1876" s="20" t="s">
        <v>686</v>
      </c>
      <c r="V1876" s="22">
        <v>38</v>
      </c>
      <c r="W1876" s="22">
        <v>9</v>
      </c>
      <c r="X1876" s="23"/>
    </row>
    <row r="1877" spans="1:24" s="1" customFormat="1" ht="17" customHeight="1" x14ac:dyDescent="0.3">
      <c r="A1877" s="24" t="s">
        <v>23</v>
      </c>
      <c r="B1877" s="24" t="s">
        <v>2159</v>
      </c>
      <c r="C1877" s="12" t="s">
        <v>2217</v>
      </c>
      <c r="D1877" s="59"/>
      <c r="E1877" s="40" t="str">
        <f t="shared" si="85"/>
        <v>Еще фото</v>
      </c>
      <c r="F1877" s="25"/>
      <c r="G1877" s="24" t="s">
        <v>2155</v>
      </c>
      <c r="H1877" s="24" t="s">
        <v>349</v>
      </c>
      <c r="I1877" s="24" t="s">
        <v>2156</v>
      </c>
      <c r="J1877" s="14" t="s">
        <v>29</v>
      </c>
      <c r="K1877" s="15" t="s">
        <v>45</v>
      </c>
      <c r="L1877" s="61"/>
      <c r="M1877" s="14"/>
      <c r="N1877" s="14" t="s">
        <v>397</v>
      </c>
      <c r="O1877" s="14"/>
      <c r="P1877" s="15" t="s">
        <v>2200</v>
      </c>
      <c r="Q1877" s="16">
        <v>5299</v>
      </c>
      <c r="R1877" s="17">
        <v>40</v>
      </c>
      <c r="S1877" s="18">
        <v>3656.31</v>
      </c>
      <c r="T1877" s="19" t="s">
        <v>353</v>
      </c>
      <c r="U1877" s="20" t="s">
        <v>355</v>
      </c>
      <c r="V1877" s="29">
        <v>39.5</v>
      </c>
      <c r="W1877" s="22">
        <v>3</v>
      </c>
      <c r="X1877" s="23"/>
    </row>
    <row r="1878" spans="1:24" s="1" customFormat="1" ht="22.05" customHeight="1" x14ac:dyDescent="0.3">
      <c r="A1878" s="24" t="s">
        <v>23</v>
      </c>
      <c r="B1878" s="24" t="s">
        <v>2159</v>
      </c>
      <c r="C1878" s="12" t="s">
        <v>2217</v>
      </c>
      <c r="D1878" s="60"/>
      <c r="E1878" s="40" t="str">
        <f t="shared" si="85"/>
        <v>Еще фото</v>
      </c>
      <c r="F1878" s="25"/>
      <c r="G1878" s="24" t="s">
        <v>2155</v>
      </c>
      <c r="H1878" s="24" t="s">
        <v>349</v>
      </c>
      <c r="I1878" s="24" t="s">
        <v>2156</v>
      </c>
      <c r="J1878" s="14" t="s">
        <v>29</v>
      </c>
      <c r="K1878" s="15" t="s">
        <v>45</v>
      </c>
      <c r="L1878" s="57"/>
      <c r="M1878" s="14"/>
      <c r="N1878" s="14" t="s">
        <v>397</v>
      </c>
      <c r="O1878" s="14"/>
      <c r="P1878" s="15" t="s">
        <v>2200</v>
      </c>
      <c r="Q1878" s="16">
        <v>5299</v>
      </c>
      <c r="R1878" s="17">
        <v>40</v>
      </c>
      <c r="S1878" s="18">
        <v>3656.31</v>
      </c>
      <c r="T1878" s="19" t="s">
        <v>353</v>
      </c>
      <c r="U1878" s="20" t="s">
        <v>696</v>
      </c>
      <c r="V1878" s="22">
        <v>41</v>
      </c>
      <c r="W1878" s="22">
        <v>5</v>
      </c>
      <c r="X1878" s="23"/>
    </row>
    <row r="1879" spans="1:24" s="1" customFormat="1" ht="52.05" customHeight="1" x14ac:dyDescent="0.3">
      <c r="A1879" s="11" t="s">
        <v>23</v>
      </c>
      <c r="B1879" s="11" t="s">
        <v>2159</v>
      </c>
      <c r="C1879" s="12" t="s">
        <v>2218</v>
      </c>
      <c r="D1879" s="54"/>
      <c r="E1879" s="40" t="str">
        <f>HYPERLINK("https://www.google.ru/search?q=CN9678-006&amp;newwindow=1&amp;tbm=isch","Еще фото")</f>
        <v>Еще фото</v>
      </c>
      <c r="F1879" s="25"/>
      <c r="G1879" s="11" t="s">
        <v>2155</v>
      </c>
      <c r="H1879" s="11" t="s">
        <v>349</v>
      </c>
      <c r="I1879" s="14" t="s">
        <v>2156</v>
      </c>
      <c r="J1879" s="14" t="s">
        <v>29</v>
      </c>
      <c r="K1879" s="15" t="s">
        <v>30</v>
      </c>
      <c r="L1879" s="56" t="s">
        <v>2206</v>
      </c>
      <c r="M1879" s="14"/>
      <c r="N1879" s="14" t="s">
        <v>114</v>
      </c>
      <c r="O1879" s="14"/>
      <c r="P1879" s="15" t="s">
        <v>955</v>
      </c>
      <c r="Q1879" s="16">
        <v>5599</v>
      </c>
      <c r="R1879" s="17">
        <v>40</v>
      </c>
      <c r="S1879" s="18">
        <v>3863.31</v>
      </c>
      <c r="T1879" s="19" t="s">
        <v>353</v>
      </c>
      <c r="U1879" s="20" t="s">
        <v>686</v>
      </c>
      <c r="V1879" s="22">
        <v>40</v>
      </c>
      <c r="W1879" s="22">
        <v>7</v>
      </c>
      <c r="X1879" s="23"/>
    </row>
    <row r="1880" spans="1:24" s="1" customFormat="1" ht="61.05" customHeight="1" x14ac:dyDescent="0.3">
      <c r="A1880" s="24" t="s">
        <v>23</v>
      </c>
      <c r="B1880" s="24" t="s">
        <v>2159</v>
      </c>
      <c r="C1880" s="12" t="s">
        <v>2218</v>
      </c>
      <c r="D1880" s="55"/>
      <c r="E1880" s="40" t="str">
        <f>HYPERLINK("https://www.google.ru/search?q=CN9678-006&amp;newwindow=1&amp;tbm=isch","Еще фото")</f>
        <v>Еще фото</v>
      </c>
      <c r="F1880" s="25"/>
      <c r="G1880" s="24" t="s">
        <v>2155</v>
      </c>
      <c r="H1880" s="24" t="s">
        <v>349</v>
      </c>
      <c r="I1880" s="24" t="s">
        <v>2156</v>
      </c>
      <c r="J1880" s="14" t="s">
        <v>29</v>
      </c>
      <c r="K1880" s="15" t="s">
        <v>30</v>
      </c>
      <c r="L1880" s="57"/>
      <c r="M1880" s="14"/>
      <c r="N1880" s="14" t="s">
        <v>114</v>
      </c>
      <c r="O1880" s="14"/>
      <c r="P1880" s="15" t="s">
        <v>955</v>
      </c>
      <c r="Q1880" s="16">
        <v>5599</v>
      </c>
      <c r="R1880" s="17">
        <v>40</v>
      </c>
      <c r="S1880" s="18">
        <v>3863.31</v>
      </c>
      <c r="T1880" s="19" t="s">
        <v>353</v>
      </c>
      <c r="U1880" s="20" t="s">
        <v>355</v>
      </c>
      <c r="V1880" s="29">
        <v>41.5</v>
      </c>
      <c r="W1880" s="22">
        <v>7</v>
      </c>
      <c r="X1880" s="23"/>
    </row>
    <row r="1881" spans="1:24" s="1" customFormat="1" ht="108" customHeight="1" x14ac:dyDescent="0.3">
      <c r="A1881" s="11" t="s">
        <v>23</v>
      </c>
      <c r="B1881" s="11" t="s">
        <v>2159</v>
      </c>
      <c r="C1881" s="12" t="s">
        <v>2219</v>
      </c>
      <c r="D1881" s="28"/>
      <c r="E1881" s="40" t="str">
        <f>HYPERLINK("https://www.google.ru/search?q=CN9678-010&amp;newwindow=1&amp;tbm=isch","Еще фото")</f>
        <v>Еще фото</v>
      </c>
      <c r="F1881" s="25"/>
      <c r="G1881" s="11" t="s">
        <v>2155</v>
      </c>
      <c r="H1881" s="11" t="s">
        <v>349</v>
      </c>
      <c r="I1881" s="14" t="s">
        <v>2156</v>
      </c>
      <c r="J1881" s="14" t="s">
        <v>29</v>
      </c>
      <c r="K1881" s="15" t="s">
        <v>30</v>
      </c>
      <c r="L1881" s="14" t="s">
        <v>2206</v>
      </c>
      <c r="M1881" s="14"/>
      <c r="N1881" s="14" t="s">
        <v>114</v>
      </c>
      <c r="O1881" s="14"/>
      <c r="P1881" s="15" t="s">
        <v>843</v>
      </c>
      <c r="Q1881" s="16">
        <v>4399</v>
      </c>
      <c r="R1881" s="17">
        <v>40</v>
      </c>
      <c r="S1881" s="18">
        <v>3035.31</v>
      </c>
      <c r="T1881" s="19" t="s">
        <v>353</v>
      </c>
      <c r="U1881" s="20" t="s">
        <v>362</v>
      </c>
      <c r="V1881" s="22">
        <v>39</v>
      </c>
      <c r="W1881" s="22">
        <v>1</v>
      </c>
      <c r="X1881" s="23"/>
    </row>
    <row r="1882" spans="1:24" s="1" customFormat="1" ht="52.05" customHeight="1" x14ac:dyDescent="0.3">
      <c r="A1882" s="11" t="s">
        <v>23</v>
      </c>
      <c r="B1882" s="11" t="s">
        <v>2159</v>
      </c>
      <c r="C1882" s="12" t="s">
        <v>2220</v>
      </c>
      <c r="D1882" s="54"/>
      <c r="E1882" s="40" t="str">
        <f>HYPERLINK("https://www.google.ru/search?q=CN9678-601&amp;newwindow=1&amp;tbm=isch","Еще фото")</f>
        <v>Еще фото</v>
      </c>
      <c r="F1882" s="25"/>
      <c r="G1882" s="11" t="s">
        <v>2155</v>
      </c>
      <c r="H1882" s="11" t="s">
        <v>349</v>
      </c>
      <c r="I1882" s="14" t="s">
        <v>2156</v>
      </c>
      <c r="J1882" s="14" t="s">
        <v>29</v>
      </c>
      <c r="K1882" s="15" t="s">
        <v>30</v>
      </c>
      <c r="L1882" s="56" t="s">
        <v>2221</v>
      </c>
      <c r="M1882" s="14"/>
      <c r="N1882" s="14" t="s">
        <v>197</v>
      </c>
      <c r="O1882" s="14"/>
      <c r="P1882" s="15" t="s">
        <v>843</v>
      </c>
      <c r="Q1882" s="16">
        <v>4499</v>
      </c>
      <c r="R1882" s="17">
        <v>40</v>
      </c>
      <c r="S1882" s="18">
        <v>3104.31</v>
      </c>
      <c r="T1882" s="19" t="s">
        <v>353</v>
      </c>
      <c r="U1882" s="20" t="s">
        <v>686</v>
      </c>
      <c r="V1882" s="22">
        <v>40</v>
      </c>
      <c r="W1882" s="22">
        <v>1</v>
      </c>
      <c r="X1882" s="23"/>
    </row>
    <row r="1883" spans="1:24" s="1" customFormat="1" ht="61.05" customHeight="1" x14ac:dyDescent="0.3">
      <c r="A1883" s="24" t="s">
        <v>23</v>
      </c>
      <c r="B1883" s="24" t="s">
        <v>2159</v>
      </c>
      <c r="C1883" s="12" t="s">
        <v>2220</v>
      </c>
      <c r="D1883" s="55"/>
      <c r="E1883" s="40" t="str">
        <f>HYPERLINK("https://www.google.ru/search?q=CN9678-601&amp;newwindow=1&amp;tbm=isch","Еще фото")</f>
        <v>Еще фото</v>
      </c>
      <c r="F1883" s="25"/>
      <c r="G1883" s="24" t="s">
        <v>2155</v>
      </c>
      <c r="H1883" s="24" t="s">
        <v>349</v>
      </c>
      <c r="I1883" s="24" t="s">
        <v>2156</v>
      </c>
      <c r="J1883" s="14" t="s">
        <v>29</v>
      </c>
      <c r="K1883" s="15" t="s">
        <v>30</v>
      </c>
      <c r="L1883" s="57"/>
      <c r="M1883" s="14"/>
      <c r="N1883" s="14" t="s">
        <v>197</v>
      </c>
      <c r="O1883" s="14"/>
      <c r="P1883" s="15" t="s">
        <v>843</v>
      </c>
      <c r="Q1883" s="16">
        <v>4499</v>
      </c>
      <c r="R1883" s="17">
        <v>40</v>
      </c>
      <c r="S1883" s="18">
        <v>3104.31</v>
      </c>
      <c r="T1883" s="19" t="s">
        <v>353</v>
      </c>
      <c r="U1883" s="20" t="s">
        <v>355</v>
      </c>
      <c r="V1883" s="29">
        <v>41.5</v>
      </c>
      <c r="W1883" s="22">
        <v>3</v>
      </c>
      <c r="X1883" s="23"/>
    </row>
    <row r="1884" spans="1:24" s="1" customFormat="1" ht="35" customHeight="1" x14ac:dyDescent="0.3">
      <c r="A1884" s="11" t="s">
        <v>23</v>
      </c>
      <c r="B1884" s="11" t="s">
        <v>2222</v>
      </c>
      <c r="C1884" s="12" t="s">
        <v>2223</v>
      </c>
      <c r="D1884" s="58"/>
      <c r="E1884" s="40" t="str">
        <f>HYPERLINK("https://www.google.ru/search?q=CZ5478-001&amp;newwindow=1&amp;tbm=isch","Еще фото")</f>
        <v>Еще фото</v>
      </c>
      <c r="F1884" s="25" t="s">
        <v>52</v>
      </c>
      <c r="G1884" s="11" t="s">
        <v>2155</v>
      </c>
      <c r="H1884" s="11" t="s">
        <v>349</v>
      </c>
      <c r="I1884" s="14" t="s">
        <v>2156</v>
      </c>
      <c r="J1884" s="14" t="s">
        <v>2168</v>
      </c>
      <c r="K1884" s="15" t="s">
        <v>30</v>
      </c>
      <c r="L1884" s="56" t="s">
        <v>2169</v>
      </c>
      <c r="M1884" s="14" t="s">
        <v>106</v>
      </c>
      <c r="N1884" s="14" t="s">
        <v>391</v>
      </c>
      <c r="O1884" s="14" t="s">
        <v>79</v>
      </c>
      <c r="P1884" s="15" t="s">
        <v>2174</v>
      </c>
      <c r="Q1884" s="16">
        <v>4599</v>
      </c>
      <c r="R1884" s="17">
        <v>40</v>
      </c>
      <c r="S1884" s="18">
        <v>3173.31</v>
      </c>
      <c r="T1884" s="19" t="s">
        <v>353</v>
      </c>
      <c r="U1884" s="20" t="s">
        <v>362</v>
      </c>
      <c r="V1884" s="22">
        <v>39</v>
      </c>
      <c r="W1884" s="22">
        <v>18</v>
      </c>
      <c r="X1884" s="23"/>
    </row>
    <row r="1885" spans="1:24" s="1" customFormat="1" ht="35" customHeight="1" x14ac:dyDescent="0.3">
      <c r="A1885" s="24" t="s">
        <v>23</v>
      </c>
      <c r="B1885" s="24" t="s">
        <v>2222</v>
      </c>
      <c r="C1885" s="12" t="s">
        <v>2223</v>
      </c>
      <c r="D1885" s="59"/>
      <c r="E1885" s="40" t="str">
        <f>HYPERLINK("https://www.google.ru/search?q=CZ5478-001&amp;newwindow=1&amp;tbm=isch","Еще фото")</f>
        <v>Еще фото</v>
      </c>
      <c r="F1885" s="25" t="s">
        <v>52</v>
      </c>
      <c r="G1885" s="24" t="s">
        <v>2155</v>
      </c>
      <c r="H1885" s="24" t="s">
        <v>349</v>
      </c>
      <c r="I1885" s="24" t="s">
        <v>2156</v>
      </c>
      <c r="J1885" s="14" t="s">
        <v>2168</v>
      </c>
      <c r="K1885" s="15" t="s">
        <v>30</v>
      </c>
      <c r="L1885" s="61"/>
      <c r="M1885" s="14" t="s">
        <v>106</v>
      </c>
      <c r="N1885" s="14" t="s">
        <v>391</v>
      </c>
      <c r="O1885" s="14" t="s">
        <v>79</v>
      </c>
      <c r="P1885" s="15" t="s">
        <v>2174</v>
      </c>
      <c r="Q1885" s="16">
        <v>4599</v>
      </c>
      <c r="R1885" s="17">
        <v>40</v>
      </c>
      <c r="S1885" s="18">
        <v>3173.31</v>
      </c>
      <c r="T1885" s="19" t="s">
        <v>353</v>
      </c>
      <c r="U1885" s="20" t="s">
        <v>686</v>
      </c>
      <c r="V1885" s="22">
        <v>40</v>
      </c>
      <c r="W1885" s="22">
        <v>58</v>
      </c>
      <c r="X1885" s="23"/>
    </row>
    <row r="1886" spans="1:24" s="1" customFormat="1" ht="37.049999999999997" customHeight="1" x14ac:dyDescent="0.3">
      <c r="A1886" s="24" t="s">
        <v>23</v>
      </c>
      <c r="B1886" s="24" t="s">
        <v>2222</v>
      </c>
      <c r="C1886" s="12" t="s">
        <v>2223</v>
      </c>
      <c r="D1886" s="60"/>
      <c r="E1886" s="40" t="str">
        <f>HYPERLINK("https://www.google.ru/search?q=CZ5478-001&amp;newwindow=1&amp;tbm=isch","Еще фото")</f>
        <v>Еще фото</v>
      </c>
      <c r="F1886" s="25" t="s">
        <v>52</v>
      </c>
      <c r="G1886" s="24" t="s">
        <v>2155</v>
      </c>
      <c r="H1886" s="24" t="s">
        <v>349</v>
      </c>
      <c r="I1886" s="24" t="s">
        <v>2156</v>
      </c>
      <c r="J1886" s="14" t="s">
        <v>2168</v>
      </c>
      <c r="K1886" s="15" t="s">
        <v>30</v>
      </c>
      <c r="L1886" s="57"/>
      <c r="M1886" s="14" t="s">
        <v>106</v>
      </c>
      <c r="N1886" s="14" t="s">
        <v>391</v>
      </c>
      <c r="O1886" s="14" t="s">
        <v>79</v>
      </c>
      <c r="P1886" s="15" t="s">
        <v>2174</v>
      </c>
      <c r="Q1886" s="16">
        <v>4599</v>
      </c>
      <c r="R1886" s="17">
        <v>40</v>
      </c>
      <c r="S1886" s="18">
        <v>3173.31</v>
      </c>
      <c r="T1886" s="19" t="s">
        <v>353</v>
      </c>
      <c r="U1886" s="20" t="s">
        <v>355</v>
      </c>
      <c r="V1886" s="29">
        <v>41.5</v>
      </c>
      <c r="W1886" s="22">
        <v>52</v>
      </c>
      <c r="X1886" s="23"/>
    </row>
    <row r="1887" spans="1:24" s="1" customFormat="1" ht="52.05" customHeight="1" x14ac:dyDescent="0.3">
      <c r="A1887" s="11" t="s">
        <v>23</v>
      </c>
      <c r="B1887" s="11" t="s">
        <v>2159</v>
      </c>
      <c r="C1887" s="12" t="s">
        <v>2224</v>
      </c>
      <c r="D1887" s="54"/>
      <c r="E1887" s="40" t="str">
        <f>HYPERLINK("https://www.google.ru/search?q=CZ7836-600&amp;newwindow=1&amp;tbm=isch","Еще фото")</f>
        <v>Еще фото</v>
      </c>
      <c r="F1887" s="25"/>
      <c r="G1887" s="11" t="s">
        <v>2155</v>
      </c>
      <c r="H1887" s="11" t="s">
        <v>349</v>
      </c>
      <c r="I1887" s="14" t="s">
        <v>2156</v>
      </c>
      <c r="J1887" s="14" t="s">
        <v>29</v>
      </c>
      <c r="K1887" s="15" t="s">
        <v>45</v>
      </c>
      <c r="L1887" s="56" t="s">
        <v>2161</v>
      </c>
      <c r="M1887" s="14"/>
      <c r="N1887" s="14" t="s">
        <v>397</v>
      </c>
      <c r="O1887" s="14"/>
      <c r="P1887" s="15" t="s">
        <v>2198</v>
      </c>
      <c r="Q1887" s="16">
        <v>4699</v>
      </c>
      <c r="R1887" s="17">
        <v>40</v>
      </c>
      <c r="S1887" s="18">
        <v>3242.31</v>
      </c>
      <c r="T1887" s="19" t="s">
        <v>353</v>
      </c>
      <c r="U1887" s="20" t="s">
        <v>686</v>
      </c>
      <c r="V1887" s="22">
        <v>38</v>
      </c>
      <c r="W1887" s="22">
        <v>5</v>
      </c>
      <c r="X1887" s="23"/>
    </row>
    <row r="1888" spans="1:24" s="1" customFormat="1" ht="61.05" customHeight="1" x14ac:dyDescent="0.3">
      <c r="A1888" s="24" t="s">
        <v>23</v>
      </c>
      <c r="B1888" s="24" t="s">
        <v>2159</v>
      </c>
      <c r="C1888" s="12" t="s">
        <v>2224</v>
      </c>
      <c r="D1888" s="55"/>
      <c r="E1888" s="40" t="str">
        <f>HYPERLINK("https://www.google.ru/search?q=CZ7836-600&amp;newwindow=1&amp;tbm=isch","Еще фото")</f>
        <v>Еще фото</v>
      </c>
      <c r="F1888" s="25"/>
      <c r="G1888" s="24" t="s">
        <v>2155</v>
      </c>
      <c r="H1888" s="24" t="s">
        <v>349</v>
      </c>
      <c r="I1888" s="24" t="s">
        <v>2156</v>
      </c>
      <c r="J1888" s="14" t="s">
        <v>29</v>
      </c>
      <c r="K1888" s="15" t="s">
        <v>45</v>
      </c>
      <c r="L1888" s="57"/>
      <c r="M1888" s="14"/>
      <c r="N1888" s="14" t="s">
        <v>397</v>
      </c>
      <c r="O1888" s="14"/>
      <c r="P1888" s="15" t="s">
        <v>2198</v>
      </c>
      <c r="Q1888" s="16">
        <v>4699</v>
      </c>
      <c r="R1888" s="17">
        <v>40</v>
      </c>
      <c r="S1888" s="18">
        <v>3242.31</v>
      </c>
      <c r="T1888" s="19" t="s">
        <v>353</v>
      </c>
      <c r="U1888" s="20" t="s">
        <v>355</v>
      </c>
      <c r="V1888" s="29">
        <v>39.5</v>
      </c>
      <c r="W1888" s="22">
        <v>2</v>
      </c>
      <c r="X1888" s="23"/>
    </row>
    <row r="1889" spans="1:24" s="1" customFormat="1" ht="108" customHeight="1" x14ac:dyDescent="0.3">
      <c r="A1889" s="11" t="s">
        <v>23</v>
      </c>
      <c r="B1889" s="11" t="s">
        <v>2225</v>
      </c>
      <c r="C1889" s="12" t="s">
        <v>2226</v>
      </c>
      <c r="D1889" s="28"/>
      <c r="E1889" s="40" t="str">
        <f>HYPERLINK("https://www.google.ru/search?q=DV1038-001&amp;newwindow=1&amp;tbm=isch","Еще фото")</f>
        <v>Еще фото</v>
      </c>
      <c r="F1889" s="25"/>
      <c r="G1889" s="11" t="s">
        <v>2227</v>
      </c>
      <c r="H1889" s="11" t="s">
        <v>349</v>
      </c>
      <c r="I1889" s="14" t="s">
        <v>2156</v>
      </c>
      <c r="J1889" s="14" t="s">
        <v>29</v>
      </c>
      <c r="K1889" s="15" t="s">
        <v>45</v>
      </c>
      <c r="L1889" s="14" t="s">
        <v>2228</v>
      </c>
      <c r="M1889" s="14"/>
      <c r="N1889" s="14" t="s">
        <v>114</v>
      </c>
      <c r="O1889" s="14"/>
      <c r="P1889" s="15" t="s">
        <v>2229</v>
      </c>
      <c r="Q1889" s="16">
        <v>12399</v>
      </c>
      <c r="R1889" s="17">
        <v>40</v>
      </c>
      <c r="S1889" s="18">
        <v>8555.31</v>
      </c>
      <c r="T1889" s="19" t="s">
        <v>353</v>
      </c>
      <c r="U1889" s="20" t="s">
        <v>472</v>
      </c>
      <c r="V1889" s="29">
        <v>34.5</v>
      </c>
      <c r="W1889" s="22">
        <v>1</v>
      </c>
      <c r="X1889" s="23"/>
    </row>
    <row r="1890" spans="1:24" s="1" customFormat="1" ht="108" customHeight="1" x14ac:dyDescent="0.3">
      <c r="A1890" s="11" t="s">
        <v>23</v>
      </c>
      <c r="B1890" s="11" t="s">
        <v>2171</v>
      </c>
      <c r="C1890" s="12" t="s">
        <v>2230</v>
      </c>
      <c r="D1890" s="28"/>
      <c r="E1890" s="40" t="str">
        <f>HYPERLINK("https://www.google.ru/search?q=DX4816-100&amp;newwindow=1&amp;tbm=isch","Еще фото")</f>
        <v>Еще фото</v>
      </c>
      <c r="F1890" s="25"/>
      <c r="G1890" s="11" t="s">
        <v>2155</v>
      </c>
      <c r="H1890" s="11" t="s">
        <v>349</v>
      </c>
      <c r="I1890" s="14" t="s">
        <v>2156</v>
      </c>
      <c r="J1890" s="14" t="s">
        <v>29</v>
      </c>
      <c r="K1890" s="15" t="s">
        <v>45</v>
      </c>
      <c r="L1890" s="14" t="s">
        <v>2231</v>
      </c>
      <c r="M1890" s="14"/>
      <c r="N1890" s="14" t="s">
        <v>67</v>
      </c>
      <c r="O1890" s="14"/>
      <c r="P1890" s="15" t="s">
        <v>2174</v>
      </c>
      <c r="Q1890" s="16">
        <v>9199</v>
      </c>
      <c r="R1890" s="17">
        <v>40</v>
      </c>
      <c r="S1890" s="18">
        <v>6347.3099999999995</v>
      </c>
      <c r="T1890" s="19" t="s">
        <v>353</v>
      </c>
      <c r="U1890" s="20" t="s">
        <v>355</v>
      </c>
      <c r="V1890" s="29">
        <v>39.5</v>
      </c>
      <c r="W1890" s="22">
        <v>1</v>
      </c>
      <c r="X1890" s="23"/>
    </row>
    <row r="1891" spans="1:24" s="1" customFormat="1" ht="108" customHeight="1" x14ac:dyDescent="0.3">
      <c r="A1891" s="11" t="s">
        <v>23</v>
      </c>
      <c r="B1891" s="11" t="s">
        <v>2232</v>
      </c>
      <c r="C1891" s="12" t="s">
        <v>2233</v>
      </c>
      <c r="D1891" s="28"/>
      <c r="E1891" s="40" t="str">
        <f>HYPERLINK("https://www.google.ru/search?q=HQ2178-001&amp;newwindow=1&amp;tbm=isch","Еще фото")</f>
        <v>Еще фото</v>
      </c>
      <c r="F1891" s="25"/>
      <c r="G1891" s="11" t="s">
        <v>2227</v>
      </c>
      <c r="H1891" s="11" t="s">
        <v>349</v>
      </c>
      <c r="I1891" s="14" t="s">
        <v>2156</v>
      </c>
      <c r="J1891" s="14" t="s">
        <v>29</v>
      </c>
      <c r="K1891" s="15" t="s">
        <v>30</v>
      </c>
      <c r="L1891" s="14" t="s">
        <v>2234</v>
      </c>
      <c r="M1891" s="14"/>
      <c r="N1891" s="14" t="s">
        <v>114</v>
      </c>
      <c r="O1891" s="14"/>
      <c r="P1891" s="15" t="s">
        <v>2200</v>
      </c>
      <c r="Q1891" s="16">
        <v>6699</v>
      </c>
      <c r="R1891" s="17">
        <v>40</v>
      </c>
      <c r="S1891" s="18">
        <v>4622.3099999999995</v>
      </c>
      <c r="T1891" s="19" t="s">
        <v>353</v>
      </c>
      <c r="U1891" s="20" t="s">
        <v>686</v>
      </c>
      <c r="V1891" s="22">
        <v>40</v>
      </c>
      <c r="W1891" s="22">
        <v>1</v>
      </c>
      <c r="X1891" s="23"/>
    </row>
    <row r="1892" spans="1:24" s="1" customFormat="1" ht="52.05" customHeight="1" x14ac:dyDescent="0.3">
      <c r="A1892" s="11" t="s">
        <v>23</v>
      </c>
      <c r="B1892" s="11" t="s">
        <v>2235</v>
      </c>
      <c r="C1892" s="12" t="s">
        <v>2236</v>
      </c>
      <c r="D1892" s="54"/>
      <c r="E1892" s="40" t="str">
        <f>HYPERLINK("https://www.google.ru/search?q=DN1254-011&amp;newwindow=1&amp;tbm=isch","Еще фото")</f>
        <v>Еще фото</v>
      </c>
      <c r="F1892" s="25" t="s">
        <v>52</v>
      </c>
      <c r="G1892" s="11" t="s">
        <v>2237</v>
      </c>
      <c r="H1892" s="11" t="s">
        <v>28</v>
      </c>
      <c r="I1892" s="14" t="s">
        <v>2238</v>
      </c>
      <c r="J1892" s="14" t="s">
        <v>336</v>
      </c>
      <c r="K1892" s="15" t="s">
        <v>30</v>
      </c>
      <c r="L1892" s="56" t="s">
        <v>2239</v>
      </c>
      <c r="M1892" s="14"/>
      <c r="N1892" s="14" t="s">
        <v>114</v>
      </c>
      <c r="O1892" s="14"/>
      <c r="P1892" s="15" t="s">
        <v>154</v>
      </c>
      <c r="Q1892" s="16">
        <v>19099</v>
      </c>
      <c r="R1892" s="17">
        <v>40</v>
      </c>
      <c r="S1892" s="18">
        <v>13178.309999999998</v>
      </c>
      <c r="T1892" s="19" t="s">
        <v>34</v>
      </c>
      <c r="U1892" s="20" t="s">
        <v>35</v>
      </c>
      <c r="V1892" s="21" t="s">
        <v>36</v>
      </c>
      <c r="W1892" s="22">
        <v>62</v>
      </c>
      <c r="X1892" s="23"/>
    </row>
    <row r="1893" spans="1:24" s="1" customFormat="1" ht="61.05" customHeight="1" x14ac:dyDescent="0.3">
      <c r="A1893" s="24" t="s">
        <v>23</v>
      </c>
      <c r="B1893" s="24" t="s">
        <v>2235</v>
      </c>
      <c r="C1893" s="12" t="s">
        <v>2236</v>
      </c>
      <c r="D1893" s="55"/>
      <c r="E1893" s="40" t="str">
        <f>HYPERLINK("https://www.google.ru/search?q=DN1254-011&amp;newwindow=1&amp;tbm=isch","Еще фото")</f>
        <v>Еще фото</v>
      </c>
      <c r="F1893" s="25" t="s">
        <v>52</v>
      </c>
      <c r="G1893" s="24" t="s">
        <v>2237</v>
      </c>
      <c r="H1893" s="24" t="s">
        <v>28</v>
      </c>
      <c r="I1893" s="24" t="s">
        <v>2238</v>
      </c>
      <c r="J1893" s="14" t="s">
        <v>336</v>
      </c>
      <c r="K1893" s="15" t="s">
        <v>30</v>
      </c>
      <c r="L1893" s="57"/>
      <c r="M1893" s="14"/>
      <c r="N1893" s="14" t="s">
        <v>114</v>
      </c>
      <c r="O1893" s="14"/>
      <c r="P1893" s="15" t="s">
        <v>154</v>
      </c>
      <c r="Q1893" s="16">
        <v>19099</v>
      </c>
      <c r="R1893" s="17">
        <v>40</v>
      </c>
      <c r="S1893" s="18">
        <v>13178.309999999998</v>
      </c>
      <c r="T1893" s="19" t="s">
        <v>34</v>
      </c>
      <c r="U1893" s="20" t="s">
        <v>37</v>
      </c>
      <c r="V1893" s="21" t="s">
        <v>38</v>
      </c>
      <c r="W1893" s="22">
        <v>86</v>
      </c>
      <c r="X1893" s="23"/>
    </row>
    <row r="1894" spans="1:24" s="1" customFormat="1" ht="108" customHeight="1" x14ac:dyDescent="0.3">
      <c r="A1894" s="11" t="s">
        <v>23</v>
      </c>
      <c r="B1894" s="11" t="s">
        <v>2240</v>
      </c>
      <c r="C1894" s="12" t="s">
        <v>2241</v>
      </c>
      <c r="D1894" s="28"/>
      <c r="E1894" s="40" t="str">
        <f>HYPERLINK("https://www.google.ru/search?q=DR3337-010&amp;newwindow=1&amp;tbm=isch","Еще фото")</f>
        <v>Еще фото</v>
      </c>
      <c r="F1894" s="25" t="s">
        <v>52</v>
      </c>
      <c r="G1894" s="11" t="s">
        <v>2237</v>
      </c>
      <c r="H1894" s="11" t="s">
        <v>28</v>
      </c>
      <c r="I1894" s="14" t="s">
        <v>2238</v>
      </c>
      <c r="J1894" s="14" t="s">
        <v>29</v>
      </c>
      <c r="K1894" s="15" t="s">
        <v>30</v>
      </c>
      <c r="L1894" s="14" t="s">
        <v>2242</v>
      </c>
      <c r="M1894" s="14"/>
      <c r="N1894" s="14" t="s">
        <v>114</v>
      </c>
      <c r="O1894" s="14"/>
      <c r="P1894" s="15" t="s">
        <v>95</v>
      </c>
      <c r="Q1894" s="16">
        <v>11699</v>
      </c>
      <c r="R1894" s="17">
        <v>40</v>
      </c>
      <c r="S1894" s="18">
        <v>8072.3099999999986</v>
      </c>
      <c r="T1894" s="19" t="s">
        <v>34</v>
      </c>
      <c r="U1894" s="20" t="s">
        <v>39</v>
      </c>
      <c r="V1894" s="21" t="s">
        <v>40</v>
      </c>
      <c r="W1894" s="22">
        <v>1</v>
      </c>
      <c r="X1894" s="23"/>
    </row>
    <row r="1895" spans="1:24" s="1" customFormat="1" ht="52.05" customHeight="1" x14ac:dyDescent="0.3">
      <c r="A1895" s="11" t="s">
        <v>23</v>
      </c>
      <c r="B1895" s="11" t="s">
        <v>2243</v>
      </c>
      <c r="C1895" s="12" t="s">
        <v>2244</v>
      </c>
      <c r="D1895" s="54"/>
      <c r="E1895" s="40" t="str">
        <f>HYPERLINK("https://www.google.ru/search?q=FB7296-010&amp;newwindow=1&amp;tbm=isch","Еще фото")</f>
        <v>Еще фото</v>
      </c>
      <c r="F1895" s="25" t="s">
        <v>52</v>
      </c>
      <c r="G1895" s="11" t="s">
        <v>2237</v>
      </c>
      <c r="H1895" s="11" t="s">
        <v>28</v>
      </c>
      <c r="I1895" s="14" t="s">
        <v>2238</v>
      </c>
      <c r="J1895" s="14" t="s">
        <v>29</v>
      </c>
      <c r="K1895" s="15" t="s">
        <v>30</v>
      </c>
      <c r="L1895" s="56" t="s">
        <v>2245</v>
      </c>
      <c r="M1895" s="14"/>
      <c r="N1895" s="14" t="s">
        <v>114</v>
      </c>
      <c r="O1895" s="14"/>
      <c r="P1895" s="15" t="s">
        <v>47</v>
      </c>
      <c r="Q1895" s="16">
        <v>16799</v>
      </c>
      <c r="R1895" s="17">
        <v>40</v>
      </c>
      <c r="S1895" s="18">
        <v>11591.31</v>
      </c>
      <c r="T1895" s="19" t="s">
        <v>34</v>
      </c>
      <c r="U1895" s="20" t="s">
        <v>35</v>
      </c>
      <c r="V1895" s="21" t="s">
        <v>36</v>
      </c>
      <c r="W1895" s="22">
        <v>1</v>
      </c>
      <c r="X1895" s="23"/>
    </row>
    <row r="1896" spans="1:24" s="1" customFormat="1" ht="61.05" customHeight="1" x14ac:dyDescent="0.3">
      <c r="A1896" s="24" t="s">
        <v>23</v>
      </c>
      <c r="B1896" s="24" t="s">
        <v>2243</v>
      </c>
      <c r="C1896" s="12" t="s">
        <v>2244</v>
      </c>
      <c r="D1896" s="55"/>
      <c r="E1896" s="40" t="str">
        <f>HYPERLINK("https://www.google.ru/search?q=FB7296-010&amp;newwindow=1&amp;tbm=isch","Еще фото")</f>
        <v>Еще фото</v>
      </c>
      <c r="F1896" s="25" t="s">
        <v>52</v>
      </c>
      <c r="G1896" s="24" t="s">
        <v>2237</v>
      </c>
      <c r="H1896" s="24" t="s">
        <v>28</v>
      </c>
      <c r="I1896" s="24" t="s">
        <v>2238</v>
      </c>
      <c r="J1896" s="14" t="s">
        <v>29</v>
      </c>
      <c r="K1896" s="15" t="s">
        <v>30</v>
      </c>
      <c r="L1896" s="57"/>
      <c r="M1896" s="14"/>
      <c r="N1896" s="14" t="s">
        <v>114</v>
      </c>
      <c r="O1896" s="14"/>
      <c r="P1896" s="15" t="s">
        <v>47</v>
      </c>
      <c r="Q1896" s="16">
        <v>16799</v>
      </c>
      <c r="R1896" s="17">
        <v>40</v>
      </c>
      <c r="S1896" s="18">
        <v>11591.31</v>
      </c>
      <c r="T1896" s="19" t="s">
        <v>34</v>
      </c>
      <c r="U1896" s="20" t="s">
        <v>39</v>
      </c>
      <c r="V1896" s="21" t="s">
        <v>40</v>
      </c>
      <c r="W1896" s="22">
        <v>3</v>
      </c>
      <c r="X1896" s="23"/>
    </row>
    <row r="1897" spans="1:24" s="1" customFormat="1" ht="108" customHeight="1" x14ac:dyDescent="0.3">
      <c r="A1897" s="11" t="s">
        <v>23</v>
      </c>
      <c r="B1897" s="11" t="s">
        <v>2243</v>
      </c>
      <c r="C1897" s="12" t="s">
        <v>2246</v>
      </c>
      <c r="D1897" s="28"/>
      <c r="E1897" s="40" t="str">
        <f>HYPERLINK("https://www.google.ru/search?q=FB7296-410&amp;newwindow=1&amp;tbm=isch","Еще фото")</f>
        <v>Еще фото</v>
      </c>
      <c r="F1897" s="25"/>
      <c r="G1897" s="11" t="s">
        <v>2237</v>
      </c>
      <c r="H1897" s="11" t="s">
        <v>28</v>
      </c>
      <c r="I1897" s="14" t="s">
        <v>2238</v>
      </c>
      <c r="J1897" s="14" t="s">
        <v>29</v>
      </c>
      <c r="K1897" s="15" t="s">
        <v>30</v>
      </c>
      <c r="L1897" s="14" t="s">
        <v>2247</v>
      </c>
      <c r="M1897" s="14"/>
      <c r="N1897" s="14" t="s">
        <v>107</v>
      </c>
      <c r="O1897" s="14"/>
      <c r="P1897" s="15" t="s">
        <v>47</v>
      </c>
      <c r="Q1897" s="16">
        <v>16199</v>
      </c>
      <c r="R1897" s="17">
        <v>40</v>
      </c>
      <c r="S1897" s="18">
        <v>11177.31</v>
      </c>
      <c r="T1897" s="19" t="s">
        <v>34</v>
      </c>
      <c r="U1897" s="20" t="s">
        <v>41</v>
      </c>
      <c r="V1897" s="21" t="s">
        <v>42</v>
      </c>
      <c r="W1897" s="22">
        <v>1</v>
      </c>
      <c r="X1897" s="23"/>
    </row>
    <row r="1898" spans="1:24" s="1" customFormat="1" ht="108" customHeight="1" x14ac:dyDescent="0.3">
      <c r="A1898" s="11" t="s">
        <v>23</v>
      </c>
      <c r="B1898" s="11" t="s">
        <v>2243</v>
      </c>
      <c r="C1898" s="12" t="s">
        <v>2248</v>
      </c>
      <c r="D1898" s="28"/>
      <c r="E1898" s="40" t="str">
        <f>HYPERLINK("https://www.google.ru/search?q=FB7296-657&amp;newwindow=1&amp;tbm=isch","Еще фото")</f>
        <v>Еще фото</v>
      </c>
      <c r="F1898" s="25"/>
      <c r="G1898" s="11" t="s">
        <v>2237</v>
      </c>
      <c r="H1898" s="11" t="s">
        <v>28</v>
      </c>
      <c r="I1898" s="14" t="s">
        <v>2238</v>
      </c>
      <c r="J1898" s="14" t="s">
        <v>29</v>
      </c>
      <c r="K1898" s="15" t="s">
        <v>30</v>
      </c>
      <c r="L1898" s="14" t="s">
        <v>2245</v>
      </c>
      <c r="M1898" s="14"/>
      <c r="N1898" s="14" t="s">
        <v>197</v>
      </c>
      <c r="O1898" s="14"/>
      <c r="P1898" s="15" t="s">
        <v>47</v>
      </c>
      <c r="Q1898" s="16">
        <v>16799</v>
      </c>
      <c r="R1898" s="17">
        <v>40</v>
      </c>
      <c r="S1898" s="18">
        <v>11591.31</v>
      </c>
      <c r="T1898" s="19" t="s">
        <v>34</v>
      </c>
      <c r="U1898" s="20" t="s">
        <v>41</v>
      </c>
      <c r="V1898" s="21" t="s">
        <v>42</v>
      </c>
      <c r="W1898" s="22">
        <v>3</v>
      </c>
      <c r="X1898" s="23"/>
    </row>
    <row r="1899" spans="1:24" s="1" customFormat="1" ht="108" customHeight="1" x14ac:dyDescent="0.3">
      <c r="A1899" s="11" t="s">
        <v>23</v>
      </c>
      <c r="B1899" s="11" t="s">
        <v>2249</v>
      </c>
      <c r="C1899" s="12" t="s">
        <v>2250</v>
      </c>
      <c r="D1899" s="28"/>
      <c r="E1899" s="40" t="str">
        <f>HYPERLINK("https://www.google.ru/search?q=FB7351-010&amp;newwindow=1&amp;tbm=isch","Еще фото")</f>
        <v>Еще фото</v>
      </c>
      <c r="F1899" s="25" t="s">
        <v>52</v>
      </c>
      <c r="G1899" s="11" t="s">
        <v>2237</v>
      </c>
      <c r="H1899" s="11" t="s">
        <v>28</v>
      </c>
      <c r="I1899" s="14" t="s">
        <v>2238</v>
      </c>
      <c r="J1899" s="14" t="s">
        <v>29</v>
      </c>
      <c r="K1899" s="15" t="s">
        <v>30</v>
      </c>
      <c r="L1899" s="14" t="s">
        <v>2251</v>
      </c>
      <c r="M1899" s="14"/>
      <c r="N1899" s="14" t="s">
        <v>114</v>
      </c>
      <c r="O1899" s="14"/>
      <c r="P1899" s="15" t="s">
        <v>154</v>
      </c>
      <c r="Q1899" s="16">
        <v>19799</v>
      </c>
      <c r="R1899" s="17">
        <v>40</v>
      </c>
      <c r="S1899" s="18">
        <v>13661.309999999998</v>
      </c>
      <c r="T1899" s="19" t="s">
        <v>34</v>
      </c>
      <c r="U1899" s="20" t="s">
        <v>35</v>
      </c>
      <c r="V1899" s="21" t="s">
        <v>36</v>
      </c>
      <c r="W1899" s="22">
        <v>10</v>
      </c>
      <c r="X1899" s="23"/>
    </row>
    <row r="1900" spans="1:24" s="1" customFormat="1" ht="108" customHeight="1" x14ac:dyDescent="0.3">
      <c r="A1900" s="11" t="s">
        <v>23</v>
      </c>
      <c r="B1900" s="11" t="s">
        <v>2249</v>
      </c>
      <c r="C1900" s="12" t="s">
        <v>2252</v>
      </c>
      <c r="D1900" s="28"/>
      <c r="E1900" s="40" t="str">
        <f>HYPERLINK("https://www.google.ru/search?q=FB7351-410&amp;newwindow=1&amp;tbm=isch","Еще фото")</f>
        <v>Еще фото</v>
      </c>
      <c r="F1900" s="25"/>
      <c r="G1900" s="11" t="s">
        <v>2237</v>
      </c>
      <c r="H1900" s="11" t="s">
        <v>28</v>
      </c>
      <c r="I1900" s="14" t="s">
        <v>2238</v>
      </c>
      <c r="J1900" s="14" t="s">
        <v>29</v>
      </c>
      <c r="K1900" s="15" t="s">
        <v>30</v>
      </c>
      <c r="L1900" s="14" t="s">
        <v>2251</v>
      </c>
      <c r="M1900" s="14"/>
      <c r="N1900" s="14" t="s">
        <v>107</v>
      </c>
      <c r="O1900" s="14"/>
      <c r="P1900" s="15" t="s">
        <v>154</v>
      </c>
      <c r="Q1900" s="16">
        <v>15099</v>
      </c>
      <c r="R1900" s="17">
        <v>40</v>
      </c>
      <c r="S1900" s="18">
        <v>10418.31</v>
      </c>
      <c r="T1900" s="19" t="s">
        <v>34</v>
      </c>
      <c r="U1900" s="20" t="s">
        <v>35</v>
      </c>
      <c r="V1900" s="21" t="s">
        <v>36</v>
      </c>
      <c r="W1900" s="22">
        <v>1</v>
      </c>
      <c r="X1900" s="23"/>
    </row>
    <row r="1901" spans="1:24" s="1" customFormat="1" ht="108" customHeight="1" x14ac:dyDescent="0.3">
      <c r="A1901" s="11" t="s">
        <v>23</v>
      </c>
      <c r="B1901" s="11" t="s">
        <v>2253</v>
      </c>
      <c r="C1901" s="12" t="s">
        <v>2254</v>
      </c>
      <c r="D1901" s="28"/>
      <c r="E1901" s="40" t="str">
        <f>HYPERLINK("https://www.google.ru/search?q=HJ3715-010&amp;newwindow=1&amp;tbm=isch","Еще фото")</f>
        <v>Еще фото</v>
      </c>
      <c r="F1901" s="25"/>
      <c r="G1901" s="11" t="s">
        <v>2255</v>
      </c>
      <c r="H1901" s="11" t="s">
        <v>28</v>
      </c>
      <c r="I1901" s="14" t="s">
        <v>2238</v>
      </c>
      <c r="J1901" s="14" t="s">
        <v>29</v>
      </c>
      <c r="K1901" s="15" t="s">
        <v>997</v>
      </c>
      <c r="L1901" s="14" t="s">
        <v>2256</v>
      </c>
      <c r="M1901" s="14"/>
      <c r="N1901" s="14" t="s">
        <v>114</v>
      </c>
      <c r="O1901" s="14"/>
      <c r="P1901" s="15" t="s">
        <v>154</v>
      </c>
      <c r="Q1901" s="16">
        <v>9899</v>
      </c>
      <c r="R1901" s="17">
        <v>40</v>
      </c>
      <c r="S1901" s="18">
        <v>6830.3099999999995</v>
      </c>
      <c r="T1901" s="19" t="s">
        <v>34</v>
      </c>
      <c r="U1901" s="20" t="s">
        <v>64</v>
      </c>
      <c r="V1901" s="21" t="s">
        <v>2257</v>
      </c>
      <c r="W1901" s="22">
        <v>2</v>
      </c>
      <c r="X1901" s="23"/>
    </row>
    <row r="1902" spans="1:24" s="1" customFormat="1" ht="52.05" customHeight="1" x14ac:dyDescent="0.3">
      <c r="A1902" s="11" t="s">
        <v>23</v>
      </c>
      <c r="B1902" s="11" t="s">
        <v>2253</v>
      </c>
      <c r="C1902" s="12" t="s">
        <v>2258</v>
      </c>
      <c r="D1902" s="54"/>
      <c r="E1902" s="40" t="str">
        <f>HYPERLINK("https://www.google.ru/search?q=HJ3715-065&amp;newwindow=1&amp;tbm=isch","Еще фото")</f>
        <v>Еще фото</v>
      </c>
      <c r="F1902" s="25"/>
      <c r="G1902" s="11" t="s">
        <v>2255</v>
      </c>
      <c r="H1902" s="11" t="s">
        <v>28</v>
      </c>
      <c r="I1902" s="14" t="s">
        <v>2238</v>
      </c>
      <c r="J1902" s="14" t="s">
        <v>29</v>
      </c>
      <c r="K1902" s="15" t="s">
        <v>997</v>
      </c>
      <c r="L1902" s="56" t="s">
        <v>2256</v>
      </c>
      <c r="M1902" s="14"/>
      <c r="N1902" s="14" t="s">
        <v>32</v>
      </c>
      <c r="O1902" s="14"/>
      <c r="P1902" s="15" t="s">
        <v>154</v>
      </c>
      <c r="Q1902" s="16">
        <v>9899</v>
      </c>
      <c r="R1902" s="17">
        <v>40</v>
      </c>
      <c r="S1902" s="18">
        <v>6830.3099999999995</v>
      </c>
      <c r="T1902" s="19" t="s">
        <v>34</v>
      </c>
      <c r="U1902" s="20" t="s">
        <v>64</v>
      </c>
      <c r="V1902" s="21" t="s">
        <v>2257</v>
      </c>
      <c r="W1902" s="22">
        <v>2</v>
      </c>
      <c r="X1902" s="23"/>
    </row>
    <row r="1903" spans="1:24" s="1" customFormat="1" ht="61.05" customHeight="1" x14ac:dyDescent="0.3">
      <c r="A1903" s="24" t="s">
        <v>23</v>
      </c>
      <c r="B1903" s="24" t="s">
        <v>2253</v>
      </c>
      <c r="C1903" s="12" t="s">
        <v>2258</v>
      </c>
      <c r="D1903" s="55"/>
      <c r="E1903" s="40" t="str">
        <f>HYPERLINK("https://www.google.ru/search?q=HJ3715-065&amp;newwindow=1&amp;tbm=isch","Еще фото")</f>
        <v>Еще фото</v>
      </c>
      <c r="F1903" s="25"/>
      <c r="G1903" s="24" t="s">
        <v>2255</v>
      </c>
      <c r="H1903" s="24" t="s">
        <v>28</v>
      </c>
      <c r="I1903" s="24" t="s">
        <v>2238</v>
      </c>
      <c r="J1903" s="14" t="s">
        <v>29</v>
      </c>
      <c r="K1903" s="15" t="s">
        <v>997</v>
      </c>
      <c r="L1903" s="57"/>
      <c r="M1903" s="14"/>
      <c r="N1903" s="14" t="s">
        <v>32</v>
      </c>
      <c r="O1903" s="14"/>
      <c r="P1903" s="15" t="s">
        <v>154</v>
      </c>
      <c r="Q1903" s="16">
        <v>9899</v>
      </c>
      <c r="R1903" s="17">
        <v>40</v>
      </c>
      <c r="S1903" s="18">
        <v>6830.3099999999995</v>
      </c>
      <c r="T1903" s="19" t="s">
        <v>34</v>
      </c>
      <c r="U1903" s="20" t="s">
        <v>37</v>
      </c>
      <c r="V1903" s="21" t="s">
        <v>2259</v>
      </c>
      <c r="W1903" s="22">
        <v>1</v>
      </c>
      <c r="X1903" s="23"/>
    </row>
    <row r="1904" spans="1:24" s="1" customFormat="1" ht="108" customHeight="1" x14ac:dyDescent="0.3">
      <c r="A1904" s="11" t="s">
        <v>23</v>
      </c>
      <c r="B1904" s="11" t="s">
        <v>2260</v>
      </c>
      <c r="C1904" s="12" t="s">
        <v>2261</v>
      </c>
      <c r="D1904" s="28"/>
      <c r="E1904" s="40" t="str">
        <f>HYPERLINK("https://www.google.ru/search?q=FB3050-010&amp;newwindow=1&amp;tbm=isch","Еще фото")</f>
        <v>Еще фото</v>
      </c>
      <c r="F1904" s="25"/>
      <c r="G1904" s="11" t="s">
        <v>2262</v>
      </c>
      <c r="H1904" s="11" t="s">
        <v>2133</v>
      </c>
      <c r="I1904" s="14" t="s">
        <v>2263</v>
      </c>
      <c r="J1904" s="14" t="s">
        <v>29</v>
      </c>
      <c r="K1904" s="15" t="s">
        <v>45</v>
      </c>
      <c r="L1904" s="14" t="s">
        <v>2264</v>
      </c>
      <c r="M1904" s="14"/>
      <c r="N1904" s="14" t="s">
        <v>114</v>
      </c>
      <c r="O1904" s="14"/>
      <c r="P1904" s="15" t="s">
        <v>148</v>
      </c>
      <c r="Q1904" s="16">
        <v>11799</v>
      </c>
      <c r="R1904" s="17">
        <v>75.099999999999994</v>
      </c>
      <c r="S1904" s="18">
        <v>3378.4354999999996</v>
      </c>
      <c r="T1904" s="19" t="s">
        <v>471</v>
      </c>
      <c r="U1904" s="20" t="s">
        <v>2137</v>
      </c>
      <c r="V1904" s="21" t="s">
        <v>2087</v>
      </c>
      <c r="W1904" s="22">
        <v>4</v>
      </c>
      <c r="X1904" s="23"/>
    </row>
    <row r="1905" spans="1:24" s="1" customFormat="1" ht="108" customHeight="1" x14ac:dyDescent="0.3">
      <c r="A1905" s="11" t="s">
        <v>23</v>
      </c>
      <c r="B1905" s="11" t="s">
        <v>2265</v>
      </c>
      <c r="C1905" s="12" t="s">
        <v>2266</v>
      </c>
      <c r="D1905" s="28"/>
      <c r="E1905" s="40" t="str">
        <f>HYPERLINK("https://www.google.ru/search?q=BA5871-010&amp;newwindow=1&amp;tbm=isch","Еще фото")</f>
        <v>Еще фото</v>
      </c>
      <c r="F1905" s="25" t="s">
        <v>52</v>
      </c>
      <c r="G1905" s="11" t="s">
        <v>2262</v>
      </c>
      <c r="H1905" s="11" t="s">
        <v>2133</v>
      </c>
      <c r="I1905" s="14" t="s">
        <v>2263</v>
      </c>
      <c r="J1905" s="14" t="s">
        <v>29</v>
      </c>
      <c r="K1905" s="15" t="s">
        <v>337</v>
      </c>
      <c r="L1905" s="14" t="s">
        <v>2267</v>
      </c>
      <c r="M1905" s="14"/>
      <c r="N1905" s="14" t="s">
        <v>114</v>
      </c>
      <c r="O1905" s="14" t="s">
        <v>79</v>
      </c>
      <c r="P1905" s="15" t="s">
        <v>95</v>
      </c>
      <c r="Q1905" s="16">
        <v>4099</v>
      </c>
      <c r="R1905" s="17">
        <v>55.41</v>
      </c>
      <c r="S1905" s="18">
        <v>2101.9354999999996</v>
      </c>
      <c r="T1905" s="19" t="s">
        <v>471</v>
      </c>
      <c r="U1905" s="20" t="s">
        <v>2136</v>
      </c>
      <c r="V1905" s="21" t="s">
        <v>2087</v>
      </c>
      <c r="W1905" s="22">
        <v>288</v>
      </c>
      <c r="X1905" s="23"/>
    </row>
    <row r="1906" spans="1:24" s="1" customFormat="1" ht="108" customHeight="1" x14ac:dyDescent="0.3">
      <c r="A1906" s="11" t="s">
        <v>23</v>
      </c>
      <c r="B1906" s="11" t="s">
        <v>2138</v>
      </c>
      <c r="C1906" s="12" t="s">
        <v>2268</v>
      </c>
      <c r="D1906" s="28"/>
      <c r="E1906" s="40" t="str">
        <f>HYPERLINK("https://www.google.ru/search?q=DB0490-010&amp;newwindow=1&amp;tbm=isch","Еще фото")</f>
        <v>Еще фото</v>
      </c>
      <c r="F1906" s="25" t="s">
        <v>52</v>
      </c>
      <c r="G1906" s="11" t="s">
        <v>2269</v>
      </c>
      <c r="H1906" s="11" t="s">
        <v>2133</v>
      </c>
      <c r="I1906" s="14" t="s">
        <v>2263</v>
      </c>
      <c r="J1906" s="14" t="s">
        <v>29</v>
      </c>
      <c r="K1906" s="15" t="s">
        <v>337</v>
      </c>
      <c r="L1906" s="14" t="s">
        <v>2270</v>
      </c>
      <c r="M1906" s="14"/>
      <c r="N1906" s="14" t="s">
        <v>114</v>
      </c>
      <c r="O1906" s="14"/>
      <c r="P1906" s="15" t="s">
        <v>154</v>
      </c>
      <c r="Q1906" s="16">
        <v>4499</v>
      </c>
      <c r="R1906" s="17">
        <v>45.15</v>
      </c>
      <c r="S1906" s="18">
        <v>2837.9354999999996</v>
      </c>
      <c r="T1906" s="19" t="s">
        <v>471</v>
      </c>
      <c r="U1906" s="20" t="s">
        <v>2136</v>
      </c>
      <c r="V1906" s="21" t="s">
        <v>2087</v>
      </c>
      <c r="W1906" s="22">
        <v>316</v>
      </c>
      <c r="X1906" s="23"/>
    </row>
    <row r="1907" spans="1:24" s="1" customFormat="1" ht="108" customHeight="1" x14ac:dyDescent="0.3">
      <c r="A1907" s="11" t="s">
        <v>23</v>
      </c>
      <c r="B1907" s="11" t="s">
        <v>2271</v>
      </c>
      <c r="C1907" s="12" t="s">
        <v>2272</v>
      </c>
      <c r="D1907" s="28"/>
      <c r="E1907" s="40" t="str">
        <f>HYPERLINK("https://www.google.ru/search?q=BA5955-410&amp;newwindow=1&amp;tbm=isch","Еще фото")</f>
        <v>Еще фото</v>
      </c>
      <c r="F1907" s="25"/>
      <c r="G1907" s="11" t="s">
        <v>2262</v>
      </c>
      <c r="H1907" s="11" t="s">
        <v>2133</v>
      </c>
      <c r="I1907" s="14" t="s">
        <v>2263</v>
      </c>
      <c r="J1907" s="14" t="s">
        <v>29</v>
      </c>
      <c r="K1907" s="15" t="s">
        <v>337</v>
      </c>
      <c r="L1907" s="14" t="s">
        <v>2273</v>
      </c>
      <c r="M1907" s="14"/>
      <c r="N1907" s="14" t="s">
        <v>107</v>
      </c>
      <c r="O1907" s="14"/>
      <c r="P1907" s="15" t="s">
        <v>148</v>
      </c>
      <c r="Q1907" s="16">
        <v>6699</v>
      </c>
      <c r="R1907" s="17">
        <v>43</v>
      </c>
      <c r="S1907" s="18">
        <v>4391.1944999999996</v>
      </c>
      <c r="T1907" s="19" t="s">
        <v>471</v>
      </c>
      <c r="U1907" s="20" t="s">
        <v>2136</v>
      </c>
      <c r="V1907" s="21" t="s">
        <v>2087</v>
      </c>
      <c r="W1907" s="22">
        <v>16</v>
      </c>
      <c r="X1907" s="23"/>
    </row>
    <row r="1908" spans="1:24" s="1" customFormat="1" ht="108" customHeight="1" x14ac:dyDescent="0.3">
      <c r="A1908" s="11" t="s">
        <v>23</v>
      </c>
      <c r="B1908" s="11" t="s">
        <v>2274</v>
      </c>
      <c r="C1908" s="12" t="s">
        <v>2275</v>
      </c>
      <c r="D1908" s="28"/>
      <c r="E1908" s="40" t="str">
        <f>HYPERLINK("https://www.google.ru/search?q=BA6173-010&amp;newwindow=1&amp;tbm=isch","Еще фото")</f>
        <v>Еще фото</v>
      </c>
      <c r="F1908" s="25"/>
      <c r="G1908" s="11" t="s">
        <v>2262</v>
      </c>
      <c r="H1908" s="11" t="s">
        <v>2133</v>
      </c>
      <c r="I1908" s="14" t="s">
        <v>2263</v>
      </c>
      <c r="J1908" s="14" t="s">
        <v>99</v>
      </c>
      <c r="K1908" s="15" t="s">
        <v>45</v>
      </c>
      <c r="L1908" s="14" t="s">
        <v>2276</v>
      </c>
      <c r="M1908" s="14"/>
      <c r="N1908" s="14" t="s">
        <v>114</v>
      </c>
      <c r="O1908" s="14"/>
      <c r="P1908" s="15" t="s">
        <v>154</v>
      </c>
      <c r="Q1908" s="16">
        <v>8799</v>
      </c>
      <c r="R1908" s="17">
        <v>43</v>
      </c>
      <c r="S1908" s="18">
        <v>5767.7444999999998</v>
      </c>
      <c r="T1908" s="19" t="s">
        <v>471</v>
      </c>
      <c r="U1908" s="20" t="s">
        <v>2136</v>
      </c>
      <c r="V1908" s="21" t="s">
        <v>2087</v>
      </c>
      <c r="W1908" s="22">
        <v>19</v>
      </c>
      <c r="X1908" s="23"/>
    </row>
    <row r="1909" spans="1:24" s="1" customFormat="1" ht="108" customHeight="1" x14ac:dyDescent="0.3">
      <c r="A1909" s="11" t="s">
        <v>23</v>
      </c>
      <c r="B1909" s="11" t="s">
        <v>2277</v>
      </c>
      <c r="C1909" s="12" t="s">
        <v>2278</v>
      </c>
      <c r="D1909" s="28"/>
      <c r="E1909" s="40" t="str">
        <f>HYPERLINK("https://www.google.ru/search?q=CU8087-410&amp;newwindow=1&amp;tbm=isch","Еще фото")</f>
        <v>Еще фото</v>
      </c>
      <c r="F1909" s="25"/>
      <c r="G1909" s="11" t="s">
        <v>2262</v>
      </c>
      <c r="H1909" s="11" t="s">
        <v>2133</v>
      </c>
      <c r="I1909" s="14" t="s">
        <v>2263</v>
      </c>
      <c r="J1909" s="14" t="s">
        <v>336</v>
      </c>
      <c r="K1909" s="15" t="s">
        <v>337</v>
      </c>
      <c r="L1909" s="14" t="s">
        <v>2279</v>
      </c>
      <c r="M1909" s="14"/>
      <c r="N1909" s="14" t="s">
        <v>107</v>
      </c>
      <c r="O1909" s="14"/>
      <c r="P1909" s="15" t="s">
        <v>154</v>
      </c>
      <c r="Q1909" s="16">
        <v>8799</v>
      </c>
      <c r="R1909" s="17">
        <v>40</v>
      </c>
      <c r="S1909" s="18">
        <v>6071.3099999999995</v>
      </c>
      <c r="T1909" s="19" t="s">
        <v>471</v>
      </c>
      <c r="U1909" s="20" t="s">
        <v>2136</v>
      </c>
      <c r="V1909" s="21" t="s">
        <v>2087</v>
      </c>
      <c r="W1909" s="22">
        <v>1</v>
      </c>
      <c r="X1909" s="23"/>
    </row>
    <row r="1910" spans="1:24" s="1" customFormat="1" ht="108" customHeight="1" x14ac:dyDescent="0.3">
      <c r="A1910" s="11" t="s">
        <v>23</v>
      </c>
      <c r="B1910" s="11" t="s">
        <v>2280</v>
      </c>
      <c r="C1910" s="12" t="s">
        <v>2281</v>
      </c>
      <c r="D1910" s="28"/>
      <c r="E1910" s="40" t="str">
        <f>HYPERLINK("https://www.google.ru/search?q=CU8096-410&amp;newwindow=1&amp;tbm=isch","Еще фото")</f>
        <v>Еще фото</v>
      </c>
      <c r="F1910" s="25"/>
      <c r="G1910" s="11" t="s">
        <v>2262</v>
      </c>
      <c r="H1910" s="11" t="s">
        <v>2133</v>
      </c>
      <c r="I1910" s="14" t="s">
        <v>2263</v>
      </c>
      <c r="J1910" s="14" t="s">
        <v>29</v>
      </c>
      <c r="K1910" s="15" t="s">
        <v>337</v>
      </c>
      <c r="L1910" s="14" t="s">
        <v>2282</v>
      </c>
      <c r="M1910" s="14"/>
      <c r="N1910" s="14" t="s">
        <v>107</v>
      </c>
      <c r="O1910" s="14"/>
      <c r="P1910" s="15" t="s">
        <v>154</v>
      </c>
      <c r="Q1910" s="16">
        <v>7899</v>
      </c>
      <c r="R1910" s="17">
        <v>40</v>
      </c>
      <c r="S1910" s="18">
        <v>5450.3099999999995</v>
      </c>
      <c r="T1910" s="19" t="s">
        <v>471</v>
      </c>
      <c r="U1910" s="20" t="s">
        <v>2136</v>
      </c>
      <c r="V1910" s="21" t="s">
        <v>2087</v>
      </c>
      <c r="W1910" s="22">
        <v>1</v>
      </c>
      <c r="X1910" s="23"/>
    </row>
    <row r="1911" spans="1:24" s="1" customFormat="1" ht="108" customHeight="1" x14ac:dyDescent="0.3">
      <c r="A1911" s="11" t="s">
        <v>23</v>
      </c>
      <c r="B1911" s="11" t="s">
        <v>2283</v>
      </c>
      <c r="C1911" s="12" t="s">
        <v>2284</v>
      </c>
      <c r="D1911" s="28"/>
      <c r="E1911" s="40" t="str">
        <f>HYPERLINK("https://www.google.ru/search?q=CW9300-010&amp;newwindow=1&amp;tbm=isch","Еще фото")</f>
        <v>Еще фото</v>
      </c>
      <c r="F1911" s="25"/>
      <c r="G1911" s="11" t="s">
        <v>2262</v>
      </c>
      <c r="H1911" s="11" t="s">
        <v>2133</v>
      </c>
      <c r="I1911" s="14" t="s">
        <v>2263</v>
      </c>
      <c r="J1911" s="14" t="s">
        <v>29</v>
      </c>
      <c r="K1911" s="15" t="s">
        <v>45</v>
      </c>
      <c r="L1911" s="14" t="s">
        <v>2285</v>
      </c>
      <c r="M1911" s="14"/>
      <c r="N1911" s="14" t="s">
        <v>114</v>
      </c>
      <c r="O1911" s="14"/>
      <c r="P1911" s="15" t="s">
        <v>148</v>
      </c>
      <c r="Q1911" s="16">
        <v>4099</v>
      </c>
      <c r="R1911" s="17">
        <v>40</v>
      </c>
      <c r="S1911" s="18">
        <v>2828.31</v>
      </c>
      <c r="T1911" s="19" t="s">
        <v>471</v>
      </c>
      <c r="U1911" s="20" t="s">
        <v>2136</v>
      </c>
      <c r="V1911" s="21" t="s">
        <v>2087</v>
      </c>
      <c r="W1911" s="22">
        <v>19</v>
      </c>
      <c r="X1911" s="23"/>
    </row>
    <row r="1912" spans="1:24" s="1" customFormat="1" ht="108" customHeight="1" x14ac:dyDescent="0.3">
      <c r="A1912" s="11" t="s">
        <v>23</v>
      </c>
      <c r="B1912" s="11" t="s">
        <v>2286</v>
      </c>
      <c r="C1912" s="12" t="s">
        <v>2287</v>
      </c>
      <c r="D1912" s="28"/>
      <c r="E1912" s="40" t="str">
        <f>HYPERLINK("https://www.google.ru/search?q=DB0456-010&amp;newwindow=1&amp;tbm=isch","Еще фото")</f>
        <v>Еще фото</v>
      </c>
      <c r="F1912" s="25" t="s">
        <v>52</v>
      </c>
      <c r="G1912" s="11" t="s">
        <v>2262</v>
      </c>
      <c r="H1912" s="11" t="s">
        <v>2133</v>
      </c>
      <c r="I1912" s="14" t="s">
        <v>2263</v>
      </c>
      <c r="J1912" s="14" t="s">
        <v>29</v>
      </c>
      <c r="K1912" s="15" t="s">
        <v>337</v>
      </c>
      <c r="L1912" s="14" t="s">
        <v>2288</v>
      </c>
      <c r="M1912" s="14"/>
      <c r="N1912" s="14" t="s">
        <v>114</v>
      </c>
      <c r="O1912" s="14"/>
      <c r="P1912" s="15" t="s">
        <v>154</v>
      </c>
      <c r="Q1912" s="16">
        <v>4299</v>
      </c>
      <c r="R1912" s="17">
        <v>40</v>
      </c>
      <c r="S1912" s="18">
        <v>2966.31</v>
      </c>
      <c r="T1912" s="19" t="s">
        <v>471</v>
      </c>
      <c r="U1912" s="20" t="s">
        <v>2136</v>
      </c>
      <c r="V1912" s="21" t="s">
        <v>2087</v>
      </c>
      <c r="W1912" s="22">
        <v>73</v>
      </c>
      <c r="X1912" s="23"/>
    </row>
    <row r="1913" spans="1:24" s="1" customFormat="1" ht="108" customHeight="1" x14ac:dyDescent="0.3">
      <c r="A1913" s="11" t="s">
        <v>23</v>
      </c>
      <c r="B1913" s="11" t="s">
        <v>2289</v>
      </c>
      <c r="C1913" s="12" t="s">
        <v>2290</v>
      </c>
      <c r="D1913" s="28"/>
      <c r="E1913" s="40" t="str">
        <f>HYPERLINK("https://www.google.ru/search?q=DB0488-010&amp;newwindow=1&amp;tbm=isch","Еще фото")</f>
        <v>Еще фото</v>
      </c>
      <c r="F1913" s="25"/>
      <c r="G1913" s="11" t="s">
        <v>2269</v>
      </c>
      <c r="H1913" s="11" t="s">
        <v>2133</v>
      </c>
      <c r="I1913" s="14" t="s">
        <v>2263</v>
      </c>
      <c r="J1913" s="14" t="s">
        <v>29</v>
      </c>
      <c r="K1913" s="15" t="s">
        <v>337</v>
      </c>
      <c r="L1913" s="14" t="s">
        <v>2291</v>
      </c>
      <c r="M1913" s="14"/>
      <c r="N1913" s="14" t="s">
        <v>114</v>
      </c>
      <c r="O1913" s="14" t="s">
        <v>79</v>
      </c>
      <c r="P1913" s="15" t="s">
        <v>148</v>
      </c>
      <c r="Q1913" s="16">
        <v>3899</v>
      </c>
      <c r="R1913" s="17">
        <v>40</v>
      </c>
      <c r="S1913" s="18">
        <v>2690.31</v>
      </c>
      <c r="T1913" s="19" t="s">
        <v>471</v>
      </c>
      <c r="U1913" s="20" t="s">
        <v>2136</v>
      </c>
      <c r="V1913" s="21" t="s">
        <v>2087</v>
      </c>
      <c r="W1913" s="22">
        <v>8</v>
      </c>
      <c r="X1913" s="23"/>
    </row>
    <row r="1914" spans="1:24" s="1" customFormat="1" ht="108" customHeight="1" x14ac:dyDescent="0.3">
      <c r="A1914" s="11" t="s">
        <v>23</v>
      </c>
      <c r="B1914" s="11" t="s">
        <v>2292</v>
      </c>
      <c r="C1914" s="12" t="s">
        <v>2293</v>
      </c>
      <c r="D1914" s="28"/>
      <c r="E1914" s="40" t="str">
        <f>HYPERLINK("https://www.google.ru/search?q=DH7710-068&amp;newwindow=1&amp;tbm=isch","Еще фото")</f>
        <v>Еще фото</v>
      </c>
      <c r="F1914" s="25" t="s">
        <v>52</v>
      </c>
      <c r="G1914" s="11" t="s">
        <v>2262</v>
      </c>
      <c r="H1914" s="11" t="s">
        <v>2133</v>
      </c>
      <c r="I1914" s="14" t="s">
        <v>2263</v>
      </c>
      <c r="J1914" s="14" t="s">
        <v>99</v>
      </c>
      <c r="K1914" s="15" t="s">
        <v>337</v>
      </c>
      <c r="L1914" s="14" t="s">
        <v>2294</v>
      </c>
      <c r="M1914" s="14"/>
      <c r="N1914" s="14" t="s">
        <v>32</v>
      </c>
      <c r="O1914" s="14" t="s">
        <v>79</v>
      </c>
      <c r="P1914" s="15" t="s">
        <v>154</v>
      </c>
      <c r="Q1914" s="16">
        <v>6699</v>
      </c>
      <c r="R1914" s="17">
        <v>40</v>
      </c>
      <c r="S1914" s="18">
        <v>4622.3099999999995</v>
      </c>
      <c r="T1914" s="19" t="s">
        <v>471</v>
      </c>
      <c r="U1914" s="20" t="s">
        <v>2136</v>
      </c>
      <c r="V1914" s="21" t="s">
        <v>2087</v>
      </c>
      <c r="W1914" s="22">
        <v>63</v>
      </c>
      <c r="X1914" s="23"/>
    </row>
    <row r="1915" spans="1:24" s="1" customFormat="1" ht="108" customHeight="1" x14ac:dyDescent="0.3">
      <c r="A1915" s="11" t="s">
        <v>23</v>
      </c>
      <c r="B1915" s="11" t="s">
        <v>2295</v>
      </c>
      <c r="C1915" s="12" t="s">
        <v>2296</v>
      </c>
      <c r="D1915" s="28"/>
      <c r="E1915" s="40" t="str">
        <f>HYPERLINK("https://www.google.ru/search?q=DJ5645-705&amp;newwindow=1&amp;tbm=isch","Еще фото")</f>
        <v>Еще фото</v>
      </c>
      <c r="F1915" s="25"/>
      <c r="G1915" s="11" t="s">
        <v>2269</v>
      </c>
      <c r="H1915" s="11" t="s">
        <v>2133</v>
      </c>
      <c r="I1915" s="14" t="s">
        <v>2263</v>
      </c>
      <c r="J1915" s="14" t="s">
        <v>29</v>
      </c>
      <c r="K1915" s="15" t="s">
        <v>337</v>
      </c>
      <c r="L1915" s="14" t="s">
        <v>2297</v>
      </c>
      <c r="M1915" s="14"/>
      <c r="N1915" s="14" t="s">
        <v>205</v>
      </c>
      <c r="O1915" s="14"/>
      <c r="P1915" s="15" t="s">
        <v>154</v>
      </c>
      <c r="Q1915" s="16">
        <v>10299</v>
      </c>
      <c r="R1915" s="17">
        <v>40</v>
      </c>
      <c r="S1915" s="18">
        <v>7106.3099999999986</v>
      </c>
      <c r="T1915" s="19" t="s">
        <v>471</v>
      </c>
      <c r="U1915" s="20" t="s">
        <v>2137</v>
      </c>
      <c r="V1915" s="21" t="s">
        <v>2087</v>
      </c>
      <c r="W1915" s="22">
        <v>3</v>
      </c>
      <c r="X1915" s="23"/>
    </row>
    <row r="1916" spans="1:24" s="1" customFormat="1" ht="108" customHeight="1" x14ac:dyDescent="0.3">
      <c r="A1916" s="11" t="s">
        <v>23</v>
      </c>
      <c r="B1916" s="11" t="s">
        <v>2292</v>
      </c>
      <c r="C1916" s="12" t="s">
        <v>2298</v>
      </c>
      <c r="D1916" s="28"/>
      <c r="E1916" s="40" t="str">
        <f>HYPERLINK("https://www.google.ru/search?q=DM3976-068&amp;newwindow=1&amp;tbm=isch","Еще фото")</f>
        <v>Еще фото</v>
      </c>
      <c r="F1916" s="25" t="s">
        <v>52</v>
      </c>
      <c r="G1916" s="11" t="s">
        <v>2262</v>
      </c>
      <c r="H1916" s="11" t="s">
        <v>2133</v>
      </c>
      <c r="I1916" s="14" t="s">
        <v>2263</v>
      </c>
      <c r="J1916" s="14" t="s">
        <v>99</v>
      </c>
      <c r="K1916" s="15" t="s">
        <v>337</v>
      </c>
      <c r="L1916" s="14" t="s">
        <v>2299</v>
      </c>
      <c r="M1916" s="14"/>
      <c r="N1916" s="14" t="s">
        <v>32</v>
      </c>
      <c r="O1916" s="14" t="s">
        <v>79</v>
      </c>
      <c r="P1916" s="15" t="s">
        <v>154</v>
      </c>
      <c r="Q1916" s="16">
        <v>6099</v>
      </c>
      <c r="R1916" s="17">
        <v>40</v>
      </c>
      <c r="S1916" s="18">
        <v>4208.3099999999995</v>
      </c>
      <c r="T1916" s="19" t="s">
        <v>471</v>
      </c>
      <c r="U1916" s="20" t="s">
        <v>2136</v>
      </c>
      <c r="V1916" s="21" t="s">
        <v>2087</v>
      </c>
      <c r="W1916" s="22">
        <v>35</v>
      </c>
      <c r="X1916" s="23"/>
    </row>
    <row r="1917" spans="1:24" s="1" customFormat="1" ht="108" customHeight="1" x14ac:dyDescent="0.3">
      <c r="A1917" s="11" t="s">
        <v>23</v>
      </c>
      <c r="B1917" s="11" t="s">
        <v>2292</v>
      </c>
      <c r="C1917" s="12" t="s">
        <v>2300</v>
      </c>
      <c r="D1917" s="28"/>
      <c r="E1917" s="40" t="str">
        <f>HYPERLINK("https://www.google.ru/search?q=DO9193-010&amp;newwindow=1&amp;tbm=isch","Еще фото")</f>
        <v>Еще фото</v>
      </c>
      <c r="F1917" s="25" t="s">
        <v>52</v>
      </c>
      <c r="G1917" s="11" t="s">
        <v>2262</v>
      </c>
      <c r="H1917" s="11" t="s">
        <v>2133</v>
      </c>
      <c r="I1917" s="14" t="s">
        <v>2263</v>
      </c>
      <c r="J1917" s="14" t="s">
        <v>99</v>
      </c>
      <c r="K1917" s="15" t="s">
        <v>337</v>
      </c>
      <c r="L1917" s="14" t="s">
        <v>2301</v>
      </c>
      <c r="M1917" s="14"/>
      <c r="N1917" s="14" t="s">
        <v>114</v>
      </c>
      <c r="O1917" s="14" t="s">
        <v>79</v>
      </c>
      <c r="P1917" s="15" t="s">
        <v>154</v>
      </c>
      <c r="Q1917" s="16">
        <v>7699</v>
      </c>
      <c r="R1917" s="17">
        <v>40</v>
      </c>
      <c r="S1917" s="18">
        <v>5312.3099999999995</v>
      </c>
      <c r="T1917" s="19" t="s">
        <v>471</v>
      </c>
      <c r="U1917" s="20" t="s">
        <v>2136</v>
      </c>
      <c r="V1917" s="21" t="s">
        <v>2087</v>
      </c>
      <c r="W1917" s="22">
        <v>29</v>
      </c>
      <c r="X1917" s="23"/>
    </row>
    <row r="1918" spans="1:24" s="1" customFormat="1" ht="108" customHeight="1" x14ac:dyDescent="0.3">
      <c r="A1918" s="11" t="s">
        <v>23</v>
      </c>
      <c r="B1918" s="11" t="s">
        <v>2302</v>
      </c>
      <c r="C1918" s="12" t="s">
        <v>2303</v>
      </c>
      <c r="D1918" s="28"/>
      <c r="E1918" s="40" t="str">
        <f>HYPERLINK("https://www.google.ru/search?q=FZ1320-010&amp;newwindow=1&amp;tbm=isch","Еще фото")</f>
        <v>Еще фото</v>
      </c>
      <c r="F1918" s="25"/>
      <c r="G1918" s="11" t="s">
        <v>2262</v>
      </c>
      <c r="H1918" s="11" t="s">
        <v>2133</v>
      </c>
      <c r="I1918" s="14" t="s">
        <v>2263</v>
      </c>
      <c r="J1918" s="14" t="s">
        <v>29</v>
      </c>
      <c r="K1918" s="15" t="s">
        <v>337</v>
      </c>
      <c r="L1918" s="14" t="s">
        <v>2304</v>
      </c>
      <c r="M1918" s="14"/>
      <c r="N1918" s="14" t="s">
        <v>114</v>
      </c>
      <c r="O1918" s="14"/>
      <c r="P1918" s="15" t="s">
        <v>154</v>
      </c>
      <c r="Q1918" s="16">
        <v>4499</v>
      </c>
      <c r="R1918" s="17">
        <v>40</v>
      </c>
      <c r="S1918" s="18">
        <v>3104.31</v>
      </c>
      <c r="T1918" s="19" t="s">
        <v>471</v>
      </c>
      <c r="U1918" s="20" t="s">
        <v>2136</v>
      </c>
      <c r="V1918" s="21" t="s">
        <v>2087</v>
      </c>
      <c r="W1918" s="22">
        <v>10</v>
      </c>
      <c r="X1918" s="23"/>
    </row>
    <row r="1919" spans="1:24" s="1" customFormat="1" ht="108" customHeight="1" x14ac:dyDescent="0.3">
      <c r="A1919" s="11" t="s">
        <v>23</v>
      </c>
      <c r="B1919" s="11" t="s">
        <v>2302</v>
      </c>
      <c r="C1919" s="12" t="s">
        <v>2305</v>
      </c>
      <c r="D1919" s="28"/>
      <c r="E1919" s="40" t="str">
        <f>HYPERLINK("https://www.google.ru/search?q=FZ1320-120&amp;newwindow=1&amp;tbm=isch","Еще фото")</f>
        <v>Еще фото</v>
      </c>
      <c r="F1919" s="25"/>
      <c r="G1919" s="11" t="s">
        <v>2262</v>
      </c>
      <c r="H1919" s="11" t="s">
        <v>2133</v>
      </c>
      <c r="I1919" s="14" t="s">
        <v>2263</v>
      </c>
      <c r="J1919" s="14" t="s">
        <v>29</v>
      </c>
      <c r="K1919" s="15" t="s">
        <v>337</v>
      </c>
      <c r="L1919" s="14" t="s">
        <v>2304</v>
      </c>
      <c r="M1919" s="14"/>
      <c r="N1919" s="14" t="s">
        <v>164</v>
      </c>
      <c r="O1919" s="14"/>
      <c r="P1919" s="15" t="s">
        <v>154</v>
      </c>
      <c r="Q1919" s="16">
        <v>4499</v>
      </c>
      <c r="R1919" s="17">
        <v>40</v>
      </c>
      <c r="S1919" s="18">
        <v>3104.31</v>
      </c>
      <c r="T1919" s="19" t="s">
        <v>471</v>
      </c>
      <c r="U1919" s="20" t="s">
        <v>2136</v>
      </c>
      <c r="V1919" s="21" t="s">
        <v>2087</v>
      </c>
      <c r="W1919" s="22">
        <v>12</v>
      </c>
      <c r="X1919" s="23"/>
    </row>
    <row r="1920" spans="1:24" s="1" customFormat="1" ht="108" customHeight="1" x14ac:dyDescent="0.3">
      <c r="A1920" s="11" t="s">
        <v>23</v>
      </c>
      <c r="B1920" s="11" t="s">
        <v>2306</v>
      </c>
      <c r="C1920" s="12" t="s">
        <v>2307</v>
      </c>
      <c r="D1920" s="28"/>
      <c r="E1920" s="40" t="str">
        <f>HYPERLINK("https://www.google.ru/search?q=FZ6370-010&amp;newwindow=1&amp;tbm=isch","Еще фото")</f>
        <v>Еще фото</v>
      </c>
      <c r="F1920" s="25"/>
      <c r="G1920" s="11" t="s">
        <v>2308</v>
      </c>
      <c r="H1920" s="11" t="s">
        <v>2133</v>
      </c>
      <c r="I1920" s="14" t="s">
        <v>2263</v>
      </c>
      <c r="J1920" s="14" t="s">
        <v>29</v>
      </c>
      <c r="K1920" s="15" t="s">
        <v>337</v>
      </c>
      <c r="L1920" s="14" t="s">
        <v>2309</v>
      </c>
      <c r="M1920" s="14"/>
      <c r="N1920" s="14" t="s">
        <v>114</v>
      </c>
      <c r="O1920" s="14"/>
      <c r="P1920" s="15" t="s">
        <v>154</v>
      </c>
      <c r="Q1920" s="16">
        <v>11099</v>
      </c>
      <c r="R1920" s="17">
        <v>40</v>
      </c>
      <c r="S1920" s="18">
        <v>7658.3099999999986</v>
      </c>
      <c r="T1920" s="19" t="s">
        <v>471</v>
      </c>
      <c r="U1920" s="20" t="s">
        <v>2136</v>
      </c>
      <c r="V1920" s="21" t="s">
        <v>2087</v>
      </c>
      <c r="W1920" s="22">
        <v>1</v>
      </c>
      <c r="X1920" s="23"/>
    </row>
    <row r="1921" spans="1:24" s="1" customFormat="1" ht="108" customHeight="1" x14ac:dyDescent="0.3">
      <c r="A1921" s="11" t="s">
        <v>23</v>
      </c>
      <c r="B1921" s="11" t="s">
        <v>2310</v>
      </c>
      <c r="C1921" s="12" t="s">
        <v>2311</v>
      </c>
      <c r="D1921" s="28"/>
      <c r="E1921" s="40" t="str">
        <f>HYPERLINK("https://www.google.ru/search?q=HA5484-030&amp;newwindow=1&amp;tbm=isch","Еще фото")</f>
        <v>Еще фото</v>
      </c>
      <c r="F1921" s="25"/>
      <c r="G1921" s="11" t="s">
        <v>2269</v>
      </c>
      <c r="H1921" s="11" t="s">
        <v>2133</v>
      </c>
      <c r="I1921" s="14" t="s">
        <v>2263</v>
      </c>
      <c r="J1921" s="14" t="s">
        <v>29</v>
      </c>
      <c r="K1921" s="15" t="s">
        <v>337</v>
      </c>
      <c r="L1921" s="14" t="s">
        <v>2312</v>
      </c>
      <c r="M1921" s="14"/>
      <c r="N1921" s="14" t="s">
        <v>32</v>
      </c>
      <c r="O1921" s="14"/>
      <c r="P1921" s="15" t="s">
        <v>154</v>
      </c>
      <c r="Q1921" s="16">
        <v>9999</v>
      </c>
      <c r="R1921" s="17">
        <v>40</v>
      </c>
      <c r="S1921" s="18">
        <v>6899.3099999999995</v>
      </c>
      <c r="T1921" s="19" t="s">
        <v>471</v>
      </c>
      <c r="U1921" s="20" t="s">
        <v>2137</v>
      </c>
      <c r="V1921" s="21" t="s">
        <v>2087</v>
      </c>
      <c r="W1921" s="22">
        <v>1</v>
      </c>
      <c r="X1921" s="23"/>
    </row>
    <row r="1922" spans="1:24" s="1" customFormat="1" ht="108" customHeight="1" x14ac:dyDescent="0.3">
      <c r="A1922" s="11" t="s">
        <v>23</v>
      </c>
      <c r="B1922" s="11" t="s">
        <v>2313</v>
      </c>
      <c r="C1922" s="12" t="s">
        <v>2314</v>
      </c>
      <c r="D1922" s="28"/>
      <c r="E1922" s="40" t="str">
        <f>HYPERLINK("https://www.google.ru/search?q=HQ4370-013&amp;newwindow=1&amp;tbm=isch","Еще фото")</f>
        <v>Еще фото</v>
      </c>
      <c r="F1922" s="25"/>
      <c r="G1922" s="11" t="s">
        <v>2315</v>
      </c>
      <c r="H1922" s="11" t="s">
        <v>2133</v>
      </c>
      <c r="I1922" s="14" t="s">
        <v>2263</v>
      </c>
      <c r="J1922" s="14" t="s">
        <v>29</v>
      </c>
      <c r="K1922" s="15" t="s">
        <v>337</v>
      </c>
      <c r="L1922" s="14" t="s">
        <v>2316</v>
      </c>
      <c r="M1922" s="14"/>
      <c r="N1922" s="14" t="s">
        <v>114</v>
      </c>
      <c r="O1922" s="14"/>
      <c r="P1922" s="15" t="s">
        <v>95</v>
      </c>
      <c r="Q1922" s="16">
        <v>5299</v>
      </c>
      <c r="R1922" s="17">
        <v>40</v>
      </c>
      <c r="S1922" s="18">
        <v>3656.31</v>
      </c>
      <c r="T1922" s="19" t="s">
        <v>471</v>
      </c>
      <c r="U1922" s="20" t="s">
        <v>2136</v>
      </c>
      <c r="V1922" s="21" t="s">
        <v>2087</v>
      </c>
      <c r="W1922" s="22">
        <v>10</v>
      </c>
      <c r="X1922" s="23"/>
    </row>
    <row r="1923" spans="1:24" s="1" customFormat="1" ht="108" customHeight="1" x14ac:dyDescent="0.3">
      <c r="A1923" s="11" t="s">
        <v>23</v>
      </c>
      <c r="B1923" s="11" t="s">
        <v>2317</v>
      </c>
      <c r="C1923" s="12" t="s">
        <v>2318</v>
      </c>
      <c r="D1923" s="28"/>
      <c r="E1923" s="40" t="str">
        <f>HYPERLINK("https://www.google.ru/search?q=IH7961-084&amp;newwindow=1&amp;tbm=isch","Еще фото")</f>
        <v>Еще фото</v>
      </c>
      <c r="F1923" s="25"/>
      <c r="G1923" s="11" t="s">
        <v>2262</v>
      </c>
      <c r="H1923" s="11" t="s">
        <v>2133</v>
      </c>
      <c r="I1923" s="14" t="s">
        <v>2263</v>
      </c>
      <c r="J1923" s="14" t="s">
        <v>99</v>
      </c>
      <c r="K1923" s="15" t="s">
        <v>45</v>
      </c>
      <c r="L1923" s="14" t="s">
        <v>2319</v>
      </c>
      <c r="M1923" s="14"/>
      <c r="N1923" s="14" t="s">
        <v>32</v>
      </c>
      <c r="O1923" s="14"/>
      <c r="P1923" s="15" t="s">
        <v>154</v>
      </c>
      <c r="Q1923" s="16">
        <v>5999</v>
      </c>
      <c r="R1923" s="17">
        <v>40</v>
      </c>
      <c r="S1923" s="18">
        <v>4139.3099999999995</v>
      </c>
      <c r="T1923" s="19" t="s">
        <v>471</v>
      </c>
      <c r="U1923" s="20" t="s">
        <v>2136</v>
      </c>
      <c r="V1923" s="21" t="s">
        <v>2087</v>
      </c>
      <c r="W1923" s="22">
        <v>11</v>
      </c>
      <c r="X1923" s="23"/>
    </row>
    <row r="1924" spans="1:24" s="1" customFormat="1" ht="21" customHeight="1" x14ac:dyDescent="0.3">
      <c r="A1924" s="11" t="s">
        <v>23</v>
      </c>
      <c r="B1924" s="11" t="s">
        <v>2320</v>
      </c>
      <c r="C1924" s="26" t="s">
        <v>2321</v>
      </c>
      <c r="D1924" s="58"/>
      <c r="E1924" s="40" t="str">
        <f>HYPERLINK("https://www.google.ru/search?q=DM6386-063&amp;newwindow=1&amp;tbm=isch","Еще фото")</f>
        <v>Еще фото</v>
      </c>
      <c r="F1924" s="13" t="s">
        <v>26</v>
      </c>
      <c r="G1924" s="11" t="s">
        <v>2322</v>
      </c>
      <c r="H1924" s="11" t="s">
        <v>28</v>
      </c>
      <c r="I1924" s="14" t="s">
        <v>2323</v>
      </c>
      <c r="J1924" s="14" t="s">
        <v>29</v>
      </c>
      <c r="K1924" s="15" t="s">
        <v>45</v>
      </c>
      <c r="L1924" s="56" t="s">
        <v>2324</v>
      </c>
      <c r="M1924" s="14"/>
      <c r="N1924" s="14" t="s">
        <v>32</v>
      </c>
      <c r="O1924" s="14" t="s">
        <v>79</v>
      </c>
      <c r="P1924" s="15" t="s">
        <v>158</v>
      </c>
      <c r="Q1924" s="16">
        <v>7699</v>
      </c>
      <c r="R1924" s="17">
        <v>82.75</v>
      </c>
      <c r="S1924" s="18">
        <v>1526.9354999999998</v>
      </c>
      <c r="T1924" s="19" t="s">
        <v>34</v>
      </c>
      <c r="U1924" s="20" t="s">
        <v>64</v>
      </c>
      <c r="V1924" s="21" t="s">
        <v>65</v>
      </c>
      <c r="W1924" s="22">
        <v>44</v>
      </c>
      <c r="X1924" s="23"/>
    </row>
    <row r="1925" spans="1:24" s="1" customFormat="1" ht="21" customHeight="1" x14ac:dyDescent="0.3">
      <c r="A1925" s="24" t="s">
        <v>23</v>
      </c>
      <c r="B1925" s="24" t="s">
        <v>2320</v>
      </c>
      <c r="C1925" s="27" t="s">
        <v>2321</v>
      </c>
      <c r="D1925" s="59"/>
      <c r="E1925" s="40" t="str">
        <f>HYPERLINK("https://www.google.ru/search?q=DM6386-063&amp;newwindow=1&amp;tbm=isch","Еще фото")</f>
        <v>Еще фото</v>
      </c>
      <c r="F1925" s="13" t="s">
        <v>26</v>
      </c>
      <c r="G1925" s="24" t="s">
        <v>2322</v>
      </c>
      <c r="H1925" s="24" t="s">
        <v>28</v>
      </c>
      <c r="I1925" s="24" t="s">
        <v>2323</v>
      </c>
      <c r="J1925" s="14" t="s">
        <v>29</v>
      </c>
      <c r="K1925" s="15" t="s">
        <v>45</v>
      </c>
      <c r="L1925" s="61"/>
      <c r="M1925" s="14"/>
      <c r="N1925" s="14" t="s">
        <v>32</v>
      </c>
      <c r="O1925" s="14" t="s">
        <v>79</v>
      </c>
      <c r="P1925" s="15" t="s">
        <v>158</v>
      </c>
      <c r="Q1925" s="16">
        <v>7699</v>
      </c>
      <c r="R1925" s="17">
        <v>82.75</v>
      </c>
      <c r="S1925" s="18">
        <v>1526.9354999999998</v>
      </c>
      <c r="T1925" s="19" t="s">
        <v>34</v>
      </c>
      <c r="U1925" s="20" t="s">
        <v>35</v>
      </c>
      <c r="V1925" s="21" t="s">
        <v>48</v>
      </c>
      <c r="W1925" s="22">
        <v>177</v>
      </c>
      <c r="X1925" s="23"/>
    </row>
    <row r="1926" spans="1:24" s="1" customFormat="1" ht="21" customHeight="1" x14ac:dyDescent="0.3">
      <c r="A1926" s="24" t="s">
        <v>23</v>
      </c>
      <c r="B1926" s="24" t="s">
        <v>2320</v>
      </c>
      <c r="C1926" s="27" t="s">
        <v>2321</v>
      </c>
      <c r="D1926" s="59"/>
      <c r="E1926" s="40" t="str">
        <f>HYPERLINK("https://www.google.ru/search?q=DM6386-063&amp;newwindow=1&amp;tbm=isch","Еще фото")</f>
        <v>Еще фото</v>
      </c>
      <c r="F1926" s="13" t="s">
        <v>26</v>
      </c>
      <c r="G1926" s="24" t="s">
        <v>2322</v>
      </c>
      <c r="H1926" s="24" t="s">
        <v>28</v>
      </c>
      <c r="I1926" s="24" t="s">
        <v>2323</v>
      </c>
      <c r="J1926" s="14" t="s">
        <v>29</v>
      </c>
      <c r="K1926" s="15" t="s">
        <v>45</v>
      </c>
      <c r="L1926" s="61"/>
      <c r="M1926" s="14"/>
      <c r="N1926" s="14" t="s">
        <v>32</v>
      </c>
      <c r="O1926" s="14" t="s">
        <v>79</v>
      </c>
      <c r="P1926" s="15" t="s">
        <v>158</v>
      </c>
      <c r="Q1926" s="16">
        <v>7699</v>
      </c>
      <c r="R1926" s="17">
        <v>82.75</v>
      </c>
      <c r="S1926" s="18">
        <v>1526.9354999999998</v>
      </c>
      <c r="T1926" s="19" t="s">
        <v>34</v>
      </c>
      <c r="U1926" s="20" t="s">
        <v>37</v>
      </c>
      <c r="V1926" s="21" t="s">
        <v>38</v>
      </c>
      <c r="W1926" s="22">
        <v>142</v>
      </c>
      <c r="X1926" s="23"/>
    </row>
    <row r="1927" spans="1:24" s="1" customFormat="1" ht="21" customHeight="1" x14ac:dyDescent="0.3">
      <c r="A1927" s="24" t="s">
        <v>23</v>
      </c>
      <c r="B1927" s="24" t="s">
        <v>2320</v>
      </c>
      <c r="C1927" s="27" t="s">
        <v>2321</v>
      </c>
      <c r="D1927" s="59"/>
      <c r="E1927" s="40" t="str">
        <f>HYPERLINK("https://www.google.ru/search?q=DM6386-063&amp;newwindow=1&amp;tbm=isch","Еще фото")</f>
        <v>Еще фото</v>
      </c>
      <c r="F1927" s="13" t="s">
        <v>26</v>
      </c>
      <c r="G1927" s="24" t="s">
        <v>2322</v>
      </c>
      <c r="H1927" s="24" t="s">
        <v>28</v>
      </c>
      <c r="I1927" s="24" t="s">
        <v>2323</v>
      </c>
      <c r="J1927" s="14" t="s">
        <v>29</v>
      </c>
      <c r="K1927" s="15" t="s">
        <v>45</v>
      </c>
      <c r="L1927" s="61"/>
      <c r="M1927" s="14"/>
      <c r="N1927" s="14" t="s">
        <v>32</v>
      </c>
      <c r="O1927" s="14" t="s">
        <v>79</v>
      </c>
      <c r="P1927" s="15" t="s">
        <v>158</v>
      </c>
      <c r="Q1927" s="16">
        <v>7699</v>
      </c>
      <c r="R1927" s="17">
        <v>82.75</v>
      </c>
      <c r="S1927" s="18">
        <v>1526.9354999999998</v>
      </c>
      <c r="T1927" s="19" t="s">
        <v>34</v>
      </c>
      <c r="U1927" s="20" t="s">
        <v>39</v>
      </c>
      <c r="V1927" s="21" t="s">
        <v>49</v>
      </c>
      <c r="W1927" s="22">
        <v>24</v>
      </c>
      <c r="X1927" s="23"/>
    </row>
    <row r="1928" spans="1:24" s="1" customFormat="1" ht="32" customHeight="1" x14ac:dyDescent="0.3">
      <c r="A1928" s="24" t="s">
        <v>23</v>
      </c>
      <c r="B1928" s="24" t="s">
        <v>2320</v>
      </c>
      <c r="C1928" s="27" t="s">
        <v>2321</v>
      </c>
      <c r="D1928" s="60"/>
      <c r="E1928" s="40" t="str">
        <f>HYPERLINK("https://www.google.ru/search?q=DM6386-063&amp;newwindow=1&amp;tbm=isch","Еще фото")</f>
        <v>Еще фото</v>
      </c>
      <c r="F1928" s="13" t="s">
        <v>26</v>
      </c>
      <c r="G1928" s="24" t="s">
        <v>2322</v>
      </c>
      <c r="H1928" s="24" t="s">
        <v>28</v>
      </c>
      <c r="I1928" s="24" t="s">
        <v>2323</v>
      </c>
      <c r="J1928" s="14" t="s">
        <v>29</v>
      </c>
      <c r="K1928" s="15" t="s">
        <v>45</v>
      </c>
      <c r="L1928" s="57"/>
      <c r="M1928" s="14"/>
      <c r="N1928" s="14" t="s">
        <v>32</v>
      </c>
      <c r="O1928" s="14" t="s">
        <v>79</v>
      </c>
      <c r="P1928" s="15" t="s">
        <v>158</v>
      </c>
      <c r="Q1928" s="16">
        <v>7699</v>
      </c>
      <c r="R1928" s="17">
        <v>82.75</v>
      </c>
      <c r="S1928" s="18">
        <v>1526.9354999999998</v>
      </c>
      <c r="T1928" s="19" t="s">
        <v>34</v>
      </c>
      <c r="U1928" s="20" t="s">
        <v>41</v>
      </c>
      <c r="V1928" s="21" t="s">
        <v>40</v>
      </c>
      <c r="W1928" s="22">
        <v>1</v>
      </c>
      <c r="X1928" s="23"/>
    </row>
    <row r="1929" spans="1:24" s="1" customFormat="1" ht="108" customHeight="1" x14ac:dyDescent="0.3">
      <c r="A1929" s="11" t="s">
        <v>23</v>
      </c>
      <c r="B1929" s="11" t="s">
        <v>2325</v>
      </c>
      <c r="C1929" s="12" t="s">
        <v>2326</v>
      </c>
      <c r="D1929" s="28"/>
      <c r="E1929" s="40" t="str">
        <f>HYPERLINK("https://www.google.ru/search?q=FN1897-208&amp;newwindow=1&amp;tbm=isch","Еще фото")</f>
        <v>Еще фото</v>
      </c>
      <c r="F1929" s="25"/>
      <c r="G1929" s="11" t="s">
        <v>2322</v>
      </c>
      <c r="H1929" s="11" t="s">
        <v>28</v>
      </c>
      <c r="I1929" s="14" t="s">
        <v>2323</v>
      </c>
      <c r="J1929" s="14" t="s">
        <v>29</v>
      </c>
      <c r="K1929" s="15" t="s">
        <v>45</v>
      </c>
      <c r="L1929" s="14" t="s">
        <v>2327</v>
      </c>
      <c r="M1929" s="14"/>
      <c r="N1929" s="14" t="s">
        <v>397</v>
      </c>
      <c r="O1929" s="14"/>
      <c r="P1929" s="15" t="s">
        <v>47</v>
      </c>
      <c r="Q1929" s="16">
        <v>17899</v>
      </c>
      <c r="R1929" s="17">
        <v>78.89</v>
      </c>
      <c r="S1929" s="18">
        <v>4344.4354999999996</v>
      </c>
      <c r="T1929" s="19" t="s">
        <v>34</v>
      </c>
      <c r="U1929" s="20" t="s">
        <v>35</v>
      </c>
      <c r="V1929" s="21" t="s">
        <v>48</v>
      </c>
      <c r="W1929" s="22">
        <v>6</v>
      </c>
      <c r="X1929" s="23"/>
    </row>
    <row r="1930" spans="1:24" s="1" customFormat="1" ht="26" customHeight="1" x14ac:dyDescent="0.3">
      <c r="A1930" s="11" t="s">
        <v>23</v>
      </c>
      <c r="B1930" s="11" t="s">
        <v>2328</v>
      </c>
      <c r="C1930" s="12" t="s">
        <v>2329</v>
      </c>
      <c r="D1930" s="58"/>
      <c r="E1930" s="40" t="str">
        <f>HYPERLINK("https://www.google.ru/search?q=DX2319-691&amp;newwindow=1&amp;tbm=isch","Еще фото")</f>
        <v>Еще фото</v>
      </c>
      <c r="F1930" s="25"/>
      <c r="G1930" s="11" t="s">
        <v>2322</v>
      </c>
      <c r="H1930" s="11" t="s">
        <v>28</v>
      </c>
      <c r="I1930" s="14" t="s">
        <v>2323</v>
      </c>
      <c r="J1930" s="14" t="s">
        <v>29</v>
      </c>
      <c r="K1930" s="15" t="s">
        <v>45</v>
      </c>
      <c r="L1930" s="56" t="s">
        <v>2330</v>
      </c>
      <c r="M1930" s="14"/>
      <c r="N1930" s="14" t="s">
        <v>397</v>
      </c>
      <c r="O1930" s="14"/>
      <c r="P1930" s="15" t="s">
        <v>47</v>
      </c>
      <c r="Q1930" s="16">
        <v>8799</v>
      </c>
      <c r="R1930" s="17">
        <v>74.91</v>
      </c>
      <c r="S1930" s="18">
        <v>2538.9354999999996</v>
      </c>
      <c r="T1930" s="19" t="s">
        <v>34</v>
      </c>
      <c r="U1930" s="20" t="s">
        <v>64</v>
      </c>
      <c r="V1930" s="21" t="s">
        <v>65</v>
      </c>
      <c r="W1930" s="22">
        <v>9</v>
      </c>
      <c r="X1930" s="23"/>
    </row>
    <row r="1931" spans="1:24" s="1" customFormat="1" ht="26" customHeight="1" x14ac:dyDescent="0.3">
      <c r="A1931" s="24" t="s">
        <v>23</v>
      </c>
      <c r="B1931" s="24" t="s">
        <v>2328</v>
      </c>
      <c r="C1931" s="12" t="s">
        <v>2329</v>
      </c>
      <c r="D1931" s="59"/>
      <c r="E1931" s="40" t="str">
        <f>HYPERLINK("https://www.google.ru/search?q=DX2319-691&amp;newwindow=1&amp;tbm=isch","Еще фото")</f>
        <v>Еще фото</v>
      </c>
      <c r="F1931" s="25"/>
      <c r="G1931" s="24" t="s">
        <v>2322</v>
      </c>
      <c r="H1931" s="24" t="s">
        <v>28</v>
      </c>
      <c r="I1931" s="24" t="s">
        <v>2323</v>
      </c>
      <c r="J1931" s="14" t="s">
        <v>29</v>
      </c>
      <c r="K1931" s="15" t="s">
        <v>45</v>
      </c>
      <c r="L1931" s="61"/>
      <c r="M1931" s="14"/>
      <c r="N1931" s="14" t="s">
        <v>397</v>
      </c>
      <c r="O1931" s="14"/>
      <c r="P1931" s="15" t="s">
        <v>47</v>
      </c>
      <c r="Q1931" s="16">
        <v>8799</v>
      </c>
      <c r="R1931" s="17">
        <v>74.91</v>
      </c>
      <c r="S1931" s="18">
        <v>2538.9354999999996</v>
      </c>
      <c r="T1931" s="19" t="s">
        <v>34</v>
      </c>
      <c r="U1931" s="20" t="s">
        <v>35</v>
      </c>
      <c r="V1931" s="21" t="s">
        <v>48</v>
      </c>
      <c r="W1931" s="22">
        <v>4</v>
      </c>
      <c r="X1931" s="23"/>
    </row>
    <row r="1932" spans="1:24" s="1" customFormat="1" ht="26" customHeight="1" x14ac:dyDescent="0.3">
      <c r="A1932" s="24" t="s">
        <v>23</v>
      </c>
      <c r="B1932" s="24" t="s">
        <v>2328</v>
      </c>
      <c r="C1932" s="12" t="s">
        <v>2329</v>
      </c>
      <c r="D1932" s="59"/>
      <c r="E1932" s="40" t="str">
        <f>HYPERLINK("https://www.google.ru/search?q=DX2319-691&amp;newwindow=1&amp;tbm=isch","Еще фото")</f>
        <v>Еще фото</v>
      </c>
      <c r="F1932" s="25"/>
      <c r="G1932" s="24" t="s">
        <v>2322</v>
      </c>
      <c r="H1932" s="24" t="s">
        <v>28</v>
      </c>
      <c r="I1932" s="24" t="s">
        <v>2323</v>
      </c>
      <c r="J1932" s="14" t="s">
        <v>29</v>
      </c>
      <c r="K1932" s="15" t="s">
        <v>45</v>
      </c>
      <c r="L1932" s="61"/>
      <c r="M1932" s="14"/>
      <c r="N1932" s="14" t="s">
        <v>397</v>
      </c>
      <c r="O1932" s="14"/>
      <c r="P1932" s="15" t="s">
        <v>47</v>
      </c>
      <c r="Q1932" s="16">
        <v>8799</v>
      </c>
      <c r="R1932" s="17">
        <v>74.91</v>
      </c>
      <c r="S1932" s="18">
        <v>2538.9354999999996</v>
      </c>
      <c r="T1932" s="19" t="s">
        <v>34</v>
      </c>
      <c r="U1932" s="20" t="s">
        <v>37</v>
      </c>
      <c r="V1932" s="21" t="s">
        <v>38</v>
      </c>
      <c r="W1932" s="22">
        <v>4</v>
      </c>
      <c r="X1932" s="23"/>
    </row>
    <row r="1933" spans="1:24" s="1" customFormat="1" ht="26" customHeight="1" x14ac:dyDescent="0.3">
      <c r="A1933" s="24" t="s">
        <v>23</v>
      </c>
      <c r="B1933" s="24" t="s">
        <v>2328</v>
      </c>
      <c r="C1933" s="12" t="s">
        <v>2329</v>
      </c>
      <c r="D1933" s="60"/>
      <c r="E1933" s="40" t="str">
        <f>HYPERLINK("https://www.google.ru/search?q=DX2319-691&amp;newwindow=1&amp;tbm=isch","Еще фото")</f>
        <v>Еще фото</v>
      </c>
      <c r="F1933" s="25"/>
      <c r="G1933" s="24" t="s">
        <v>2322</v>
      </c>
      <c r="H1933" s="24" t="s">
        <v>28</v>
      </c>
      <c r="I1933" s="24" t="s">
        <v>2323</v>
      </c>
      <c r="J1933" s="14" t="s">
        <v>29</v>
      </c>
      <c r="K1933" s="15" t="s">
        <v>45</v>
      </c>
      <c r="L1933" s="57"/>
      <c r="M1933" s="14"/>
      <c r="N1933" s="14" t="s">
        <v>397</v>
      </c>
      <c r="O1933" s="14"/>
      <c r="P1933" s="15" t="s">
        <v>47</v>
      </c>
      <c r="Q1933" s="16">
        <v>8799</v>
      </c>
      <c r="R1933" s="17">
        <v>74.91</v>
      </c>
      <c r="S1933" s="18">
        <v>2538.9354999999996</v>
      </c>
      <c r="T1933" s="19" t="s">
        <v>34</v>
      </c>
      <c r="U1933" s="20" t="s">
        <v>39</v>
      </c>
      <c r="V1933" s="21" t="s">
        <v>49</v>
      </c>
      <c r="W1933" s="22">
        <v>2</v>
      </c>
      <c r="X1933" s="23"/>
    </row>
    <row r="1934" spans="1:24" s="1" customFormat="1" ht="26" customHeight="1" x14ac:dyDescent="0.3">
      <c r="A1934" s="11" t="s">
        <v>23</v>
      </c>
      <c r="B1934" s="11" t="s">
        <v>2331</v>
      </c>
      <c r="C1934" s="12" t="s">
        <v>2332</v>
      </c>
      <c r="D1934" s="58"/>
      <c r="E1934" s="40" t="str">
        <f>HYPERLINK("https://www.google.ru/search?q=DQ5733-208&amp;newwindow=1&amp;tbm=isch","Еще фото")</f>
        <v>Еще фото</v>
      </c>
      <c r="F1934" s="25"/>
      <c r="G1934" s="11" t="s">
        <v>2322</v>
      </c>
      <c r="H1934" s="11" t="s">
        <v>28</v>
      </c>
      <c r="I1934" s="14" t="s">
        <v>2323</v>
      </c>
      <c r="J1934" s="14" t="s">
        <v>29</v>
      </c>
      <c r="K1934" s="15" t="s">
        <v>45</v>
      </c>
      <c r="L1934" s="56" t="s">
        <v>2333</v>
      </c>
      <c r="M1934" s="14"/>
      <c r="N1934" s="14" t="s">
        <v>397</v>
      </c>
      <c r="O1934" s="14"/>
      <c r="P1934" s="15" t="s">
        <v>104</v>
      </c>
      <c r="Q1934" s="16">
        <v>9199</v>
      </c>
      <c r="R1934" s="17">
        <v>73.06</v>
      </c>
      <c r="S1934" s="18">
        <v>2849.4354999999996</v>
      </c>
      <c r="T1934" s="19" t="s">
        <v>34</v>
      </c>
      <c r="U1934" s="20" t="s">
        <v>64</v>
      </c>
      <c r="V1934" s="21" t="s">
        <v>65</v>
      </c>
      <c r="W1934" s="22">
        <v>4</v>
      </c>
      <c r="X1934" s="23"/>
    </row>
    <row r="1935" spans="1:24" s="1" customFormat="1" ht="26" customHeight="1" x14ac:dyDescent="0.3">
      <c r="A1935" s="24" t="s">
        <v>23</v>
      </c>
      <c r="B1935" s="24" t="s">
        <v>2331</v>
      </c>
      <c r="C1935" s="12" t="s">
        <v>2332</v>
      </c>
      <c r="D1935" s="59"/>
      <c r="E1935" s="40" t="str">
        <f>HYPERLINK("https://www.google.ru/search?q=DQ5733-208&amp;newwindow=1&amp;tbm=isch","Еще фото")</f>
        <v>Еще фото</v>
      </c>
      <c r="F1935" s="25"/>
      <c r="G1935" s="24" t="s">
        <v>2322</v>
      </c>
      <c r="H1935" s="24" t="s">
        <v>28</v>
      </c>
      <c r="I1935" s="24" t="s">
        <v>2323</v>
      </c>
      <c r="J1935" s="14" t="s">
        <v>29</v>
      </c>
      <c r="K1935" s="15" t="s">
        <v>45</v>
      </c>
      <c r="L1935" s="61"/>
      <c r="M1935" s="14"/>
      <c r="N1935" s="14" t="s">
        <v>397</v>
      </c>
      <c r="O1935" s="14"/>
      <c r="P1935" s="15" t="s">
        <v>104</v>
      </c>
      <c r="Q1935" s="16">
        <v>9199</v>
      </c>
      <c r="R1935" s="17">
        <v>73.06</v>
      </c>
      <c r="S1935" s="18">
        <v>2849.4354999999996</v>
      </c>
      <c r="T1935" s="19" t="s">
        <v>34</v>
      </c>
      <c r="U1935" s="20" t="s">
        <v>35</v>
      </c>
      <c r="V1935" s="21" t="s">
        <v>48</v>
      </c>
      <c r="W1935" s="22">
        <v>2</v>
      </c>
      <c r="X1935" s="23"/>
    </row>
    <row r="1936" spans="1:24" s="1" customFormat="1" ht="26" customHeight="1" x14ac:dyDescent="0.3">
      <c r="A1936" s="24" t="s">
        <v>23</v>
      </c>
      <c r="B1936" s="24" t="s">
        <v>2331</v>
      </c>
      <c r="C1936" s="12" t="s">
        <v>2332</v>
      </c>
      <c r="D1936" s="59"/>
      <c r="E1936" s="40" t="str">
        <f>HYPERLINK("https://www.google.ru/search?q=DQ5733-208&amp;newwindow=1&amp;tbm=isch","Еще фото")</f>
        <v>Еще фото</v>
      </c>
      <c r="F1936" s="25"/>
      <c r="G1936" s="24" t="s">
        <v>2322</v>
      </c>
      <c r="H1936" s="24" t="s">
        <v>28</v>
      </c>
      <c r="I1936" s="24" t="s">
        <v>2323</v>
      </c>
      <c r="J1936" s="14" t="s">
        <v>29</v>
      </c>
      <c r="K1936" s="15" t="s">
        <v>45</v>
      </c>
      <c r="L1936" s="61"/>
      <c r="M1936" s="14"/>
      <c r="N1936" s="14" t="s">
        <v>397</v>
      </c>
      <c r="O1936" s="14"/>
      <c r="P1936" s="15" t="s">
        <v>104</v>
      </c>
      <c r="Q1936" s="16">
        <v>9199</v>
      </c>
      <c r="R1936" s="17">
        <v>73.06</v>
      </c>
      <c r="S1936" s="18">
        <v>2849.4354999999996</v>
      </c>
      <c r="T1936" s="19" t="s">
        <v>34</v>
      </c>
      <c r="U1936" s="20" t="s">
        <v>37</v>
      </c>
      <c r="V1936" s="21" t="s">
        <v>38</v>
      </c>
      <c r="W1936" s="22">
        <v>6</v>
      </c>
      <c r="X1936" s="23"/>
    </row>
    <row r="1937" spans="1:24" s="1" customFormat="1" ht="26" customHeight="1" x14ac:dyDescent="0.3">
      <c r="A1937" s="24" t="s">
        <v>23</v>
      </c>
      <c r="B1937" s="24" t="s">
        <v>2331</v>
      </c>
      <c r="C1937" s="12" t="s">
        <v>2332</v>
      </c>
      <c r="D1937" s="60"/>
      <c r="E1937" s="40" t="str">
        <f>HYPERLINK("https://www.google.ru/search?q=DQ5733-208&amp;newwindow=1&amp;tbm=isch","Еще фото")</f>
        <v>Еще фото</v>
      </c>
      <c r="F1937" s="25"/>
      <c r="G1937" s="24" t="s">
        <v>2322</v>
      </c>
      <c r="H1937" s="24" t="s">
        <v>28</v>
      </c>
      <c r="I1937" s="24" t="s">
        <v>2323</v>
      </c>
      <c r="J1937" s="14" t="s">
        <v>29</v>
      </c>
      <c r="K1937" s="15" t="s">
        <v>45</v>
      </c>
      <c r="L1937" s="57"/>
      <c r="M1937" s="14"/>
      <c r="N1937" s="14" t="s">
        <v>397</v>
      </c>
      <c r="O1937" s="14"/>
      <c r="P1937" s="15" t="s">
        <v>104</v>
      </c>
      <c r="Q1937" s="16">
        <v>9199</v>
      </c>
      <c r="R1937" s="17">
        <v>73.06</v>
      </c>
      <c r="S1937" s="18">
        <v>2849.4354999999996</v>
      </c>
      <c r="T1937" s="19" t="s">
        <v>34</v>
      </c>
      <c r="U1937" s="20" t="s">
        <v>39</v>
      </c>
      <c r="V1937" s="21" t="s">
        <v>49</v>
      </c>
      <c r="W1937" s="22">
        <v>1</v>
      </c>
      <c r="X1937" s="23"/>
    </row>
    <row r="1938" spans="1:24" s="1" customFormat="1" ht="108" customHeight="1" x14ac:dyDescent="0.3">
      <c r="A1938" s="11" t="s">
        <v>23</v>
      </c>
      <c r="B1938" s="11" t="s">
        <v>2334</v>
      </c>
      <c r="C1938" s="12" t="s">
        <v>2335</v>
      </c>
      <c r="D1938" s="28"/>
      <c r="E1938" s="40" t="str">
        <f>HYPERLINK("https://www.google.ru/search?q=FV0167-012&amp;newwindow=1&amp;tbm=isch","Еще фото")</f>
        <v>Еще фото</v>
      </c>
      <c r="F1938" s="25"/>
      <c r="G1938" s="11" t="s">
        <v>2336</v>
      </c>
      <c r="H1938" s="11" t="s">
        <v>28</v>
      </c>
      <c r="I1938" s="14" t="s">
        <v>2323</v>
      </c>
      <c r="J1938" s="14" t="s">
        <v>29</v>
      </c>
      <c r="K1938" s="15" t="s">
        <v>30</v>
      </c>
      <c r="L1938" s="14" t="s">
        <v>2337</v>
      </c>
      <c r="M1938" s="14"/>
      <c r="N1938" s="14" t="s">
        <v>280</v>
      </c>
      <c r="O1938" s="14"/>
      <c r="P1938" s="15" t="s">
        <v>104</v>
      </c>
      <c r="Q1938" s="16">
        <v>11199</v>
      </c>
      <c r="R1938" s="17">
        <v>71.27</v>
      </c>
      <c r="S1938" s="18">
        <v>3700.4354999999996</v>
      </c>
      <c r="T1938" s="19" t="s">
        <v>34</v>
      </c>
      <c r="U1938" s="20" t="s">
        <v>35</v>
      </c>
      <c r="V1938" s="21" t="s">
        <v>36</v>
      </c>
      <c r="W1938" s="22">
        <v>8</v>
      </c>
      <c r="X1938" s="23"/>
    </row>
    <row r="1939" spans="1:24" s="1" customFormat="1" ht="35" customHeight="1" x14ac:dyDescent="0.3">
      <c r="A1939" s="11" t="s">
        <v>23</v>
      </c>
      <c r="B1939" s="11" t="s">
        <v>2334</v>
      </c>
      <c r="C1939" s="12" t="s">
        <v>2338</v>
      </c>
      <c r="D1939" s="58"/>
      <c r="E1939" s="40" t="str">
        <f>HYPERLINK("https://www.google.ru/search?q=HF7708-361&amp;newwindow=1&amp;tbm=isch","Еще фото")</f>
        <v>Еще фото</v>
      </c>
      <c r="F1939" s="25"/>
      <c r="G1939" s="11" t="s">
        <v>2322</v>
      </c>
      <c r="H1939" s="11" t="s">
        <v>28</v>
      </c>
      <c r="I1939" s="14" t="s">
        <v>2323</v>
      </c>
      <c r="J1939" s="14" t="s">
        <v>29</v>
      </c>
      <c r="K1939" s="15" t="s">
        <v>30</v>
      </c>
      <c r="L1939" s="56" t="s">
        <v>2339</v>
      </c>
      <c r="M1939" s="14"/>
      <c r="N1939" s="14" t="s">
        <v>70</v>
      </c>
      <c r="O1939" s="14"/>
      <c r="P1939" s="15" t="s">
        <v>111</v>
      </c>
      <c r="Q1939" s="16">
        <v>11199</v>
      </c>
      <c r="R1939" s="17">
        <v>71.27</v>
      </c>
      <c r="S1939" s="18">
        <v>3700.4354999999996</v>
      </c>
      <c r="T1939" s="19" t="s">
        <v>34</v>
      </c>
      <c r="U1939" s="20" t="s">
        <v>35</v>
      </c>
      <c r="V1939" s="21" t="s">
        <v>36</v>
      </c>
      <c r="W1939" s="22">
        <v>5</v>
      </c>
      <c r="X1939" s="23"/>
    </row>
    <row r="1940" spans="1:24" s="1" customFormat="1" ht="35" customHeight="1" x14ac:dyDescent="0.3">
      <c r="A1940" s="24" t="s">
        <v>23</v>
      </c>
      <c r="B1940" s="24" t="s">
        <v>2334</v>
      </c>
      <c r="C1940" s="12" t="s">
        <v>2338</v>
      </c>
      <c r="D1940" s="59"/>
      <c r="E1940" s="40" t="str">
        <f>HYPERLINK("https://www.google.ru/search?q=HF7708-361&amp;newwindow=1&amp;tbm=isch","Еще фото")</f>
        <v>Еще фото</v>
      </c>
      <c r="F1940" s="25"/>
      <c r="G1940" s="24" t="s">
        <v>2322</v>
      </c>
      <c r="H1940" s="24" t="s">
        <v>28</v>
      </c>
      <c r="I1940" s="24" t="s">
        <v>2323</v>
      </c>
      <c r="J1940" s="14" t="s">
        <v>29</v>
      </c>
      <c r="K1940" s="15" t="s">
        <v>30</v>
      </c>
      <c r="L1940" s="61"/>
      <c r="M1940" s="14"/>
      <c r="N1940" s="14" t="s">
        <v>70</v>
      </c>
      <c r="O1940" s="14"/>
      <c r="P1940" s="15" t="s">
        <v>111</v>
      </c>
      <c r="Q1940" s="16">
        <v>11199</v>
      </c>
      <c r="R1940" s="17">
        <v>71.27</v>
      </c>
      <c r="S1940" s="18">
        <v>3700.4354999999996</v>
      </c>
      <c r="T1940" s="19" t="s">
        <v>34</v>
      </c>
      <c r="U1940" s="20" t="s">
        <v>37</v>
      </c>
      <c r="V1940" s="21" t="s">
        <v>38</v>
      </c>
      <c r="W1940" s="22">
        <v>8</v>
      </c>
      <c r="X1940" s="23"/>
    </row>
    <row r="1941" spans="1:24" s="1" customFormat="1" ht="37.049999999999997" customHeight="1" x14ac:dyDescent="0.3">
      <c r="A1941" s="24" t="s">
        <v>23</v>
      </c>
      <c r="B1941" s="24" t="s">
        <v>2334</v>
      </c>
      <c r="C1941" s="12" t="s">
        <v>2338</v>
      </c>
      <c r="D1941" s="60"/>
      <c r="E1941" s="40" t="str">
        <f>HYPERLINK("https://www.google.ru/search?q=HF7708-361&amp;newwindow=1&amp;tbm=isch","Еще фото")</f>
        <v>Еще фото</v>
      </c>
      <c r="F1941" s="25"/>
      <c r="G1941" s="24" t="s">
        <v>2322</v>
      </c>
      <c r="H1941" s="24" t="s">
        <v>28</v>
      </c>
      <c r="I1941" s="24" t="s">
        <v>2323</v>
      </c>
      <c r="J1941" s="14" t="s">
        <v>29</v>
      </c>
      <c r="K1941" s="15" t="s">
        <v>30</v>
      </c>
      <c r="L1941" s="57"/>
      <c r="M1941" s="14"/>
      <c r="N1941" s="14" t="s">
        <v>70</v>
      </c>
      <c r="O1941" s="14"/>
      <c r="P1941" s="15" t="s">
        <v>111</v>
      </c>
      <c r="Q1941" s="16">
        <v>11199</v>
      </c>
      <c r="R1941" s="17">
        <v>71.27</v>
      </c>
      <c r="S1941" s="18">
        <v>3700.4354999999996</v>
      </c>
      <c r="T1941" s="19" t="s">
        <v>34</v>
      </c>
      <c r="U1941" s="20" t="s">
        <v>39</v>
      </c>
      <c r="V1941" s="21" t="s">
        <v>40</v>
      </c>
      <c r="W1941" s="22">
        <v>19</v>
      </c>
      <c r="X1941" s="23"/>
    </row>
    <row r="1942" spans="1:24" s="1" customFormat="1" ht="35" customHeight="1" x14ac:dyDescent="0.3">
      <c r="A1942" s="11" t="s">
        <v>23</v>
      </c>
      <c r="B1942" s="11" t="s">
        <v>2320</v>
      </c>
      <c r="C1942" s="12" t="s">
        <v>2340</v>
      </c>
      <c r="D1942" s="58"/>
      <c r="E1942" s="40" t="str">
        <f>HYPERLINK("https://www.google.ru/search?q=DM6386-010&amp;newwindow=1&amp;tbm=isch","Еще фото")</f>
        <v>Еще фото</v>
      </c>
      <c r="F1942" s="25"/>
      <c r="G1942" s="11" t="s">
        <v>2322</v>
      </c>
      <c r="H1942" s="11" t="s">
        <v>28</v>
      </c>
      <c r="I1942" s="14" t="s">
        <v>2323</v>
      </c>
      <c r="J1942" s="14" t="s">
        <v>29</v>
      </c>
      <c r="K1942" s="15" t="s">
        <v>45</v>
      </c>
      <c r="L1942" s="56" t="s">
        <v>2341</v>
      </c>
      <c r="M1942" s="14"/>
      <c r="N1942" s="14" t="s">
        <v>114</v>
      </c>
      <c r="O1942" s="14"/>
      <c r="P1942" s="15" t="s">
        <v>158</v>
      </c>
      <c r="Q1942" s="16">
        <v>6299</v>
      </c>
      <c r="R1942" s="17">
        <v>70.98</v>
      </c>
      <c r="S1942" s="18">
        <v>2101.9354999999996</v>
      </c>
      <c r="T1942" s="19" t="s">
        <v>34</v>
      </c>
      <c r="U1942" s="20" t="s">
        <v>64</v>
      </c>
      <c r="V1942" s="21" t="s">
        <v>65</v>
      </c>
      <c r="W1942" s="22">
        <v>17</v>
      </c>
      <c r="X1942" s="23"/>
    </row>
    <row r="1943" spans="1:24" s="1" customFormat="1" ht="35" customHeight="1" x14ac:dyDescent="0.3">
      <c r="A1943" s="24" t="s">
        <v>23</v>
      </c>
      <c r="B1943" s="24" t="s">
        <v>2320</v>
      </c>
      <c r="C1943" s="12" t="s">
        <v>2340</v>
      </c>
      <c r="D1943" s="59"/>
      <c r="E1943" s="40" t="str">
        <f>HYPERLINK("https://www.google.ru/search?q=DM6386-010&amp;newwindow=1&amp;tbm=isch","Еще фото")</f>
        <v>Еще фото</v>
      </c>
      <c r="F1943" s="25"/>
      <c r="G1943" s="24" t="s">
        <v>2322</v>
      </c>
      <c r="H1943" s="24" t="s">
        <v>28</v>
      </c>
      <c r="I1943" s="24" t="s">
        <v>2323</v>
      </c>
      <c r="J1943" s="14" t="s">
        <v>29</v>
      </c>
      <c r="K1943" s="15" t="s">
        <v>45</v>
      </c>
      <c r="L1943" s="61"/>
      <c r="M1943" s="14"/>
      <c r="N1943" s="14" t="s">
        <v>114</v>
      </c>
      <c r="O1943" s="14"/>
      <c r="P1943" s="15" t="s">
        <v>158</v>
      </c>
      <c r="Q1943" s="16">
        <v>6299</v>
      </c>
      <c r="R1943" s="17">
        <v>70.98</v>
      </c>
      <c r="S1943" s="18">
        <v>2101.9354999999996</v>
      </c>
      <c r="T1943" s="19" t="s">
        <v>34</v>
      </c>
      <c r="U1943" s="20" t="s">
        <v>35</v>
      </c>
      <c r="V1943" s="21" t="s">
        <v>48</v>
      </c>
      <c r="W1943" s="22">
        <v>33</v>
      </c>
      <c r="X1943" s="23"/>
    </row>
    <row r="1944" spans="1:24" s="1" customFormat="1" ht="37.049999999999997" customHeight="1" x14ac:dyDescent="0.3">
      <c r="A1944" s="24" t="s">
        <v>23</v>
      </c>
      <c r="B1944" s="24" t="s">
        <v>2320</v>
      </c>
      <c r="C1944" s="12" t="s">
        <v>2340</v>
      </c>
      <c r="D1944" s="60"/>
      <c r="E1944" s="40" t="str">
        <f>HYPERLINK("https://www.google.ru/search?q=DM6386-010&amp;newwindow=1&amp;tbm=isch","Еще фото")</f>
        <v>Еще фото</v>
      </c>
      <c r="F1944" s="25"/>
      <c r="G1944" s="24" t="s">
        <v>2322</v>
      </c>
      <c r="H1944" s="24" t="s">
        <v>28</v>
      </c>
      <c r="I1944" s="24" t="s">
        <v>2323</v>
      </c>
      <c r="J1944" s="14" t="s">
        <v>29</v>
      </c>
      <c r="K1944" s="15" t="s">
        <v>45</v>
      </c>
      <c r="L1944" s="57"/>
      <c r="M1944" s="14"/>
      <c r="N1944" s="14" t="s">
        <v>114</v>
      </c>
      <c r="O1944" s="14"/>
      <c r="P1944" s="15" t="s">
        <v>158</v>
      </c>
      <c r="Q1944" s="16">
        <v>6299</v>
      </c>
      <c r="R1944" s="17">
        <v>70.98</v>
      </c>
      <c r="S1944" s="18">
        <v>2101.9354999999996</v>
      </c>
      <c r="T1944" s="19" t="s">
        <v>34</v>
      </c>
      <c r="U1944" s="20" t="s">
        <v>37</v>
      </c>
      <c r="V1944" s="21" t="s">
        <v>38</v>
      </c>
      <c r="W1944" s="22">
        <v>21</v>
      </c>
      <c r="X1944" s="23"/>
    </row>
    <row r="1945" spans="1:24" s="1" customFormat="1" ht="35" customHeight="1" x14ac:dyDescent="0.3">
      <c r="A1945" s="11" t="s">
        <v>23</v>
      </c>
      <c r="B1945" s="11" t="s">
        <v>2342</v>
      </c>
      <c r="C1945" s="12" t="s">
        <v>2343</v>
      </c>
      <c r="D1945" s="58"/>
      <c r="E1945" s="40" t="str">
        <f>HYPERLINK("https://www.google.ru/search?q=HJ2508-657&amp;newwindow=1&amp;tbm=isch","Еще фото")</f>
        <v>Еще фото</v>
      </c>
      <c r="F1945" s="25"/>
      <c r="G1945" s="11" t="s">
        <v>2322</v>
      </c>
      <c r="H1945" s="11" t="s">
        <v>28</v>
      </c>
      <c r="I1945" s="14" t="s">
        <v>2323</v>
      </c>
      <c r="J1945" s="14" t="s">
        <v>29</v>
      </c>
      <c r="K1945" s="15" t="s">
        <v>30</v>
      </c>
      <c r="L1945" s="56" t="s">
        <v>2344</v>
      </c>
      <c r="M1945" s="14"/>
      <c r="N1945" s="14" t="s">
        <v>2345</v>
      </c>
      <c r="O1945" s="14"/>
      <c r="P1945" s="15" t="s">
        <v>2346</v>
      </c>
      <c r="Q1945" s="16">
        <v>11999</v>
      </c>
      <c r="R1945" s="17">
        <v>64.430000000000007</v>
      </c>
      <c r="S1945" s="18">
        <v>4907.9355000000005</v>
      </c>
      <c r="T1945" s="19" t="s">
        <v>34</v>
      </c>
      <c r="U1945" s="20" t="s">
        <v>39</v>
      </c>
      <c r="V1945" s="21" t="s">
        <v>40</v>
      </c>
      <c r="W1945" s="22">
        <v>1</v>
      </c>
      <c r="X1945" s="23"/>
    </row>
    <row r="1946" spans="1:24" s="1" customFormat="1" ht="35" customHeight="1" x14ac:dyDescent="0.3">
      <c r="A1946" s="24" t="s">
        <v>23</v>
      </c>
      <c r="B1946" s="24" t="s">
        <v>2342</v>
      </c>
      <c r="C1946" s="12" t="s">
        <v>2343</v>
      </c>
      <c r="D1946" s="59"/>
      <c r="E1946" s="40" t="str">
        <f>HYPERLINK("https://www.google.ru/search?q=HJ2508-657&amp;newwindow=1&amp;tbm=isch","Еще фото")</f>
        <v>Еще фото</v>
      </c>
      <c r="F1946" s="25"/>
      <c r="G1946" s="24" t="s">
        <v>2322</v>
      </c>
      <c r="H1946" s="24" t="s">
        <v>28</v>
      </c>
      <c r="I1946" s="24" t="s">
        <v>2323</v>
      </c>
      <c r="J1946" s="14" t="s">
        <v>29</v>
      </c>
      <c r="K1946" s="15" t="s">
        <v>30</v>
      </c>
      <c r="L1946" s="61"/>
      <c r="M1946" s="14"/>
      <c r="N1946" s="14" t="s">
        <v>2345</v>
      </c>
      <c r="O1946" s="14"/>
      <c r="P1946" s="15" t="s">
        <v>2346</v>
      </c>
      <c r="Q1946" s="16">
        <v>11999</v>
      </c>
      <c r="R1946" s="17">
        <v>64.430000000000007</v>
      </c>
      <c r="S1946" s="18">
        <v>4907.9355000000005</v>
      </c>
      <c r="T1946" s="19" t="s">
        <v>34</v>
      </c>
      <c r="U1946" s="20" t="s">
        <v>41</v>
      </c>
      <c r="V1946" s="21" t="s">
        <v>42</v>
      </c>
      <c r="W1946" s="22">
        <v>4</v>
      </c>
      <c r="X1946" s="23"/>
    </row>
    <row r="1947" spans="1:24" s="1" customFormat="1" ht="37.049999999999997" customHeight="1" x14ac:dyDescent="0.3">
      <c r="A1947" s="24" t="s">
        <v>23</v>
      </c>
      <c r="B1947" s="24" t="s">
        <v>2342</v>
      </c>
      <c r="C1947" s="12" t="s">
        <v>2343</v>
      </c>
      <c r="D1947" s="60"/>
      <c r="E1947" s="40" t="str">
        <f>HYPERLINK("https://www.google.ru/search?q=HJ2508-657&amp;newwindow=1&amp;tbm=isch","Еще фото")</f>
        <v>Еще фото</v>
      </c>
      <c r="F1947" s="25"/>
      <c r="G1947" s="24" t="s">
        <v>2322</v>
      </c>
      <c r="H1947" s="24" t="s">
        <v>28</v>
      </c>
      <c r="I1947" s="24" t="s">
        <v>2323</v>
      </c>
      <c r="J1947" s="14" t="s">
        <v>29</v>
      </c>
      <c r="K1947" s="15" t="s">
        <v>30</v>
      </c>
      <c r="L1947" s="57"/>
      <c r="M1947" s="14"/>
      <c r="N1947" s="14" t="s">
        <v>2345</v>
      </c>
      <c r="O1947" s="14"/>
      <c r="P1947" s="15" t="s">
        <v>2346</v>
      </c>
      <c r="Q1947" s="16">
        <v>11999</v>
      </c>
      <c r="R1947" s="17">
        <v>64.430000000000007</v>
      </c>
      <c r="S1947" s="18">
        <v>4907.9355000000005</v>
      </c>
      <c r="T1947" s="19" t="s">
        <v>34</v>
      </c>
      <c r="U1947" s="20" t="s">
        <v>54</v>
      </c>
      <c r="V1947" s="21" t="s">
        <v>55</v>
      </c>
      <c r="W1947" s="22">
        <v>5</v>
      </c>
      <c r="X1947" s="23"/>
    </row>
    <row r="1948" spans="1:24" s="1" customFormat="1" ht="35" customHeight="1" x14ac:dyDescent="0.3">
      <c r="A1948" s="11" t="s">
        <v>23</v>
      </c>
      <c r="B1948" s="11" t="s">
        <v>2347</v>
      </c>
      <c r="C1948" s="12" t="s">
        <v>2348</v>
      </c>
      <c r="D1948" s="58"/>
      <c r="E1948" s="40" t="str">
        <f>HYPERLINK("https://www.google.ru/search?q=CJ1694-063&amp;newwindow=1&amp;tbm=isch","Еще фото")</f>
        <v>Еще фото</v>
      </c>
      <c r="F1948" s="25"/>
      <c r="G1948" s="11" t="s">
        <v>2322</v>
      </c>
      <c r="H1948" s="11" t="s">
        <v>28</v>
      </c>
      <c r="I1948" s="14" t="s">
        <v>2323</v>
      </c>
      <c r="J1948" s="14" t="s">
        <v>29</v>
      </c>
      <c r="K1948" s="15" t="s">
        <v>45</v>
      </c>
      <c r="L1948" s="56" t="s">
        <v>2349</v>
      </c>
      <c r="M1948" s="14" t="s">
        <v>106</v>
      </c>
      <c r="N1948" s="14" t="s">
        <v>32</v>
      </c>
      <c r="O1948" s="14" t="s">
        <v>79</v>
      </c>
      <c r="P1948" s="15" t="s">
        <v>2350</v>
      </c>
      <c r="Q1948" s="16">
        <v>6590</v>
      </c>
      <c r="R1948" s="17">
        <v>62.55</v>
      </c>
      <c r="S1948" s="18">
        <v>2837.9354999999996</v>
      </c>
      <c r="T1948" s="19" t="s">
        <v>34</v>
      </c>
      <c r="U1948" s="20" t="s">
        <v>64</v>
      </c>
      <c r="V1948" s="21" t="s">
        <v>65</v>
      </c>
      <c r="W1948" s="22">
        <v>6</v>
      </c>
      <c r="X1948" s="23"/>
    </row>
    <row r="1949" spans="1:24" s="1" customFormat="1" ht="35" customHeight="1" x14ac:dyDescent="0.3">
      <c r="A1949" s="24" t="s">
        <v>23</v>
      </c>
      <c r="B1949" s="24" t="s">
        <v>2347</v>
      </c>
      <c r="C1949" s="12" t="s">
        <v>2348</v>
      </c>
      <c r="D1949" s="59"/>
      <c r="E1949" s="40" t="str">
        <f>HYPERLINK("https://www.google.ru/search?q=CJ1694-063&amp;newwindow=1&amp;tbm=isch","Еще фото")</f>
        <v>Еще фото</v>
      </c>
      <c r="F1949" s="25"/>
      <c r="G1949" s="24" t="s">
        <v>2322</v>
      </c>
      <c r="H1949" s="24" t="s">
        <v>28</v>
      </c>
      <c r="I1949" s="24" t="s">
        <v>2323</v>
      </c>
      <c r="J1949" s="14" t="s">
        <v>29</v>
      </c>
      <c r="K1949" s="15" t="s">
        <v>45</v>
      </c>
      <c r="L1949" s="61"/>
      <c r="M1949" s="14" t="s">
        <v>106</v>
      </c>
      <c r="N1949" s="14" t="s">
        <v>32</v>
      </c>
      <c r="O1949" s="14" t="s">
        <v>79</v>
      </c>
      <c r="P1949" s="15" t="s">
        <v>2350</v>
      </c>
      <c r="Q1949" s="16">
        <v>6590</v>
      </c>
      <c r="R1949" s="17">
        <v>62.55</v>
      </c>
      <c r="S1949" s="18">
        <v>2837.9354999999996</v>
      </c>
      <c r="T1949" s="19" t="s">
        <v>34</v>
      </c>
      <c r="U1949" s="20" t="s">
        <v>35</v>
      </c>
      <c r="V1949" s="21" t="s">
        <v>48</v>
      </c>
      <c r="W1949" s="22">
        <v>7</v>
      </c>
      <c r="X1949" s="23"/>
    </row>
    <row r="1950" spans="1:24" s="1" customFormat="1" ht="37.049999999999997" customHeight="1" x14ac:dyDescent="0.3">
      <c r="A1950" s="24" t="s">
        <v>23</v>
      </c>
      <c r="B1950" s="24" t="s">
        <v>2347</v>
      </c>
      <c r="C1950" s="12" t="s">
        <v>2348</v>
      </c>
      <c r="D1950" s="60"/>
      <c r="E1950" s="40" t="str">
        <f>HYPERLINK("https://www.google.ru/search?q=CJ1694-063&amp;newwindow=1&amp;tbm=isch","Еще фото")</f>
        <v>Еще фото</v>
      </c>
      <c r="F1950" s="25"/>
      <c r="G1950" s="24" t="s">
        <v>2322</v>
      </c>
      <c r="H1950" s="24" t="s">
        <v>28</v>
      </c>
      <c r="I1950" s="24" t="s">
        <v>2323</v>
      </c>
      <c r="J1950" s="14" t="s">
        <v>29</v>
      </c>
      <c r="K1950" s="15" t="s">
        <v>45</v>
      </c>
      <c r="L1950" s="57"/>
      <c r="M1950" s="14" t="s">
        <v>106</v>
      </c>
      <c r="N1950" s="14" t="s">
        <v>32</v>
      </c>
      <c r="O1950" s="14" t="s">
        <v>79</v>
      </c>
      <c r="P1950" s="15" t="s">
        <v>2350</v>
      </c>
      <c r="Q1950" s="16">
        <v>6590</v>
      </c>
      <c r="R1950" s="17">
        <v>62.55</v>
      </c>
      <c r="S1950" s="18">
        <v>2837.9354999999996</v>
      </c>
      <c r="T1950" s="19" t="s">
        <v>34</v>
      </c>
      <c r="U1950" s="20" t="s">
        <v>39</v>
      </c>
      <c r="V1950" s="21" t="s">
        <v>49</v>
      </c>
      <c r="W1950" s="22">
        <v>3</v>
      </c>
      <c r="X1950" s="23"/>
    </row>
    <row r="1951" spans="1:24" s="1" customFormat="1" ht="26" customHeight="1" x14ac:dyDescent="0.3">
      <c r="A1951" s="11" t="s">
        <v>23</v>
      </c>
      <c r="B1951" s="11" t="s">
        <v>2351</v>
      </c>
      <c r="C1951" s="12" t="s">
        <v>2352</v>
      </c>
      <c r="D1951" s="58"/>
      <c r="E1951" s="40" t="str">
        <f>HYPERLINK("https://www.google.ru/search?q=FQ2912-652&amp;newwindow=1&amp;tbm=isch","Еще фото")</f>
        <v>Еще фото</v>
      </c>
      <c r="F1951" s="25"/>
      <c r="G1951" s="11" t="s">
        <v>2353</v>
      </c>
      <c r="H1951" s="11" t="s">
        <v>28</v>
      </c>
      <c r="I1951" s="14" t="s">
        <v>2323</v>
      </c>
      <c r="J1951" s="14" t="s">
        <v>29</v>
      </c>
      <c r="K1951" s="15" t="s">
        <v>30</v>
      </c>
      <c r="L1951" s="56" t="s">
        <v>2354</v>
      </c>
      <c r="M1951" s="14"/>
      <c r="N1951" s="14" t="s">
        <v>2355</v>
      </c>
      <c r="O1951" s="14"/>
      <c r="P1951" s="15" t="s">
        <v>237</v>
      </c>
      <c r="Q1951" s="16">
        <v>10599</v>
      </c>
      <c r="R1951" s="17">
        <v>61.72</v>
      </c>
      <c r="S1951" s="18">
        <v>4666.4354999999996</v>
      </c>
      <c r="T1951" s="19" t="s">
        <v>34</v>
      </c>
      <c r="U1951" s="20" t="s">
        <v>35</v>
      </c>
      <c r="V1951" s="21" t="s">
        <v>36</v>
      </c>
      <c r="W1951" s="22">
        <v>2</v>
      </c>
      <c r="X1951" s="23"/>
    </row>
    <row r="1952" spans="1:24" s="1" customFormat="1" ht="26" customHeight="1" x14ac:dyDescent="0.3">
      <c r="A1952" s="24" t="s">
        <v>23</v>
      </c>
      <c r="B1952" s="24" t="s">
        <v>2351</v>
      </c>
      <c r="C1952" s="12" t="s">
        <v>2352</v>
      </c>
      <c r="D1952" s="59"/>
      <c r="E1952" s="40" t="str">
        <f>HYPERLINK("https://www.google.ru/search?q=FQ2912-652&amp;newwindow=1&amp;tbm=isch","Еще фото")</f>
        <v>Еще фото</v>
      </c>
      <c r="F1952" s="25"/>
      <c r="G1952" s="24" t="s">
        <v>2353</v>
      </c>
      <c r="H1952" s="24" t="s">
        <v>28</v>
      </c>
      <c r="I1952" s="24" t="s">
        <v>2323</v>
      </c>
      <c r="J1952" s="14" t="s">
        <v>29</v>
      </c>
      <c r="K1952" s="15" t="s">
        <v>30</v>
      </c>
      <c r="L1952" s="61"/>
      <c r="M1952" s="14"/>
      <c r="N1952" s="14" t="s">
        <v>2355</v>
      </c>
      <c r="O1952" s="14"/>
      <c r="P1952" s="15" t="s">
        <v>237</v>
      </c>
      <c r="Q1952" s="16">
        <v>10599</v>
      </c>
      <c r="R1952" s="17">
        <v>61.72</v>
      </c>
      <c r="S1952" s="18">
        <v>4666.4354999999996</v>
      </c>
      <c r="T1952" s="19" t="s">
        <v>34</v>
      </c>
      <c r="U1952" s="20" t="s">
        <v>37</v>
      </c>
      <c r="V1952" s="21" t="s">
        <v>38</v>
      </c>
      <c r="W1952" s="22">
        <v>9</v>
      </c>
      <c r="X1952" s="23"/>
    </row>
    <row r="1953" spans="1:24" s="1" customFormat="1" ht="26" customHeight="1" x14ac:dyDescent="0.3">
      <c r="A1953" s="24" t="s">
        <v>23</v>
      </c>
      <c r="B1953" s="24" t="s">
        <v>2351</v>
      </c>
      <c r="C1953" s="12" t="s">
        <v>2352</v>
      </c>
      <c r="D1953" s="59"/>
      <c r="E1953" s="40" t="str">
        <f>HYPERLINK("https://www.google.ru/search?q=FQ2912-652&amp;newwindow=1&amp;tbm=isch","Еще фото")</f>
        <v>Еще фото</v>
      </c>
      <c r="F1953" s="25"/>
      <c r="G1953" s="24" t="s">
        <v>2353</v>
      </c>
      <c r="H1953" s="24" t="s">
        <v>28</v>
      </c>
      <c r="I1953" s="24" t="s">
        <v>2323</v>
      </c>
      <c r="J1953" s="14" t="s">
        <v>29</v>
      </c>
      <c r="K1953" s="15" t="s">
        <v>30</v>
      </c>
      <c r="L1953" s="61"/>
      <c r="M1953" s="14"/>
      <c r="N1953" s="14" t="s">
        <v>2355</v>
      </c>
      <c r="O1953" s="14"/>
      <c r="P1953" s="15" t="s">
        <v>237</v>
      </c>
      <c r="Q1953" s="16">
        <v>10599</v>
      </c>
      <c r="R1953" s="17">
        <v>61.72</v>
      </c>
      <c r="S1953" s="18">
        <v>4666.4354999999996</v>
      </c>
      <c r="T1953" s="19" t="s">
        <v>34</v>
      </c>
      <c r="U1953" s="20" t="s">
        <v>39</v>
      </c>
      <c r="V1953" s="21" t="s">
        <v>40</v>
      </c>
      <c r="W1953" s="22">
        <v>8</v>
      </c>
      <c r="X1953" s="23"/>
    </row>
    <row r="1954" spans="1:24" s="1" customFormat="1" ht="26" customHeight="1" x14ac:dyDescent="0.3">
      <c r="A1954" s="24" t="s">
        <v>23</v>
      </c>
      <c r="B1954" s="24" t="s">
        <v>2351</v>
      </c>
      <c r="C1954" s="12" t="s">
        <v>2352</v>
      </c>
      <c r="D1954" s="60"/>
      <c r="E1954" s="40" t="str">
        <f>HYPERLINK("https://www.google.ru/search?q=FQ2912-652&amp;newwindow=1&amp;tbm=isch","Еще фото")</f>
        <v>Еще фото</v>
      </c>
      <c r="F1954" s="25"/>
      <c r="G1954" s="24" t="s">
        <v>2353</v>
      </c>
      <c r="H1954" s="24" t="s">
        <v>28</v>
      </c>
      <c r="I1954" s="24" t="s">
        <v>2323</v>
      </c>
      <c r="J1954" s="14" t="s">
        <v>29</v>
      </c>
      <c r="K1954" s="15" t="s">
        <v>30</v>
      </c>
      <c r="L1954" s="57"/>
      <c r="M1954" s="14"/>
      <c r="N1954" s="14" t="s">
        <v>2355</v>
      </c>
      <c r="O1954" s="14"/>
      <c r="P1954" s="15" t="s">
        <v>237</v>
      </c>
      <c r="Q1954" s="16">
        <v>10599</v>
      </c>
      <c r="R1954" s="17">
        <v>61.72</v>
      </c>
      <c r="S1954" s="18">
        <v>4666.4354999999996</v>
      </c>
      <c r="T1954" s="19" t="s">
        <v>34</v>
      </c>
      <c r="U1954" s="20" t="s">
        <v>41</v>
      </c>
      <c r="V1954" s="21" t="s">
        <v>42</v>
      </c>
      <c r="W1954" s="22">
        <v>2</v>
      </c>
      <c r="X1954" s="23"/>
    </row>
    <row r="1955" spans="1:24" s="1" customFormat="1" ht="26" customHeight="1" x14ac:dyDescent="0.3">
      <c r="A1955" s="11" t="s">
        <v>23</v>
      </c>
      <c r="B1955" s="11" t="s">
        <v>2356</v>
      </c>
      <c r="C1955" s="12" t="s">
        <v>2357</v>
      </c>
      <c r="D1955" s="58"/>
      <c r="E1955" s="40" t="str">
        <f>HYPERLINK("https://www.google.ru/search?q=DM6388-063&amp;newwindow=1&amp;tbm=isch","Еще фото")</f>
        <v>Еще фото</v>
      </c>
      <c r="F1955" s="25" t="s">
        <v>52</v>
      </c>
      <c r="G1955" s="11" t="s">
        <v>2322</v>
      </c>
      <c r="H1955" s="11" t="s">
        <v>28</v>
      </c>
      <c r="I1955" s="14" t="s">
        <v>2323</v>
      </c>
      <c r="J1955" s="14" t="s">
        <v>29</v>
      </c>
      <c r="K1955" s="15" t="s">
        <v>45</v>
      </c>
      <c r="L1955" s="56" t="s">
        <v>2358</v>
      </c>
      <c r="M1955" s="14"/>
      <c r="N1955" s="14" t="s">
        <v>32</v>
      </c>
      <c r="O1955" s="14"/>
      <c r="P1955" s="15" t="s">
        <v>47</v>
      </c>
      <c r="Q1955" s="16">
        <v>8999</v>
      </c>
      <c r="R1955" s="17">
        <v>61.69</v>
      </c>
      <c r="S1955" s="18">
        <v>3964.9354999999996</v>
      </c>
      <c r="T1955" s="19" t="s">
        <v>34</v>
      </c>
      <c r="U1955" s="20" t="s">
        <v>64</v>
      </c>
      <c r="V1955" s="21" t="s">
        <v>65</v>
      </c>
      <c r="W1955" s="22">
        <v>10</v>
      </c>
      <c r="X1955" s="23"/>
    </row>
    <row r="1956" spans="1:24" s="1" customFormat="1" ht="26" customHeight="1" x14ac:dyDescent="0.3">
      <c r="A1956" s="24" t="s">
        <v>23</v>
      </c>
      <c r="B1956" s="24" t="s">
        <v>2356</v>
      </c>
      <c r="C1956" s="12" t="s">
        <v>2357</v>
      </c>
      <c r="D1956" s="59"/>
      <c r="E1956" s="40" t="str">
        <f>HYPERLINK("https://www.google.ru/search?q=DM6388-063&amp;newwindow=1&amp;tbm=isch","Еще фото")</f>
        <v>Еще фото</v>
      </c>
      <c r="F1956" s="25" t="s">
        <v>52</v>
      </c>
      <c r="G1956" s="24" t="s">
        <v>2322</v>
      </c>
      <c r="H1956" s="24" t="s">
        <v>28</v>
      </c>
      <c r="I1956" s="24" t="s">
        <v>2323</v>
      </c>
      <c r="J1956" s="14" t="s">
        <v>29</v>
      </c>
      <c r="K1956" s="15" t="s">
        <v>45</v>
      </c>
      <c r="L1956" s="61"/>
      <c r="M1956" s="14"/>
      <c r="N1956" s="14" t="s">
        <v>32</v>
      </c>
      <c r="O1956" s="14"/>
      <c r="P1956" s="15" t="s">
        <v>47</v>
      </c>
      <c r="Q1956" s="16">
        <v>8999</v>
      </c>
      <c r="R1956" s="17">
        <v>61.69</v>
      </c>
      <c r="S1956" s="18">
        <v>3964.9354999999996</v>
      </c>
      <c r="T1956" s="19" t="s">
        <v>34</v>
      </c>
      <c r="U1956" s="20" t="s">
        <v>35</v>
      </c>
      <c r="V1956" s="21" t="s">
        <v>48</v>
      </c>
      <c r="W1956" s="22">
        <v>22</v>
      </c>
      <c r="X1956" s="23"/>
    </row>
    <row r="1957" spans="1:24" s="1" customFormat="1" ht="26" customHeight="1" x14ac:dyDescent="0.3">
      <c r="A1957" s="24" t="s">
        <v>23</v>
      </c>
      <c r="B1957" s="24" t="s">
        <v>2356</v>
      </c>
      <c r="C1957" s="12" t="s">
        <v>2357</v>
      </c>
      <c r="D1957" s="59"/>
      <c r="E1957" s="40" t="str">
        <f>HYPERLINK("https://www.google.ru/search?q=DM6388-063&amp;newwindow=1&amp;tbm=isch","Еще фото")</f>
        <v>Еще фото</v>
      </c>
      <c r="F1957" s="25" t="s">
        <v>52</v>
      </c>
      <c r="G1957" s="24" t="s">
        <v>2322</v>
      </c>
      <c r="H1957" s="24" t="s">
        <v>28</v>
      </c>
      <c r="I1957" s="24" t="s">
        <v>2323</v>
      </c>
      <c r="J1957" s="14" t="s">
        <v>29</v>
      </c>
      <c r="K1957" s="15" t="s">
        <v>45</v>
      </c>
      <c r="L1957" s="61"/>
      <c r="M1957" s="14"/>
      <c r="N1957" s="14" t="s">
        <v>32</v>
      </c>
      <c r="O1957" s="14"/>
      <c r="P1957" s="15" t="s">
        <v>47</v>
      </c>
      <c r="Q1957" s="16">
        <v>8999</v>
      </c>
      <c r="R1957" s="17">
        <v>61.69</v>
      </c>
      <c r="S1957" s="18">
        <v>3964.9354999999996</v>
      </c>
      <c r="T1957" s="19" t="s">
        <v>34</v>
      </c>
      <c r="U1957" s="20" t="s">
        <v>37</v>
      </c>
      <c r="V1957" s="21" t="s">
        <v>38</v>
      </c>
      <c r="W1957" s="22">
        <v>15</v>
      </c>
      <c r="X1957" s="23"/>
    </row>
    <row r="1958" spans="1:24" s="1" customFormat="1" ht="26" customHeight="1" x14ac:dyDescent="0.3">
      <c r="A1958" s="24" t="s">
        <v>23</v>
      </c>
      <c r="B1958" s="24" t="s">
        <v>2356</v>
      </c>
      <c r="C1958" s="12" t="s">
        <v>2357</v>
      </c>
      <c r="D1958" s="60"/>
      <c r="E1958" s="40" t="str">
        <f>HYPERLINK("https://www.google.ru/search?q=DM6388-063&amp;newwindow=1&amp;tbm=isch","Еще фото")</f>
        <v>Еще фото</v>
      </c>
      <c r="F1958" s="25" t="s">
        <v>52</v>
      </c>
      <c r="G1958" s="24" t="s">
        <v>2322</v>
      </c>
      <c r="H1958" s="24" t="s">
        <v>28</v>
      </c>
      <c r="I1958" s="24" t="s">
        <v>2323</v>
      </c>
      <c r="J1958" s="14" t="s">
        <v>29</v>
      </c>
      <c r="K1958" s="15" t="s">
        <v>45</v>
      </c>
      <c r="L1958" s="57"/>
      <c r="M1958" s="14"/>
      <c r="N1958" s="14" t="s">
        <v>32</v>
      </c>
      <c r="O1958" s="14"/>
      <c r="P1958" s="15" t="s">
        <v>47</v>
      </c>
      <c r="Q1958" s="16">
        <v>8999</v>
      </c>
      <c r="R1958" s="17">
        <v>61.69</v>
      </c>
      <c r="S1958" s="18">
        <v>3964.9354999999996</v>
      </c>
      <c r="T1958" s="19" t="s">
        <v>34</v>
      </c>
      <c r="U1958" s="20" t="s">
        <v>39</v>
      </c>
      <c r="V1958" s="21" t="s">
        <v>49</v>
      </c>
      <c r="W1958" s="22">
        <v>11</v>
      </c>
      <c r="X1958" s="23"/>
    </row>
    <row r="1959" spans="1:24" s="1" customFormat="1" ht="26" customHeight="1" x14ac:dyDescent="0.3">
      <c r="A1959" s="11" t="s">
        <v>23</v>
      </c>
      <c r="B1959" s="11" t="s">
        <v>50</v>
      </c>
      <c r="C1959" s="12" t="s">
        <v>2359</v>
      </c>
      <c r="D1959" s="58"/>
      <c r="E1959" s="40" t="str">
        <f>HYPERLINK("https://www.google.ru/search?q=BV2645-063&amp;newwindow=1&amp;tbm=isch","Еще фото")</f>
        <v>Еще фото</v>
      </c>
      <c r="F1959" s="25" t="s">
        <v>52</v>
      </c>
      <c r="G1959" s="11" t="s">
        <v>2322</v>
      </c>
      <c r="H1959" s="11" t="s">
        <v>28</v>
      </c>
      <c r="I1959" s="14" t="s">
        <v>2323</v>
      </c>
      <c r="J1959" s="14" t="s">
        <v>29</v>
      </c>
      <c r="K1959" s="15" t="s">
        <v>30</v>
      </c>
      <c r="L1959" s="56" t="s">
        <v>2360</v>
      </c>
      <c r="M1959" s="14"/>
      <c r="N1959" s="14" t="s">
        <v>32</v>
      </c>
      <c r="O1959" s="14"/>
      <c r="P1959" s="15" t="s">
        <v>120</v>
      </c>
      <c r="Q1959" s="16">
        <v>12599</v>
      </c>
      <c r="R1959" s="17">
        <v>61.68</v>
      </c>
      <c r="S1959" s="18">
        <v>5551.9355000000005</v>
      </c>
      <c r="T1959" s="19" t="s">
        <v>34</v>
      </c>
      <c r="U1959" s="20" t="s">
        <v>35</v>
      </c>
      <c r="V1959" s="21" t="s">
        <v>36</v>
      </c>
      <c r="W1959" s="22">
        <v>31</v>
      </c>
      <c r="X1959" s="23"/>
    </row>
    <row r="1960" spans="1:24" s="1" customFormat="1" ht="26" customHeight="1" x14ac:dyDescent="0.3">
      <c r="A1960" s="24" t="s">
        <v>23</v>
      </c>
      <c r="B1960" s="24" t="s">
        <v>50</v>
      </c>
      <c r="C1960" s="12" t="s">
        <v>2359</v>
      </c>
      <c r="D1960" s="59"/>
      <c r="E1960" s="40" t="str">
        <f>HYPERLINK("https://www.google.ru/search?q=BV2645-063&amp;newwindow=1&amp;tbm=isch","Еще фото")</f>
        <v>Еще фото</v>
      </c>
      <c r="F1960" s="25" t="s">
        <v>52</v>
      </c>
      <c r="G1960" s="24" t="s">
        <v>2322</v>
      </c>
      <c r="H1960" s="24" t="s">
        <v>28</v>
      </c>
      <c r="I1960" s="24" t="s">
        <v>2323</v>
      </c>
      <c r="J1960" s="14" t="s">
        <v>29</v>
      </c>
      <c r="K1960" s="15" t="s">
        <v>30</v>
      </c>
      <c r="L1960" s="61"/>
      <c r="M1960" s="14"/>
      <c r="N1960" s="14" t="s">
        <v>32</v>
      </c>
      <c r="O1960" s="14"/>
      <c r="P1960" s="15" t="s">
        <v>120</v>
      </c>
      <c r="Q1960" s="16">
        <v>12599</v>
      </c>
      <c r="R1960" s="17">
        <v>61.68</v>
      </c>
      <c r="S1960" s="18">
        <v>5551.9355000000005</v>
      </c>
      <c r="T1960" s="19" t="s">
        <v>34</v>
      </c>
      <c r="U1960" s="20" t="s">
        <v>37</v>
      </c>
      <c r="V1960" s="21" t="s">
        <v>38</v>
      </c>
      <c r="W1960" s="22">
        <v>73</v>
      </c>
      <c r="X1960" s="23"/>
    </row>
    <row r="1961" spans="1:24" s="1" customFormat="1" ht="26" customHeight="1" x14ac:dyDescent="0.3">
      <c r="A1961" s="24" t="s">
        <v>23</v>
      </c>
      <c r="B1961" s="24" t="s">
        <v>50</v>
      </c>
      <c r="C1961" s="12" t="s">
        <v>2359</v>
      </c>
      <c r="D1961" s="59"/>
      <c r="E1961" s="40" t="str">
        <f>HYPERLINK("https://www.google.ru/search?q=BV2645-063&amp;newwindow=1&amp;tbm=isch","Еще фото")</f>
        <v>Еще фото</v>
      </c>
      <c r="F1961" s="25" t="s">
        <v>52</v>
      </c>
      <c r="G1961" s="24" t="s">
        <v>2322</v>
      </c>
      <c r="H1961" s="24" t="s">
        <v>28</v>
      </c>
      <c r="I1961" s="24" t="s">
        <v>2323</v>
      </c>
      <c r="J1961" s="14" t="s">
        <v>29</v>
      </c>
      <c r="K1961" s="15" t="s">
        <v>30</v>
      </c>
      <c r="L1961" s="61"/>
      <c r="M1961" s="14"/>
      <c r="N1961" s="14" t="s">
        <v>32</v>
      </c>
      <c r="O1961" s="14"/>
      <c r="P1961" s="15" t="s">
        <v>120</v>
      </c>
      <c r="Q1961" s="16">
        <v>12599</v>
      </c>
      <c r="R1961" s="17">
        <v>61.68</v>
      </c>
      <c r="S1961" s="18">
        <v>5551.9355000000005</v>
      </c>
      <c r="T1961" s="19" t="s">
        <v>34</v>
      </c>
      <c r="U1961" s="20" t="s">
        <v>39</v>
      </c>
      <c r="V1961" s="21" t="s">
        <v>40</v>
      </c>
      <c r="W1961" s="22">
        <v>64</v>
      </c>
      <c r="X1961" s="23"/>
    </row>
    <row r="1962" spans="1:24" s="1" customFormat="1" ht="26" customHeight="1" x14ac:dyDescent="0.3">
      <c r="A1962" s="24" t="s">
        <v>23</v>
      </c>
      <c r="B1962" s="24" t="s">
        <v>50</v>
      </c>
      <c r="C1962" s="12" t="s">
        <v>2359</v>
      </c>
      <c r="D1962" s="60"/>
      <c r="E1962" s="40" t="str">
        <f>HYPERLINK("https://www.google.ru/search?q=BV2645-063&amp;newwindow=1&amp;tbm=isch","Еще фото")</f>
        <v>Еще фото</v>
      </c>
      <c r="F1962" s="25" t="s">
        <v>52</v>
      </c>
      <c r="G1962" s="24" t="s">
        <v>2322</v>
      </c>
      <c r="H1962" s="24" t="s">
        <v>28</v>
      </c>
      <c r="I1962" s="24" t="s">
        <v>2323</v>
      </c>
      <c r="J1962" s="14" t="s">
        <v>29</v>
      </c>
      <c r="K1962" s="15" t="s">
        <v>30</v>
      </c>
      <c r="L1962" s="57"/>
      <c r="M1962" s="14"/>
      <c r="N1962" s="14" t="s">
        <v>32</v>
      </c>
      <c r="O1962" s="14"/>
      <c r="P1962" s="15" t="s">
        <v>120</v>
      </c>
      <c r="Q1962" s="16">
        <v>12599</v>
      </c>
      <c r="R1962" s="17">
        <v>61.68</v>
      </c>
      <c r="S1962" s="18">
        <v>5551.9355000000005</v>
      </c>
      <c r="T1962" s="19" t="s">
        <v>34</v>
      </c>
      <c r="U1962" s="20" t="s">
        <v>41</v>
      </c>
      <c r="V1962" s="21" t="s">
        <v>42</v>
      </c>
      <c r="W1962" s="22">
        <v>35</v>
      </c>
      <c r="X1962" s="23"/>
    </row>
    <row r="1963" spans="1:24" s="1" customFormat="1" ht="35" customHeight="1" x14ac:dyDescent="0.3">
      <c r="A1963" s="11" t="s">
        <v>23</v>
      </c>
      <c r="B1963" s="11" t="s">
        <v>2361</v>
      </c>
      <c r="C1963" s="12" t="s">
        <v>2362</v>
      </c>
      <c r="D1963" s="58"/>
      <c r="E1963" s="40" t="str">
        <f>HYPERLINK("https://www.google.ru/search?q=HJ0606-100&amp;newwindow=1&amp;tbm=isch","Еще фото")</f>
        <v>Еще фото</v>
      </c>
      <c r="F1963" s="25"/>
      <c r="G1963" s="11" t="s">
        <v>2322</v>
      </c>
      <c r="H1963" s="11" t="s">
        <v>28</v>
      </c>
      <c r="I1963" s="14" t="s">
        <v>2323</v>
      </c>
      <c r="J1963" s="14" t="s">
        <v>29</v>
      </c>
      <c r="K1963" s="15" t="s">
        <v>30</v>
      </c>
      <c r="L1963" s="56" t="s">
        <v>2363</v>
      </c>
      <c r="M1963" s="14"/>
      <c r="N1963" s="14" t="s">
        <v>67</v>
      </c>
      <c r="O1963" s="14"/>
      <c r="P1963" s="15" t="s">
        <v>302</v>
      </c>
      <c r="Q1963" s="16">
        <v>10899</v>
      </c>
      <c r="R1963" s="17">
        <v>61.67</v>
      </c>
      <c r="S1963" s="18">
        <v>4804.4355000000005</v>
      </c>
      <c r="T1963" s="19" t="s">
        <v>34</v>
      </c>
      <c r="U1963" s="20" t="s">
        <v>39</v>
      </c>
      <c r="V1963" s="21" t="s">
        <v>40</v>
      </c>
      <c r="W1963" s="22">
        <v>7</v>
      </c>
      <c r="X1963" s="23"/>
    </row>
    <row r="1964" spans="1:24" s="1" customFormat="1" ht="35" customHeight="1" x14ac:dyDescent="0.3">
      <c r="A1964" s="24" t="s">
        <v>23</v>
      </c>
      <c r="B1964" s="24" t="s">
        <v>2361</v>
      </c>
      <c r="C1964" s="12" t="s">
        <v>2362</v>
      </c>
      <c r="D1964" s="59"/>
      <c r="E1964" s="40" t="str">
        <f>HYPERLINK("https://www.google.ru/search?q=HJ0606-100&amp;newwindow=1&amp;tbm=isch","Еще фото")</f>
        <v>Еще фото</v>
      </c>
      <c r="F1964" s="25"/>
      <c r="G1964" s="24" t="s">
        <v>2322</v>
      </c>
      <c r="H1964" s="24" t="s">
        <v>28</v>
      </c>
      <c r="I1964" s="24" t="s">
        <v>2323</v>
      </c>
      <c r="J1964" s="14" t="s">
        <v>29</v>
      </c>
      <c r="K1964" s="15" t="s">
        <v>30</v>
      </c>
      <c r="L1964" s="61"/>
      <c r="M1964" s="14"/>
      <c r="N1964" s="14" t="s">
        <v>67</v>
      </c>
      <c r="O1964" s="14"/>
      <c r="P1964" s="15" t="s">
        <v>302</v>
      </c>
      <c r="Q1964" s="16">
        <v>10899</v>
      </c>
      <c r="R1964" s="17">
        <v>61.67</v>
      </c>
      <c r="S1964" s="18">
        <v>4804.4355000000005</v>
      </c>
      <c r="T1964" s="19" t="s">
        <v>34</v>
      </c>
      <c r="U1964" s="20" t="s">
        <v>41</v>
      </c>
      <c r="V1964" s="21" t="s">
        <v>42</v>
      </c>
      <c r="W1964" s="22">
        <v>4</v>
      </c>
      <c r="X1964" s="23"/>
    </row>
    <row r="1965" spans="1:24" s="1" customFormat="1" ht="37.049999999999997" customHeight="1" x14ac:dyDescent="0.3">
      <c r="A1965" s="24" t="s">
        <v>23</v>
      </c>
      <c r="B1965" s="24" t="s">
        <v>2361</v>
      </c>
      <c r="C1965" s="12" t="s">
        <v>2362</v>
      </c>
      <c r="D1965" s="60"/>
      <c r="E1965" s="40" t="str">
        <f>HYPERLINK("https://www.google.ru/search?q=HJ0606-100&amp;newwindow=1&amp;tbm=isch","Еще фото")</f>
        <v>Еще фото</v>
      </c>
      <c r="F1965" s="25"/>
      <c r="G1965" s="24" t="s">
        <v>2322</v>
      </c>
      <c r="H1965" s="24" t="s">
        <v>28</v>
      </c>
      <c r="I1965" s="24" t="s">
        <v>2323</v>
      </c>
      <c r="J1965" s="14" t="s">
        <v>29</v>
      </c>
      <c r="K1965" s="15" t="s">
        <v>30</v>
      </c>
      <c r="L1965" s="57"/>
      <c r="M1965" s="14"/>
      <c r="N1965" s="14" t="s">
        <v>67</v>
      </c>
      <c r="O1965" s="14"/>
      <c r="P1965" s="15" t="s">
        <v>302</v>
      </c>
      <c r="Q1965" s="16">
        <v>10899</v>
      </c>
      <c r="R1965" s="17">
        <v>61.67</v>
      </c>
      <c r="S1965" s="18">
        <v>4804.4355000000005</v>
      </c>
      <c r="T1965" s="19" t="s">
        <v>34</v>
      </c>
      <c r="U1965" s="20" t="s">
        <v>54</v>
      </c>
      <c r="V1965" s="21" t="s">
        <v>55</v>
      </c>
      <c r="W1965" s="22">
        <v>1</v>
      </c>
      <c r="X1965" s="23"/>
    </row>
    <row r="1966" spans="1:24" s="1" customFormat="1" ht="26" customHeight="1" x14ac:dyDescent="0.3">
      <c r="A1966" s="11" t="s">
        <v>23</v>
      </c>
      <c r="B1966" s="11" t="s">
        <v>2334</v>
      </c>
      <c r="C1966" s="12" t="s">
        <v>2364</v>
      </c>
      <c r="D1966" s="58"/>
      <c r="E1966" s="40" t="str">
        <f>HYPERLINK("https://www.google.ru/search?q=HF7708-070&amp;newwindow=1&amp;tbm=isch","Еще фото")</f>
        <v>Еще фото</v>
      </c>
      <c r="F1966" s="25"/>
      <c r="G1966" s="11" t="s">
        <v>2322</v>
      </c>
      <c r="H1966" s="11" t="s">
        <v>28</v>
      </c>
      <c r="I1966" s="14" t="s">
        <v>2323</v>
      </c>
      <c r="J1966" s="14" t="s">
        <v>29</v>
      </c>
      <c r="K1966" s="15" t="s">
        <v>30</v>
      </c>
      <c r="L1966" s="56" t="s">
        <v>2365</v>
      </c>
      <c r="M1966" s="14"/>
      <c r="N1966" s="14" t="s">
        <v>32</v>
      </c>
      <c r="O1966" s="14"/>
      <c r="P1966" s="15" t="s">
        <v>111</v>
      </c>
      <c r="Q1966" s="16">
        <v>10499</v>
      </c>
      <c r="R1966" s="17">
        <v>61.64</v>
      </c>
      <c r="S1966" s="18">
        <v>4631.9354999999996</v>
      </c>
      <c r="T1966" s="19" t="s">
        <v>34</v>
      </c>
      <c r="U1966" s="20" t="s">
        <v>35</v>
      </c>
      <c r="V1966" s="21" t="s">
        <v>36</v>
      </c>
      <c r="W1966" s="22">
        <v>9</v>
      </c>
      <c r="X1966" s="23"/>
    </row>
    <row r="1967" spans="1:24" s="1" customFormat="1" ht="26" customHeight="1" x14ac:dyDescent="0.3">
      <c r="A1967" s="24" t="s">
        <v>23</v>
      </c>
      <c r="B1967" s="24" t="s">
        <v>2334</v>
      </c>
      <c r="C1967" s="12" t="s">
        <v>2364</v>
      </c>
      <c r="D1967" s="59"/>
      <c r="E1967" s="40" t="str">
        <f>HYPERLINK("https://www.google.ru/search?q=HF7708-070&amp;newwindow=1&amp;tbm=isch","Еще фото")</f>
        <v>Еще фото</v>
      </c>
      <c r="F1967" s="25"/>
      <c r="G1967" s="24" t="s">
        <v>2322</v>
      </c>
      <c r="H1967" s="24" t="s">
        <v>28</v>
      </c>
      <c r="I1967" s="24" t="s">
        <v>2323</v>
      </c>
      <c r="J1967" s="14" t="s">
        <v>29</v>
      </c>
      <c r="K1967" s="15" t="s">
        <v>30</v>
      </c>
      <c r="L1967" s="61"/>
      <c r="M1967" s="14"/>
      <c r="N1967" s="14" t="s">
        <v>32</v>
      </c>
      <c r="O1967" s="14"/>
      <c r="P1967" s="15" t="s">
        <v>111</v>
      </c>
      <c r="Q1967" s="16">
        <v>10499</v>
      </c>
      <c r="R1967" s="17">
        <v>61.64</v>
      </c>
      <c r="S1967" s="18">
        <v>4631.9354999999996</v>
      </c>
      <c r="T1967" s="19" t="s">
        <v>34</v>
      </c>
      <c r="U1967" s="20" t="s">
        <v>39</v>
      </c>
      <c r="V1967" s="21" t="s">
        <v>40</v>
      </c>
      <c r="W1967" s="22">
        <v>18</v>
      </c>
      <c r="X1967" s="23"/>
    </row>
    <row r="1968" spans="1:24" s="1" customFormat="1" ht="26" customHeight="1" x14ac:dyDescent="0.3">
      <c r="A1968" s="24" t="s">
        <v>23</v>
      </c>
      <c r="B1968" s="24" t="s">
        <v>2334</v>
      </c>
      <c r="C1968" s="12" t="s">
        <v>2364</v>
      </c>
      <c r="D1968" s="59"/>
      <c r="E1968" s="40" t="str">
        <f>HYPERLINK("https://www.google.ru/search?q=HF7708-070&amp;newwindow=1&amp;tbm=isch","Еще фото")</f>
        <v>Еще фото</v>
      </c>
      <c r="F1968" s="25"/>
      <c r="G1968" s="24" t="s">
        <v>2322</v>
      </c>
      <c r="H1968" s="24" t="s">
        <v>28</v>
      </c>
      <c r="I1968" s="24" t="s">
        <v>2323</v>
      </c>
      <c r="J1968" s="14" t="s">
        <v>29</v>
      </c>
      <c r="K1968" s="15" t="s">
        <v>30</v>
      </c>
      <c r="L1968" s="61"/>
      <c r="M1968" s="14"/>
      <c r="N1968" s="14" t="s">
        <v>32</v>
      </c>
      <c r="O1968" s="14"/>
      <c r="P1968" s="15" t="s">
        <v>111</v>
      </c>
      <c r="Q1968" s="16">
        <v>10499</v>
      </c>
      <c r="R1968" s="17">
        <v>61.64</v>
      </c>
      <c r="S1968" s="18">
        <v>4631.9354999999996</v>
      </c>
      <c r="T1968" s="19" t="s">
        <v>34</v>
      </c>
      <c r="U1968" s="20" t="s">
        <v>41</v>
      </c>
      <c r="V1968" s="21" t="s">
        <v>42</v>
      </c>
      <c r="W1968" s="22">
        <v>2</v>
      </c>
      <c r="X1968" s="23"/>
    </row>
    <row r="1969" spans="1:24" s="1" customFormat="1" ht="26" customHeight="1" x14ac:dyDescent="0.3">
      <c r="A1969" s="24" t="s">
        <v>23</v>
      </c>
      <c r="B1969" s="24" t="s">
        <v>2334</v>
      </c>
      <c r="C1969" s="12" t="s">
        <v>2364</v>
      </c>
      <c r="D1969" s="60"/>
      <c r="E1969" s="40" t="str">
        <f>HYPERLINK("https://www.google.ru/search?q=HF7708-070&amp;newwindow=1&amp;tbm=isch","Еще фото")</f>
        <v>Еще фото</v>
      </c>
      <c r="F1969" s="25"/>
      <c r="G1969" s="24" t="s">
        <v>2322</v>
      </c>
      <c r="H1969" s="24" t="s">
        <v>28</v>
      </c>
      <c r="I1969" s="24" t="s">
        <v>2323</v>
      </c>
      <c r="J1969" s="14" t="s">
        <v>29</v>
      </c>
      <c r="K1969" s="15" t="s">
        <v>30</v>
      </c>
      <c r="L1969" s="57"/>
      <c r="M1969" s="14"/>
      <c r="N1969" s="14" t="s">
        <v>32</v>
      </c>
      <c r="O1969" s="14"/>
      <c r="P1969" s="15" t="s">
        <v>111</v>
      </c>
      <c r="Q1969" s="16">
        <v>10499</v>
      </c>
      <c r="R1969" s="17">
        <v>61.64</v>
      </c>
      <c r="S1969" s="18">
        <v>4631.9354999999996</v>
      </c>
      <c r="T1969" s="19" t="s">
        <v>34</v>
      </c>
      <c r="U1969" s="20" t="s">
        <v>54</v>
      </c>
      <c r="V1969" s="21" t="s">
        <v>55</v>
      </c>
      <c r="W1969" s="22">
        <v>1</v>
      </c>
      <c r="X1969" s="23"/>
    </row>
    <row r="1970" spans="1:24" s="1" customFormat="1" ht="108" customHeight="1" x14ac:dyDescent="0.3">
      <c r="A1970" s="11" t="s">
        <v>23</v>
      </c>
      <c r="B1970" s="11" t="s">
        <v>2366</v>
      </c>
      <c r="C1970" s="12" t="s">
        <v>2367</v>
      </c>
      <c r="D1970" s="28"/>
      <c r="E1970" s="40" t="str">
        <f>HYPERLINK("https://www.google.ru/search?q=DQ4663-700&amp;newwindow=1&amp;tbm=isch","Еще фото")</f>
        <v>Еще фото</v>
      </c>
      <c r="F1970" s="25"/>
      <c r="G1970" s="11" t="s">
        <v>2322</v>
      </c>
      <c r="H1970" s="11" t="s">
        <v>28</v>
      </c>
      <c r="I1970" s="14" t="s">
        <v>2323</v>
      </c>
      <c r="J1970" s="14" t="s">
        <v>29</v>
      </c>
      <c r="K1970" s="15" t="s">
        <v>30</v>
      </c>
      <c r="L1970" s="14" t="s">
        <v>2368</v>
      </c>
      <c r="M1970" s="14"/>
      <c r="N1970" s="14" t="s">
        <v>469</v>
      </c>
      <c r="O1970" s="14"/>
      <c r="P1970" s="15" t="s">
        <v>2369</v>
      </c>
      <c r="Q1970" s="16">
        <v>11899</v>
      </c>
      <c r="R1970" s="17">
        <v>61.61</v>
      </c>
      <c r="S1970" s="18">
        <v>5252.9355000000005</v>
      </c>
      <c r="T1970" s="19" t="s">
        <v>34</v>
      </c>
      <c r="U1970" s="20" t="s">
        <v>64</v>
      </c>
      <c r="V1970" s="21" t="s">
        <v>48</v>
      </c>
      <c r="W1970" s="22">
        <v>2</v>
      </c>
      <c r="X1970" s="23"/>
    </row>
    <row r="1971" spans="1:24" s="1" customFormat="1" ht="26" customHeight="1" x14ac:dyDescent="0.3">
      <c r="A1971" s="11" t="s">
        <v>23</v>
      </c>
      <c r="B1971" s="11" t="s">
        <v>2356</v>
      </c>
      <c r="C1971" s="12" t="s">
        <v>2370</v>
      </c>
      <c r="D1971" s="58"/>
      <c r="E1971" s="40" t="str">
        <f>HYPERLINK("https://www.google.ru/search?q=DM6388-010&amp;newwindow=1&amp;tbm=isch","Еще фото")</f>
        <v>Еще фото</v>
      </c>
      <c r="F1971" s="25" t="s">
        <v>52</v>
      </c>
      <c r="G1971" s="11" t="s">
        <v>2322</v>
      </c>
      <c r="H1971" s="11" t="s">
        <v>28</v>
      </c>
      <c r="I1971" s="14" t="s">
        <v>2323</v>
      </c>
      <c r="J1971" s="14" t="s">
        <v>29</v>
      </c>
      <c r="K1971" s="15" t="s">
        <v>45</v>
      </c>
      <c r="L1971" s="56" t="s">
        <v>2371</v>
      </c>
      <c r="M1971" s="14" t="s">
        <v>106</v>
      </c>
      <c r="N1971" s="14" t="s">
        <v>114</v>
      </c>
      <c r="O1971" s="14" t="s">
        <v>79</v>
      </c>
      <c r="P1971" s="15" t="s">
        <v>47</v>
      </c>
      <c r="Q1971" s="16">
        <v>8899</v>
      </c>
      <c r="R1971" s="17">
        <v>61.59</v>
      </c>
      <c r="S1971" s="18">
        <v>3930.4354999999996</v>
      </c>
      <c r="T1971" s="19" t="s">
        <v>34</v>
      </c>
      <c r="U1971" s="20" t="s">
        <v>64</v>
      </c>
      <c r="V1971" s="21" t="s">
        <v>65</v>
      </c>
      <c r="W1971" s="22">
        <v>6</v>
      </c>
      <c r="X1971" s="23"/>
    </row>
    <row r="1972" spans="1:24" s="1" customFormat="1" ht="26" customHeight="1" x14ac:dyDescent="0.3">
      <c r="A1972" s="24" t="s">
        <v>23</v>
      </c>
      <c r="B1972" s="24" t="s">
        <v>2356</v>
      </c>
      <c r="C1972" s="12" t="s">
        <v>2370</v>
      </c>
      <c r="D1972" s="59"/>
      <c r="E1972" s="40" t="str">
        <f>HYPERLINK("https://www.google.ru/search?q=DM6388-010&amp;newwindow=1&amp;tbm=isch","Еще фото")</f>
        <v>Еще фото</v>
      </c>
      <c r="F1972" s="25" t="s">
        <v>52</v>
      </c>
      <c r="G1972" s="24" t="s">
        <v>2322</v>
      </c>
      <c r="H1972" s="24" t="s">
        <v>28</v>
      </c>
      <c r="I1972" s="24" t="s">
        <v>2323</v>
      </c>
      <c r="J1972" s="14" t="s">
        <v>29</v>
      </c>
      <c r="K1972" s="15" t="s">
        <v>45</v>
      </c>
      <c r="L1972" s="61"/>
      <c r="M1972" s="14" t="s">
        <v>106</v>
      </c>
      <c r="N1972" s="14" t="s">
        <v>114</v>
      </c>
      <c r="O1972" s="14" t="s">
        <v>79</v>
      </c>
      <c r="P1972" s="15" t="s">
        <v>47</v>
      </c>
      <c r="Q1972" s="16">
        <v>8899</v>
      </c>
      <c r="R1972" s="17">
        <v>61.59</v>
      </c>
      <c r="S1972" s="18">
        <v>3930.4354999999996</v>
      </c>
      <c r="T1972" s="19" t="s">
        <v>34</v>
      </c>
      <c r="U1972" s="20" t="s">
        <v>35</v>
      </c>
      <c r="V1972" s="21" t="s">
        <v>48</v>
      </c>
      <c r="W1972" s="22">
        <v>10</v>
      </c>
      <c r="X1972" s="23"/>
    </row>
    <row r="1973" spans="1:24" s="1" customFormat="1" ht="26" customHeight="1" x14ac:dyDescent="0.3">
      <c r="A1973" s="24" t="s">
        <v>23</v>
      </c>
      <c r="B1973" s="24" t="s">
        <v>2356</v>
      </c>
      <c r="C1973" s="12" t="s">
        <v>2370</v>
      </c>
      <c r="D1973" s="59"/>
      <c r="E1973" s="40" t="str">
        <f>HYPERLINK("https://www.google.ru/search?q=DM6388-010&amp;newwindow=1&amp;tbm=isch","Еще фото")</f>
        <v>Еще фото</v>
      </c>
      <c r="F1973" s="25" t="s">
        <v>52</v>
      </c>
      <c r="G1973" s="24" t="s">
        <v>2322</v>
      </c>
      <c r="H1973" s="24" t="s">
        <v>28</v>
      </c>
      <c r="I1973" s="24" t="s">
        <v>2323</v>
      </c>
      <c r="J1973" s="14" t="s">
        <v>29</v>
      </c>
      <c r="K1973" s="15" t="s">
        <v>45</v>
      </c>
      <c r="L1973" s="61"/>
      <c r="M1973" s="14" t="s">
        <v>106</v>
      </c>
      <c r="N1973" s="14" t="s">
        <v>114</v>
      </c>
      <c r="O1973" s="14" t="s">
        <v>79</v>
      </c>
      <c r="P1973" s="15" t="s">
        <v>47</v>
      </c>
      <c r="Q1973" s="16">
        <v>8899</v>
      </c>
      <c r="R1973" s="17">
        <v>61.59</v>
      </c>
      <c r="S1973" s="18">
        <v>3930.4354999999996</v>
      </c>
      <c r="T1973" s="19" t="s">
        <v>34</v>
      </c>
      <c r="U1973" s="20" t="s">
        <v>37</v>
      </c>
      <c r="V1973" s="21" t="s">
        <v>38</v>
      </c>
      <c r="W1973" s="22">
        <v>8</v>
      </c>
      <c r="X1973" s="23"/>
    </row>
    <row r="1974" spans="1:24" s="1" customFormat="1" ht="26" customHeight="1" x14ac:dyDescent="0.3">
      <c r="A1974" s="24" t="s">
        <v>23</v>
      </c>
      <c r="B1974" s="24" t="s">
        <v>2356</v>
      </c>
      <c r="C1974" s="12" t="s">
        <v>2370</v>
      </c>
      <c r="D1974" s="60"/>
      <c r="E1974" s="40" t="str">
        <f>HYPERLINK("https://www.google.ru/search?q=DM6388-010&amp;newwindow=1&amp;tbm=isch","Еще фото")</f>
        <v>Еще фото</v>
      </c>
      <c r="F1974" s="25" t="s">
        <v>52</v>
      </c>
      <c r="G1974" s="24" t="s">
        <v>2322</v>
      </c>
      <c r="H1974" s="24" t="s">
        <v>28</v>
      </c>
      <c r="I1974" s="24" t="s">
        <v>2323</v>
      </c>
      <c r="J1974" s="14" t="s">
        <v>29</v>
      </c>
      <c r="K1974" s="15" t="s">
        <v>45</v>
      </c>
      <c r="L1974" s="57"/>
      <c r="M1974" s="14" t="s">
        <v>106</v>
      </c>
      <c r="N1974" s="14" t="s">
        <v>114</v>
      </c>
      <c r="O1974" s="14" t="s">
        <v>79</v>
      </c>
      <c r="P1974" s="15" t="s">
        <v>47</v>
      </c>
      <c r="Q1974" s="16">
        <v>8899</v>
      </c>
      <c r="R1974" s="17">
        <v>61.59</v>
      </c>
      <c r="S1974" s="18">
        <v>3930.4354999999996</v>
      </c>
      <c r="T1974" s="19" t="s">
        <v>34</v>
      </c>
      <c r="U1974" s="20" t="s">
        <v>39</v>
      </c>
      <c r="V1974" s="21" t="s">
        <v>49</v>
      </c>
      <c r="W1974" s="22">
        <v>5</v>
      </c>
      <c r="X1974" s="23"/>
    </row>
    <row r="1975" spans="1:24" s="1" customFormat="1" ht="52.05" customHeight="1" x14ac:dyDescent="0.3">
      <c r="A1975" s="11" t="s">
        <v>23</v>
      </c>
      <c r="B1975" s="11" t="s">
        <v>2372</v>
      </c>
      <c r="C1975" s="12" t="s">
        <v>2373</v>
      </c>
      <c r="D1975" s="54"/>
      <c r="E1975" s="40" t="str">
        <f>HYPERLINK("https://www.google.ru/search?q=FZ1072-010&amp;newwindow=1&amp;tbm=isch","Еще фото")</f>
        <v>Еще фото</v>
      </c>
      <c r="F1975" s="25"/>
      <c r="G1975" s="11" t="s">
        <v>2322</v>
      </c>
      <c r="H1975" s="11" t="s">
        <v>28</v>
      </c>
      <c r="I1975" s="14" t="s">
        <v>2323</v>
      </c>
      <c r="J1975" s="14" t="s">
        <v>99</v>
      </c>
      <c r="K1975" s="15" t="s">
        <v>30</v>
      </c>
      <c r="L1975" s="56" t="s">
        <v>2374</v>
      </c>
      <c r="M1975" s="14"/>
      <c r="N1975" s="14" t="s">
        <v>114</v>
      </c>
      <c r="O1975" s="14"/>
      <c r="P1975" s="15" t="s">
        <v>154</v>
      </c>
      <c r="Q1975" s="16">
        <v>10999</v>
      </c>
      <c r="R1975" s="17">
        <v>61.56</v>
      </c>
      <c r="S1975" s="18">
        <v>4861.9355000000005</v>
      </c>
      <c r="T1975" s="19" t="s">
        <v>34</v>
      </c>
      <c r="U1975" s="20" t="s">
        <v>35</v>
      </c>
      <c r="V1975" s="21" t="s">
        <v>36</v>
      </c>
      <c r="W1975" s="22">
        <v>2</v>
      </c>
      <c r="X1975" s="23"/>
    </row>
    <row r="1976" spans="1:24" s="1" customFormat="1" ht="61.05" customHeight="1" x14ac:dyDescent="0.3">
      <c r="A1976" s="24" t="s">
        <v>23</v>
      </c>
      <c r="B1976" s="24" t="s">
        <v>2372</v>
      </c>
      <c r="C1976" s="12" t="s">
        <v>2373</v>
      </c>
      <c r="D1976" s="55"/>
      <c r="E1976" s="40" t="str">
        <f>HYPERLINK("https://www.google.ru/search?q=FZ1072-010&amp;newwindow=1&amp;tbm=isch","Еще фото")</f>
        <v>Еще фото</v>
      </c>
      <c r="F1976" s="25"/>
      <c r="G1976" s="24" t="s">
        <v>2322</v>
      </c>
      <c r="H1976" s="24" t="s">
        <v>28</v>
      </c>
      <c r="I1976" s="24" t="s">
        <v>2323</v>
      </c>
      <c r="J1976" s="14" t="s">
        <v>99</v>
      </c>
      <c r="K1976" s="15" t="s">
        <v>30</v>
      </c>
      <c r="L1976" s="57"/>
      <c r="M1976" s="14"/>
      <c r="N1976" s="14" t="s">
        <v>114</v>
      </c>
      <c r="O1976" s="14"/>
      <c r="P1976" s="15" t="s">
        <v>154</v>
      </c>
      <c r="Q1976" s="16">
        <v>10999</v>
      </c>
      <c r="R1976" s="17">
        <v>61.56</v>
      </c>
      <c r="S1976" s="18">
        <v>4861.9355000000005</v>
      </c>
      <c r="T1976" s="19" t="s">
        <v>34</v>
      </c>
      <c r="U1976" s="20" t="s">
        <v>37</v>
      </c>
      <c r="V1976" s="21" t="s">
        <v>38</v>
      </c>
      <c r="W1976" s="22">
        <v>1</v>
      </c>
      <c r="X1976" s="23"/>
    </row>
    <row r="1977" spans="1:24" s="1" customFormat="1" ht="108" customHeight="1" x14ac:dyDescent="0.3">
      <c r="A1977" s="11" t="s">
        <v>23</v>
      </c>
      <c r="B1977" s="11" t="s">
        <v>2375</v>
      </c>
      <c r="C1977" s="12" t="s">
        <v>2376</v>
      </c>
      <c r="D1977" s="28"/>
      <c r="E1977" s="40" t="str">
        <f>HYPERLINK("https://www.google.ru/search?q=DN5108-615&amp;newwindow=1&amp;tbm=isch","Еще фото")</f>
        <v>Еще фото</v>
      </c>
      <c r="F1977" s="25"/>
      <c r="G1977" s="11" t="s">
        <v>2322</v>
      </c>
      <c r="H1977" s="11" t="s">
        <v>28</v>
      </c>
      <c r="I1977" s="14" t="s">
        <v>2323</v>
      </c>
      <c r="J1977" s="14" t="s">
        <v>99</v>
      </c>
      <c r="K1977" s="15" t="s">
        <v>997</v>
      </c>
      <c r="L1977" s="14" t="s">
        <v>2377</v>
      </c>
      <c r="M1977" s="14"/>
      <c r="N1977" s="14" t="s">
        <v>397</v>
      </c>
      <c r="O1977" s="14" t="s">
        <v>79</v>
      </c>
      <c r="P1977" s="15" t="s">
        <v>2378</v>
      </c>
      <c r="Q1977" s="16">
        <v>4499</v>
      </c>
      <c r="R1977" s="17">
        <v>58.93</v>
      </c>
      <c r="S1977" s="18">
        <v>2124.9354999999996</v>
      </c>
      <c r="T1977" s="19" t="s">
        <v>34</v>
      </c>
      <c r="U1977" s="20" t="s">
        <v>39</v>
      </c>
      <c r="V1977" s="21" t="s">
        <v>2379</v>
      </c>
      <c r="W1977" s="22">
        <v>5</v>
      </c>
      <c r="X1977" s="23"/>
    </row>
    <row r="1978" spans="1:24" s="1" customFormat="1" ht="21" customHeight="1" x14ac:dyDescent="0.3">
      <c r="A1978" s="11" t="s">
        <v>23</v>
      </c>
      <c r="B1978" s="11" t="s">
        <v>2380</v>
      </c>
      <c r="C1978" s="26" t="s">
        <v>2381</v>
      </c>
      <c r="D1978" s="58"/>
      <c r="E1978" s="40" t="str">
        <f>HYPERLINK("https://www.google.ru/search?q=FZ1038-010&amp;newwindow=1&amp;tbm=isch","Еще фото")</f>
        <v>Еще фото</v>
      </c>
      <c r="F1978" s="25"/>
      <c r="G1978" s="11" t="s">
        <v>2336</v>
      </c>
      <c r="H1978" s="11" t="s">
        <v>28</v>
      </c>
      <c r="I1978" s="14" t="s">
        <v>2323</v>
      </c>
      <c r="J1978" s="14" t="s">
        <v>254</v>
      </c>
      <c r="K1978" s="15" t="s">
        <v>30</v>
      </c>
      <c r="L1978" s="56" t="s">
        <v>2382</v>
      </c>
      <c r="M1978" s="14"/>
      <c r="N1978" s="14" t="s">
        <v>256</v>
      </c>
      <c r="O1978" s="14"/>
      <c r="P1978" s="15" t="s">
        <v>154</v>
      </c>
      <c r="Q1978" s="16">
        <v>11299</v>
      </c>
      <c r="R1978" s="17">
        <v>58.78</v>
      </c>
      <c r="S1978" s="18">
        <v>5356.4355000000005</v>
      </c>
      <c r="T1978" s="19" t="s">
        <v>34</v>
      </c>
      <c r="U1978" s="20" t="s">
        <v>35</v>
      </c>
      <c r="V1978" s="21" t="s">
        <v>36</v>
      </c>
      <c r="W1978" s="22">
        <v>10</v>
      </c>
      <c r="X1978" s="23"/>
    </row>
    <row r="1979" spans="1:24" s="1" customFormat="1" ht="21" customHeight="1" x14ac:dyDescent="0.3">
      <c r="A1979" s="24" t="s">
        <v>23</v>
      </c>
      <c r="B1979" s="24" t="s">
        <v>2380</v>
      </c>
      <c r="C1979" s="27" t="s">
        <v>2381</v>
      </c>
      <c r="D1979" s="59"/>
      <c r="E1979" s="40" t="str">
        <f>HYPERLINK("https://www.google.ru/search?q=FZ1038-010&amp;newwindow=1&amp;tbm=isch","Еще фото")</f>
        <v>Еще фото</v>
      </c>
      <c r="F1979" s="25"/>
      <c r="G1979" s="24" t="s">
        <v>2336</v>
      </c>
      <c r="H1979" s="24" t="s">
        <v>28</v>
      </c>
      <c r="I1979" s="24" t="s">
        <v>2323</v>
      </c>
      <c r="J1979" s="14" t="s">
        <v>254</v>
      </c>
      <c r="K1979" s="15" t="s">
        <v>30</v>
      </c>
      <c r="L1979" s="61"/>
      <c r="M1979" s="14"/>
      <c r="N1979" s="14" t="s">
        <v>256</v>
      </c>
      <c r="O1979" s="14"/>
      <c r="P1979" s="15" t="s">
        <v>154</v>
      </c>
      <c r="Q1979" s="16">
        <v>11299</v>
      </c>
      <c r="R1979" s="17">
        <v>58.78</v>
      </c>
      <c r="S1979" s="18">
        <v>5356.4355000000005</v>
      </c>
      <c r="T1979" s="19" t="s">
        <v>34</v>
      </c>
      <c r="U1979" s="20" t="s">
        <v>37</v>
      </c>
      <c r="V1979" s="21" t="s">
        <v>38</v>
      </c>
      <c r="W1979" s="22">
        <v>9</v>
      </c>
      <c r="X1979" s="23"/>
    </row>
    <row r="1980" spans="1:24" s="1" customFormat="1" ht="21" customHeight="1" x14ac:dyDescent="0.3">
      <c r="A1980" s="24" t="s">
        <v>23</v>
      </c>
      <c r="B1980" s="24" t="s">
        <v>2380</v>
      </c>
      <c r="C1980" s="27" t="s">
        <v>2381</v>
      </c>
      <c r="D1980" s="59"/>
      <c r="E1980" s="40" t="str">
        <f>HYPERLINK("https://www.google.ru/search?q=FZ1038-010&amp;newwindow=1&amp;tbm=isch","Еще фото")</f>
        <v>Еще фото</v>
      </c>
      <c r="F1980" s="25"/>
      <c r="G1980" s="24" t="s">
        <v>2336</v>
      </c>
      <c r="H1980" s="24" t="s">
        <v>28</v>
      </c>
      <c r="I1980" s="24" t="s">
        <v>2323</v>
      </c>
      <c r="J1980" s="14" t="s">
        <v>254</v>
      </c>
      <c r="K1980" s="15" t="s">
        <v>30</v>
      </c>
      <c r="L1980" s="61"/>
      <c r="M1980" s="14"/>
      <c r="N1980" s="14" t="s">
        <v>256</v>
      </c>
      <c r="O1980" s="14"/>
      <c r="P1980" s="15" t="s">
        <v>154</v>
      </c>
      <c r="Q1980" s="16">
        <v>11299</v>
      </c>
      <c r="R1980" s="17">
        <v>58.78</v>
      </c>
      <c r="S1980" s="18">
        <v>5356.4355000000005</v>
      </c>
      <c r="T1980" s="19" t="s">
        <v>34</v>
      </c>
      <c r="U1980" s="20" t="s">
        <v>39</v>
      </c>
      <c r="V1980" s="21" t="s">
        <v>40</v>
      </c>
      <c r="W1980" s="22">
        <v>16</v>
      </c>
      <c r="X1980" s="23"/>
    </row>
    <row r="1981" spans="1:24" s="1" customFormat="1" ht="21" customHeight="1" x14ac:dyDescent="0.3">
      <c r="A1981" s="24" t="s">
        <v>23</v>
      </c>
      <c r="B1981" s="24" t="s">
        <v>2380</v>
      </c>
      <c r="C1981" s="27" t="s">
        <v>2381</v>
      </c>
      <c r="D1981" s="59"/>
      <c r="E1981" s="40" t="str">
        <f>HYPERLINK("https://www.google.ru/search?q=FZ1038-010&amp;newwindow=1&amp;tbm=isch","Еще фото")</f>
        <v>Еще фото</v>
      </c>
      <c r="F1981" s="25"/>
      <c r="G1981" s="24" t="s">
        <v>2336</v>
      </c>
      <c r="H1981" s="24" t="s">
        <v>28</v>
      </c>
      <c r="I1981" s="24" t="s">
        <v>2323</v>
      </c>
      <c r="J1981" s="14" t="s">
        <v>254</v>
      </c>
      <c r="K1981" s="15" t="s">
        <v>30</v>
      </c>
      <c r="L1981" s="61"/>
      <c r="M1981" s="14"/>
      <c r="N1981" s="14" t="s">
        <v>256</v>
      </c>
      <c r="O1981" s="14"/>
      <c r="P1981" s="15" t="s">
        <v>154</v>
      </c>
      <c r="Q1981" s="16">
        <v>11299</v>
      </c>
      <c r="R1981" s="17">
        <v>58.78</v>
      </c>
      <c r="S1981" s="18">
        <v>5356.4355000000005</v>
      </c>
      <c r="T1981" s="19" t="s">
        <v>34</v>
      </c>
      <c r="U1981" s="20" t="s">
        <v>41</v>
      </c>
      <c r="V1981" s="21" t="s">
        <v>42</v>
      </c>
      <c r="W1981" s="22">
        <v>1</v>
      </c>
      <c r="X1981" s="23"/>
    </row>
    <row r="1982" spans="1:24" s="1" customFormat="1" ht="32" customHeight="1" x14ac:dyDescent="0.3">
      <c r="A1982" s="24" t="s">
        <v>23</v>
      </c>
      <c r="B1982" s="24" t="s">
        <v>2380</v>
      </c>
      <c r="C1982" s="27" t="s">
        <v>2381</v>
      </c>
      <c r="D1982" s="60"/>
      <c r="E1982" s="40" t="str">
        <f>HYPERLINK("https://www.google.ru/search?q=FZ1038-010&amp;newwindow=1&amp;tbm=isch","Еще фото")</f>
        <v>Еще фото</v>
      </c>
      <c r="F1982" s="25"/>
      <c r="G1982" s="24" t="s">
        <v>2336</v>
      </c>
      <c r="H1982" s="24" t="s">
        <v>28</v>
      </c>
      <c r="I1982" s="24" t="s">
        <v>2323</v>
      </c>
      <c r="J1982" s="14" t="s">
        <v>254</v>
      </c>
      <c r="K1982" s="15" t="s">
        <v>30</v>
      </c>
      <c r="L1982" s="57"/>
      <c r="M1982" s="14"/>
      <c r="N1982" s="14" t="s">
        <v>256</v>
      </c>
      <c r="O1982" s="14"/>
      <c r="P1982" s="15" t="s">
        <v>154</v>
      </c>
      <c r="Q1982" s="16">
        <v>11299</v>
      </c>
      <c r="R1982" s="17">
        <v>58.78</v>
      </c>
      <c r="S1982" s="18">
        <v>5356.4355000000005</v>
      </c>
      <c r="T1982" s="19" t="s">
        <v>34</v>
      </c>
      <c r="U1982" s="20" t="s">
        <v>54</v>
      </c>
      <c r="V1982" s="21" t="s">
        <v>55</v>
      </c>
      <c r="W1982" s="22">
        <v>8</v>
      </c>
      <c r="X1982" s="23"/>
    </row>
    <row r="1983" spans="1:24" s="1" customFormat="1" ht="21" customHeight="1" x14ac:dyDescent="0.3">
      <c r="A1983" s="11" t="s">
        <v>23</v>
      </c>
      <c r="B1983" s="11" t="s">
        <v>50</v>
      </c>
      <c r="C1983" s="26" t="s">
        <v>2383</v>
      </c>
      <c r="D1983" s="58"/>
      <c r="E1983" s="40" t="str">
        <f>HYPERLINK("https://www.google.ru/search?q=BV2654-410&amp;newwindow=1&amp;tbm=isch","Еще фото")</f>
        <v>Еще фото</v>
      </c>
      <c r="F1983" s="25" t="s">
        <v>52</v>
      </c>
      <c r="G1983" s="11" t="s">
        <v>2336</v>
      </c>
      <c r="H1983" s="11" t="s">
        <v>28</v>
      </c>
      <c r="I1983" s="14" t="s">
        <v>2323</v>
      </c>
      <c r="J1983" s="14" t="s">
        <v>29</v>
      </c>
      <c r="K1983" s="15" t="s">
        <v>30</v>
      </c>
      <c r="L1983" s="56" t="s">
        <v>2384</v>
      </c>
      <c r="M1983" s="14"/>
      <c r="N1983" s="14" t="s">
        <v>107</v>
      </c>
      <c r="O1983" s="14"/>
      <c r="P1983" s="15" t="s">
        <v>47</v>
      </c>
      <c r="Q1983" s="16">
        <v>10099</v>
      </c>
      <c r="R1983" s="17">
        <v>55.76</v>
      </c>
      <c r="S1983" s="18">
        <v>5137.9355000000005</v>
      </c>
      <c r="T1983" s="19" t="s">
        <v>34</v>
      </c>
      <c r="U1983" s="20" t="s">
        <v>35</v>
      </c>
      <c r="V1983" s="21" t="s">
        <v>36</v>
      </c>
      <c r="W1983" s="22">
        <v>57</v>
      </c>
      <c r="X1983" s="23"/>
    </row>
    <row r="1984" spans="1:24" s="1" customFormat="1" ht="21" customHeight="1" x14ac:dyDescent="0.3">
      <c r="A1984" s="24" t="s">
        <v>23</v>
      </c>
      <c r="B1984" s="24" t="s">
        <v>50</v>
      </c>
      <c r="C1984" s="27" t="s">
        <v>2383</v>
      </c>
      <c r="D1984" s="59"/>
      <c r="E1984" s="40" t="str">
        <f>HYPERLINK("https://www.google.ru/search?q=BV2654-410&amp;newwindow=1&amp;tbm=isch","Еще фото")</f>
        <v>Еще фото</v>
      </c>
      <c r="F1984" s="25" t="s">
        <v>52</v>
      </c>
      <c r="G1984" s="24" t="s">
        <v>2336</v>
      </c>
      <c r="H1984" s="24" t="s">
        <v>28</v>
      </c>
      <c r="I1984" s="24" t="s">
        <v>2323</v>
      </c>
      <c r="J1984" s="14" t="s">
        <v>29</v>
      </c>
      <c r="K1984" s="15" t="s">
        <v>30</v>
      </c>
      <c r="L1984" s="61"/>
      <c r="M1984" s="14"/>
      <c r="N1984" s="14" t="s">
        <v>107</v>
      </c>
      <c r="O1984" s="14"/>
      <c r="P1984" s="15" t="s">
        <v>47</v>
      </c>
      <c r="Q1984" s="16">
        <v>10099</v>
      </c>
      <c r="R1984" s="17">
        <v>55.76</v>
      </c>
      <c r="S1984" s="18">
        <v>5137.9355000000005</v>
      </c>
      <c r="T1984" s="19" t="s">
        <v>34</v>
      </c>
      <c r="U1984" s="20" t="s">
        <v>37</v>
      </c>
      <c r="V1984" s="21" t="s">
        <v>38</v>
      </c>
      <c r="W1984" s="22">
        <v>94</v>
      </c>
      <c r="X1984" s="23"/>
    </row>
    <row r="1985" spans="1:24" s="1" customFormat="1" ht="21" customHeight="1" x14ac:dyDescent="0.3">
      <c r="A1985" s="24" t="s">
        <v>23</v>
      </c>
      <c r="B1985" s="24" t="s">
        <v>50</v>
      </c>
      <c r="C1985" s="27" t="s">
        <v>2383</v>
      </c>
      <c r="D1985" s="59"/>
      <c r="E1985" s="40" t="str">
        <f>HYPERLINK("https://www.google.ru/search?q=BV2654-410&amp;newwindow=1&amp;tbm=isch","Еще фото")</f>
        <v>Еще фото</v>
      </c>
      <c r="F1985" s="25" t="s">
        <v>52</v>
      </c>
      <c r="G1985" s="24" t="s">
        <v>2336</v>
      </c>
      <c r="H1985" s="24" t="s">
        <v>28</v>
      </c>
      <c r="I1985" s="24" t="s">
        <v>2323</v>
      </c>
      <c r="J1985" s="14" t="s">
        <v>29</v>
      </c>
      <c r="K1985" s="15" t="s">
        <v>30</v>
      </c>
      <c r="L1985" s="61"/>
      <c r="M1985" s="14"/>
      <c r="N1985" s="14" t="s">
        <v>107</v>
      </c>
      <c r="O1985" s="14"/>
      <c r="P1985" s="15" t="s">
        <v>47</v>
      </c>
      <c r="Q1985" s="16">
        <v>10099</v>
      </c>
      <c r="R1985" s="17">
        <v>55.76</v>
      </c>
      <c r="S1985" s="18">
        <v>5137.9355000000005</v>
      </c>
      <c r="T1985" s="19" t="s">
        <v>34</v>
      </c>
      <c r="U1985" s="20" t="s">
        <v>39</v>
      </c>
      <c r="V1985" s="21" t="s">
        <v>40</v>
      </c>
      <c r="W1985" s="22">
        <v>63</v>
      </c>
      <c r="X1985" s="23"/>
    </row>
    <row r="1986" spans="1:24" s="1" customFormat="1" ht="21" customHeight="1" x14ac:dyDescent="0.3">
      <c r="A1986" s="24" t="s">
        <v>23</v>
      </c>
      <c r="B1986" s="24" t="s">
        <v>50</v>
      </c>
      <c r="C1986" s="27" t="s">
        <v>2383</v>
      </c>
      <c r="D1986" s="59"/>
      <c r="E1986" s="40" t="str">
        <f>HYPERLINK("https://www.google.ru/search?q=BV2654-410&amp;newwindow=1&amp;tbm=isch","Еще фото")</f>
        <v>Еще фото</v>
      </c>
      <c r="F1986" s="25" t="s">
        <v>52</v>
      </c>
      <c r="G1986" s="24" t="s">
        <v>2336</v>
      </c>
      <c r="H1986" s="24" t="s">
        <v>28</v>
      </c>
      <c r="I1986" s="24" t="s">
        <v>2323</v>
      </c>
      <c r="J1986" s="14" t="s">
        <v>29</v>
      </c>
      <c r="K1986" s="15" t="s">
        <v>30</v>
      </c>
      <c r="L1986" s="61"/>
      <c r="M1986" s="14"/>
      <c r="N1986" s="14" t="s">
        <v>107</v>
      </c>
      <c r="O1986" s="14"/>
      <c r="P1986" s="15" t="s">
        <v>47</v>
      </c>
      <c r="Q1986" s="16">
        <v>10099</v>
      </c>
      <c r="R1986" s="17">
        <v>55.76</v>
      </c>
      <c r="S1986" s="18">
        <v>5137.9355000000005</v>
      </c>
      <c r="T1986" s="19" t="s">
        <v>34</v>
      </c>
      <c r="U1986" s="20" t="s">
        <v>41</v>
      </c>
      <c r="V1986" s="21" t="s">
        <v>42</v>
      </c>
      <c r="W1986" s="22">
        <v>43</v>
      </c>
      <c r="X1986" s="23"/>
    </row>
    <row r="1987" spans="1:24" s="1" customFormat="1" ht="32" customHeight="1" x14ac:dyDescent="0.3">
      <c r="A1987" s="24" t="s">
        <v>23</v>
      </c>
      <c r="B1987" s="24" t="s">
        <v>50</v>
      </c>
      <c r="C1987" s="27" t="s">
        <v>2383</v>
      </c>
      <c r="D1987" s="60"/>
      <c r="E1987" s="40" t="str">
        <f>HYPERLINK("https://www.google.ru/search?q=BV2654-410&amp;newwindow=1&amp;tbm=isch","Еще фото")</f>
        <v>Еще фото</v>
      </c>
      <c r="F1987" s="25" t="s">
        <v>52</v>
      </c>
      <c r="G1987" s="24" t="s">
        <v>2336</v>
      </c>
      <c r="H1987" s="24" t="s">
        <v>28</v>
      </c>
      <c r="I1987" s="24" t="s">
        <v>2323</v>
      </c>
      <c r="J1987" s="14" t="s">
        <v>29</v>
      </c>
      <c r="K1987" s="15" t="s">
        <v>30</v>
      </c>
      <c r="L1987" s="57"/>
      <c r="M1987" s="14"/>
      <c r="N1987" s="14" t="s">
        <v>107</v>
      </c>
      <c r="O1987" s="14"/>
      <c r="P1987" s="15" t="s">
        <v>47</v>
      </c>
      <c r="Q1987" s="16">
        <v>10099</v>
      </c>
      <c r="R1987" s="17">
        <v>55.76</v>
      </c>
      <c r="S1987" s="18">
        <v>5137.9355000000005</v>
      </c>
      <c r="T1987" s="19" t="s">
        <v>34</v>
      </c>
      <c r="U1987" s="20" t="s">
        <v>54</v>
      </c>
      <c r="V1987" s="21" t="s">
        <v>55</v>
      </c>
      <c r="W1987" s="22">
        <v>2</v>
      </c>
      <c r="X1987" s="23"/>
    </row>
    <row r="1988" spans="1:24" s="1" customFormat="1" ht="17" customHeight="1" x14ac:dyDescent="0.3">
      <c r="A1988" s="11" t="s">
        <v>23</v>
      </c>
      <c r="B1988" s="11" t="s">
        <v>50</v>
      </c>
      <c r="C1988" s="12" t="s">
        <v>2385</v>
      </c>
      <c r="D1988" s="58"/>
      <c r="E1988" s="40" t="str">
        <f t="shared" ref="E1988:E1993" si="86">HYPERLINK("https://www.google.ru/search?q=BV2654-063&amp;newwindow=1&amp;tbm=isch","Еще фото")</f>
        <v>Еще фото</v>
      </c>
      <c r="F1988" s="25" t="s">
        <v>52</v>
      </c>
      <c r="G1988" s="11" t="s">
        <v>2336</v>
      </c>
      <c r="H1988" s="11" t="s">
        <v>28</v>
      </c>
      <c r="I1988" s="14" t="s">
        <v>2323</v>
      </c>
      <c r="J1988" s="14" t="s">
        <v>29</v>
      </c>
      <c r="K1988" s="15" t="s">
        <v>30</v>
      </c>
      <c r="L1988" s="56" t="s">
        <v>2384</v>
      </c>
      <c r="M1988" s="14" t="s">
        <v>106</v>
      </c>
      <c r="N1988" s="14" t="s">
        <v>32</v>
      </c>
      <c r="O1988" s="14"/>
      <c r="P1988" s="15" t="s">
        <v>125</v>
      </c>
      <c r="Q1988" s="16">
        <v>10099</v>
      </c>
      <c r="R1988" s="17">
        <v>52.49</v>
      </c>
      <c r="S1988" s="18">
        <v>5517.4355000000005</v>
      </c>
      <c r="T1988" s="19" t="s">
        <v>34</v>
      </c>
      <c r="U1988" s="20" t="s">
        <v>35</v>
      </c>
      <c r="V1988" s="21" t="s">
        <v>36</v>
      </c>
      <c r="W1988" s="22">
        <v>34</v>
      </c>
      <c r="X1988" s="23"/>
    </row>
    <row r="1989" spans="1:24" s="1" customFormat="1" ht="17" customHeight="1" x14ac:dyDescent="0.3">
      <c r="A1989" s="24" t="s">
        <v>23</v>
      </c>
      <c r="B1989" s="24" t="s">
        <v>50</v>
      </c>
      <c r="C1989" s="12" t="s">
        <v>2385</v>
      </c>
      <c r="D1989" s="59"/>
      <c r="E1989" s="40" t="str">
        <f t="shared" si="86"/>
        <v>Еще фото</v>
      </c>
      <c r="F1989" s="25" t="s">
        <v>52</v>
      </c>
      <c r="G1989" s="24" t="s">
        <v>2336</v>
      </c>
      <c r="H1989" s="24" t="s">
        <v>28</v>
      </c>
      <c r="I1989" s="24" t="s">
        <v>2323</v>
      </c>
      <c r="J1989" s="14" t="s">
        <v>29</v>
      </c>
      <c r="K1989" s="15" t="s">
        <v>30</v>
      </c>
      <c r="L1989" s="61"/>
      <c r="M1989" s="14" t="s">
        <v>106</v>
      </c>
      <c r="N1989" s="14" t="s">
        <v>32</v>
      </c>
      <c r="O1989" s="14"/>
      <c r="P1989" s="15" t="s">
        <v>125</v>
      </c>
      <c r="Q1989" s="16">
        <v>10099</v>
      </c>
      <c r="R1989" s="17">
        <v>52.49</v>
      </c>
      <c r="S1989" s="18">
        <v>5517.4355000000005</v>
      </c>
      <c r="T1989" s="19" t="s">
        <v>34</v>
      </c>
      <c r="U1989" s="20" t="s">
        <v>37</v>
      </c>
      <c r="V1989" s="21" t="s">
        <v>38</v>
      </c>
      <c r="W1989" s="22">
        <v>23</v>
      </c>
      <c r="X1989" s="23"/>
    </row>
    <row r="1990" spans="1:24" s="1" customFormat="1" ht="17" customHeight="1" x14ac:dyDescent="0.3">
      <c r="A1990" s="24" t="s">
        <v>23</v>
      </c>
      <c r="B1990" s="24" t="s">
        <v>50</v>
      </c>
      <c r="C1990" s="12" t="s">
        <v>2385</v>
      </c>
      <c r="D1990" s="59"/>
      <c r="E1990" s="40" t="str">
        <f t="shared" si="86"/>
        <v>Еще фото</v>
      </c>
      <c r="F1990" s="25" t="s">
        <v>52</v>
      </c>
      <c r="G1990" s="24" t="s">
        <v>2336</v>
      </c>
      <c r="H1990" s="24" t="s">
        <v>28</v>
      </c>
      <c r="I1990" s="24" t="s">
        <v>2323</v>
      </c>
      <c r="J1990" s="14" t="s">
        <v>29</v>
      </c>
      <c r="K1990" s="15" t="s">
        <v>30</v>
      </c>
      <c r="L1990" s="61"/>
      <c r="M1990" s="14" t="s">
        <v>106</v>
      </c>
      <c r="N1990" s="14" t="s">
        <v>32</v>
      </c>
      <c r="O1990" s="14"/>
      <c r="P1990" s="15" t="s">
        <v>125</v>
      </c>
      <c r="Q1990" s="16">
        <v>10099</v>
      </c>
      <c r="R1990" s="17">
        <v>52.49</v>
      </c>
      <c r="S1990" s="18">
        <v>5517.4355000000005</v>
      </c>
      <c r="T1990" s="19" t="s">
        <v>34</v>
      </c>
      <c r="U1990" s="20" t="s">
        <v>39</v>
      </c>
      <c r="V1990" s="21" t="s">
        <v>40</v>
      </c>
      <c r="W1990" s="22">
        <v>4</v>
      </c>
      <c r="X1990" s="23"/>
    </row>
    <row r="1991" spans="1:24" s="1" customFormat="1" ht="17" customHeight="1" x14ac:dyDescent="0.3">
      <c r="A1991" s="24" t="s">
        <v>23</v>
      </c>
      <c r="B1991" s="24" t="s">
        <v>50</v>
      </c>
      <c r="C1991" s="12" t="s">
        <v>2385</v>
      </c>
      <c r="D1991" s="59"/>
      <c r="E1991" s="40" t="str">
        <f t="shared" si="86"/>
        <v>Еще фото</v>
      </c>
      <c r="F1991" s="25" t="s">
        <v>52</v>
      </c>
      <c r="G1991" s="24" t="s">
        <v>2336</v>
      </c>
      <c r="H1991" s="24" t="s">
        <v>28</v>
      </c>
      <c r="I1991" s="24" t="s">
        <v>2323</v>
      </c>
      <c r="J1991" s="14" t="s">
        <v>29</v>
      </c>
      <c r="K1991" s="15" t="s">
        <v>30</v>
      </c>
      <c r="L1991" s="61"/>
      <c r="M1991" s="14" t="s">
        <v>106</v>
      </c>
      <c r="N1991" s="14" t="s">
        <v>32</v>
      </c>
      <c r="O1991" s="14"/>
      <c r="P1991" s="15" t="s">
        <v>125</v>
      </c>
      <c r="Q1991" s="16">
        <v>10099</v>
      </c>
      <c r="R1991" s="17">
        <v>52.49</v>
      </c>
      <c r="S1991" s="18">
        <v>5517.4355000000005</v>
      </c>
      <c r="T1991" s="19" t="s">
        <v>34</v>
      </c>
      <c r="U1991" s="20" t="s">
        <v>41</v>
      </c>
      <c r="V1991" s="21" t="s">
        <v>42</v>
      </c>
      <c r="W1991" s="22">
        <v>68</v>
      </c>
      <c r="X1991" s="23"/>
    </row>
    <row r="1992" spans="1:24" s="1" customFormat="1" ht="17" customHeight="1" x14ac:dyDescent="0.3">
      <c r="A1992" s="24" t="s">
        <v>23</v>
      </c>
      <c r="B1992" s="24" t="s">
        <v>50</v>
      </c>
      <c r="C1992" s="12" t="s">
        <v>2385</v>
      </c>
      <c r="D1992" s="59"/>
      <c r="E1992" s="40" t="str">
        <f t="shared" si="86"/>
        <v>Еще фото</v>
      </c>
      <c r="F1992" s="25" t="s">
        <v>52</v>
      </c>
      <c r="G1992" s="24" t="s">
        <v>2336</v>
      </c>
      <c r="H1992" s="24" t="s">
        <v>28</v>
      </c>
      <c r="I1992" s="24" t="s">
        <v>2323</v>
      </c>
      <c r="J1992" s="14" t="s">
        <v>29</v>
      </c>
      <c r="K1992" s="15" t="s">
        <v>30</v>
      </c>
      <c r="L1992" s="61"/>
      <c r="M1992" s="14" t="s">
        <v>106</v>
      </c>
      <c r="N1992" s="14" t="s">
        <v>32</v>
      </c>
      <c r="O1992" s="14"/>
      <c r="P1992" s="15" t="s">
        <v>125</v>
      </c>
      <c r="Q1992" s="16">
        <v>10099</v>
      </c>
      <c r="R1992" s="17">
        <v>52.49</v>
      </c>
      <c r="S1992" s="18">
        <v>5517.4355000000005</v>
      </c>
      <c r="T1992" s="19" t="s">
        <v>34</v>
      </c>
      <c r="U1992" s="20" t="s">
        <v>54</v>
      </c>
      <c r="V1992" s="21" t="s">
        <v>55</v>
      </c>
      <c r="W1992" s="22">
        <v>20</v>
      </c>
      <c r="X1992" s="23"/>
    </row>
    <row r="1993" spans="1:24" s="1" customFormat="1" ht="22.05" customHeight="1" x14ac:dyDescent="0.3">
      <c r="A1993" s="24" t="s">
        <v>23</v>
      </c>
      <c r="B1993" s="24" t="s">
        <v>50</v>
      </c>
      <c r="C1993" s="12" t="s">
        <v>2385</v>
      </c>
      <c r="D1993" s="60"/>
      <c r="E1993" s="40" t="str">
        <f t="shared" si="86"/>
        <v>Еще фото</v>
      </c>
      <c r="F1993" s="25" t="s">
        <v>52</v>
      </c>
      <c r="G1993" s="24" t="s">
        <v>2336</v>
      </c>
      <c r="H1993" s="24" t="s">
        <v>28</v>
      </c>
      <c r="I1993" s="24" t="s">
        <v>2323</v>
      </c>
      <c r="J1993" s="14" t="s">
        <v>29</v>
      </c>
      <c r="K1993" s="15" t="s">
        <v>30</v>
      </c>
      <c r="L1993" s="57"/>
      <c r="M1993" s="14" t="s">
        <v>106</v>
      </c>
      <c r="N1993" s="14" t="s">
        <v>32</v>
      </c>
      <c r="O1993" s="14"/>
      <c r="P1993" s="15" t="s">
        <v>125</v>
      </c>
      <c r="Q1993" s="16">
        <v>10099</v>
      </c>
      <c r="R1993" s="17">
        <v>52.49</v>
      </c>
      <c r="S1993" s="18">
        <v>5517.4355000000005</v>
      </c>
      <c r="T1993" s="19" t="s">
        <v>34</v>
      </c>
      <c r="U1993" s="20" t="s">
        <v>2386</v>
      </c>
      <c r="V1993" s="21" t="s">
        <v>2387</v>
      </c>
      <c r="W1993" s="22">
        <v>2</v>
      </c>
      <c r="X1993" s="23"/>
    </row>
    <row r="1994" spans="1:24" s="1" customFormat="1" ht="26" customHeight="1" x14ac:dyDescent="0.3">
      <c r="A1994" s="11" t="s">
        <v>23</v>
      </c>
      <c r="B1994" s="11" t="s">
        <v>2388</v>
      </c>
      <c r="C1994" s="12" t="s">
        <v>2389</v>
      </c>
      <c r="D1994" s="58"/>
      <c r="E1994" s="40" t="str">
        <f>HYPERLINK("https://www.google.ru/search?q=FZ5213-100&amp;newwindow=1&amp;tbm=isch","Еще фото")</f>
        <v>Еще фото</v>
      </c>
      <c r="F1994" s="25"/>
      <c r="G1994" s="11" t="s">
        <v>2390</v>
      </c>
      <c r="H1994" s="11" t="s">
        <v>28</v>
      </c>
      <c r="I1994" s="14" t="s">
        <v>2323</v>
      </c>
      <c r="J1994" s="14" t="s">
        <v>29</v>
      </c>
      <c r="K1994" s="15" t="s">
        <v>997</v>
      </c>
      <c r="L1994" s="56" t="s">
        <v>2391</v>
      </c>
      <c r="M1994" s="14"/>
      <c r="N1994" s="14" t="s">
        <v>67</v>
      </c>
      <c r="O1994" s="14"/>
      <c r="P1994" s="15" t="s">
        <v>154</v>
      </c>
      <c r="Q1994" s="16">
        <v>8099</v>
      </c>
      <c r="R1994" s="17">
        <v>52.49</v>
      </c>
      <c r="S1994" s="18">
        <v>4424.9354999999996</v>
      </c>
      <c r="T1994" s="19" t="s">
        <v>34</v>
      </c>
      <c r="U1994" s="20" t="s">
        <v>64</v>
      </c>
      <c r="V1994" s="21" t="s">
        <v>2257</v>
      </c>
      <c r="W1994" s="22">
        <v>2</v>
      </c>
      <c r="X1994" s="23"/>
    </row>
    <row r="1995" spans="1:24" s="1" customFormat="1" ht="26" customHeight="1" x14ac:dyDescent="0.3">
      <c r="A1995" s="24" t="s">
        <v>23</v>
      </c>
      <c r="B1995" s="24" t="s">
        <v>2388</v>
      </c>
      <c r="C1995" s="12" t="s">
        <v>2389</v>
      </c>
      <c r="D1995" s="59"/>
      <c r="E1995" s="40" t="str">
        <f>HYPERLINK("https://www.google.ru/search?q=FZ5213-100&amp;newwindow=1&amp;tbm=isch","Еще фото")</f>
        <v>Еще фото</v>
      </c>
      <c r="F1995" s="25"/>
      <c r="G1995" s="24" t="s">
        <v>2390</v>
      </c>
      <c r="H1995" s="24" t="s">
        <v>28</v>
      </c>
      <c r="I1995" s="24" t="s">
        <v>2323</v>
      </c>
      <c r="J1995" s="14" t="s">
        <v>29</v>
      </c>
      <c r="K1995" s="15" t="s">
        <v>997</v>
      </c>
      <c r="L1995" s="61"/>
      <c r="M1995" s="14"/>
      <c r="N1995" s="14" t="s">
        <v>67</v>
      </c>
      <c r="O1995" s="14"/>
      <c r="P1995" s="15" t="s">
        <v>154</v>
      </c>
      <c r="Q1995" s="16">
        <v>8099</v>
      </c>
      <c r="R1995" s="17">
        <v>52.49</v>
      </c>
      <c r="S1995" s="18">
        <v>4424.9354999999996</v>
      </c>
      <c r="T1995" s="19" t="s">
        <v>34</v>
      </c>
      <c r="U1995" s="20" t="s">
        <v>35</v>
      </c>
      <c r="V1995" s="21" t="s">
        <v>2392</v>
      </c>
      <c r="W1995" s="22">
        <v>1</v>
      </c>
      <c r="X1995" s="23"/>
    </row>
    <row r="1996" spans="1:24" s="1" customFormat="1" ht="26" customHeight="1" x14ac:dyDescent="0.3">
      <c r="A1996" s="24" t="s">
        <v>23</v>
      </c>
      <c r="B1996" s="24" t="s">
        <v>2388</v>
      </c>
      <c r="C1996" s="12" t="s">
        <v>2389</v>
      </c>
      <c r="D1996" s="59"/>
      <c r="E1996" s="40" t="str">
        <f>HYPERLINK("https://www.google.ru/search?q=FZ5213-100&amp;newwindow=1&amp;tbm=isch","Еще фото")</f>
        <v>Еще фото</v>
      </c>
      <c r="F1996" s="25"/>
      <c r="G1996" s="24" t="s">
        <v>2390</v>
      </c>
      <c r="H1996" s="24" t="s">
        <v>28</v>
      </c>
      <c r="I1996" s="24" t="s">
        <v>2323</v>
      </c>
      <c r="J1996" s="14" t="s">
        <v>29</v>
      </c>
      <c r="K1996" s="15" t="s">
        <v>997</v>
      </c>
      <c r="L1996" s="61"/>
      <c r="M1996" s="14"/>
      <c r="N1996" s="14" t="s">
        <v>67</v>
      </c>
      <c r="O1996" s="14"/>
      <c r="P1996" s="15" t="s">
        <v>154</v>
      </c>
      <c r="Q1996" s="16">
        <v>8099</v>
      </c>
      <c r="R1996" s="17">
        <v>52.49</v>
      </c>
      <c r="S1996" s="18">
        <v>4424.9354999999996</v>
      </c>
      <c r="T1996" s="19" t="s">
        <v>34</v>
      </c>
      <c r="U1996" s="20" t="s">
        <v>37</v>
      </c>
      <c r="V1996" s="21" t="s">
        <v>2259</v>
      </c>
      <c r="W1996" s="22">
        <v>1</v>
      </c>
      <c r="X1996" s="23"/>
    </row>
    <row r="1997" spans="1:24" s="1" customFormat="1" ht="26" customHeight="1" x14ac:dyDescent="0.3">
      <c r="A1997" s="24" t="s">
        <v>23</v>
      </c>
      <c r="B1997" s="24" t="s">
        <v>2388</v>
      </c>
      <c r="C1997" s="12" t="s">
        <v>2389</v>
      </c>
      <c r="D1997" s="60"/>
      <c r="E1997" s="40" t="str">
        <f>HYPERLINK("https://www.google.ru/search?q=FZ5213-100&amp;newwindow=1&amp;tbm=isch","Еще фото")</f>
        <v>Еще фото</v>
      </c>
      <c r="F1997" s="25"/>
      <c r="G1997" s="24" t="s">
        <v>2390</v>
      </c>
      <c r="H1997" s="24" t="s">
        <v>28</v>
      </c>
      <c r="I1997" s="24" t="s">
        <v>2323</v>
      </c>
      <c r="J1997" s="14" t="s">
        <v>29</v>
      </c>
      <c r="K1997" s="15" t="s">
        <v>997</v>
      </c>
      <c r="L1997" s="57"/>
      <c r="M1997" s="14"/>
      <c r="N1997" s="14" t="s">
        <v>67</v>
      </c>
      <c r="O1997" s="14"/>
      <c r="P1997" s="15" t="s">
        <v>154</v>
      </c>
      <c r="Q1997" s="16">
        <v>8099</v>
      </c>
      <c r="R1997" s="17">
        <v>52.49</v>
      </c>
      <c r="S1997" s="18">
        <v>4424.9354999999996</v>
      </c>
      <c r="T1997" s="19" t="s">
        <v>34</v>
      </c>
      <c r="U1997" s="20" t="s">
        <v>41</v>
      </c>
      <c r="V1997" s="21" t="s">
        <v>2393</v>
      </c>
      <c r="W1997" s="22">
        <v>1</v>
      </c>
      <c r="X1997" s="23"/>
    </row>
    <row r="1998" spans="1:24" s="1" customFormat="1" ht="26" customHeight="1" x14ac:dyDescent="0.3">
      <c r="A1998" s="11" t="s">
        <v>23</v>
      </c>
      <c r="B1998" s="11" t="s">
        <v>74</v>
      </c>
      <c r="C1998" s="12" t="s">
        <v>2394</v>
      </c>
      <c r="D1998" s="58"/>
      <c r="E1998" s="40" t="str">
        <f>HYPERLINK("https://www.google.ru/search?q=BV2662-100&amp;newwindow=1&amp;tbm=isch","Еще фото")</f>
        <v>Еще фото</v>
      </c>
      <c r="F1998" s="25"/>
      <c r="G1998" s="11" t="s">
        <v>2395</v>
      </c>
      <c r="H1998" s="11" t="s">
        <v>28</v>
      </c>
      <c r="I1998" s="14" t="s">
        <v>2323</v>
      </c>
      <c r="J1998" s="14" t="s">
        <v>29</v>
      </c>
      <c r="K1998" s="15" t="s">
        <v>30</v>
      </c>
      <c r="L1998" s="56" t="s">
        <v>2396</v>
      </c>
      <c r="M1998" s="14"/>
      <c r="N1998" s="14" t="s">
        <v>67</v>
      </c>
      <c r="O1998" s="14"/>
      <c r="P1998" s="15" t="s">
        <v>47</v>
      </c>
      <c r="Q1998" s="16">
        <v>8999</v>
      </c>
      <c r="R1998" s="17">
        <v>52.35</v>
      </c>
      <c r="S1998" s="18">
        <v>4930.9355000000005</v>
      </c>
      <c r="T1998" s="19" t="s">
        <v>34</v>
      </c>
      <c r="U1998" s="20" t="s">
        <v>35</v>
      </c>
      <c r="V1998" s="21" t="s">
        <v>36</v>
      </c>
      <c r="W1998" s="22">
        <v>5</v>
      </c>
      <c r="X1998" s="23"/>
    </row>
    <row r="1999" spans="1:24" s="1" customFormat="1" ht="26" customHeight="1" x14ac:dyDescent="0.3">
      <c r="A1999" s="24" t="s">
        <v>23</v>
      </c>
      <c r="B1999" s="24" t="s">
        <v>74</v>
      </c>
      <c r="C1999" s="12" t="s">
        <v>2394</v>
      </c>
      <c r="D1999" s="59"/>
      <c r="E1999" s="40" t="str">
        <f>HYPERLINK("https://www.google.ru/search?q=BV2662-100&amp;newwindow=1&amp;tbm=isch","Еще фото")</f>
        <v>Еще фото</v>
      </c>
      <c r="F1999" s="25"/>
      <c r="G1999" s="24" t="s">
        <v>2395</v>
      </c>
      <c r="H1999" s="24" t="s">
        <v>28</v>
      </c>
      <c r="I1999" s="24" t="s">
        <v>2323</v>
      </c>
      <c r="J1999" s="14" t="s">
        <v>29</v>
      </c>
      <c r="K1999" s="15" t="s">
        <v>30</v>
      </c>
      <c r="L1999" s="61"/>
      <c r="M1999" s="14"/>
      <c r="N1999" s="14" t="s">
        <v>67</v>
      </c>
      <c r="O1999" s="14"/>
      <c r="P1999" s="15" t="s">
        <v>47</v>
      </c>
      <c r="Q1999" s="16">
        <v>8999</v>
      </c>
      <c r="R1999" s="17">
        <v>52.35</v>
      </c>
      <c r="S1999" s="18">
        <v>4930.9355000000005</v>
      </c>
      <c r="T1999" s="19" t="s">
        <v>34</v>
      </c>
      <c r="U1999" s="20" t="s">
        <v>39</v>
      </c>
      <c r="V1999" s="21" t="s">
        <v>40</v>
      </c>
      <c r="W1999" s="22">
        <v>20</v>
      </c>
      <c r="X1999" s="23"/>
    </row>
    <row r="2000" spans="1:24" s="1" customFormat="1" ht="26" customHeight="1" x14ac:dyDescent="0.3">
      <c r="A2000" s="24" t="s">
        <v>23</v>
      </c>
      <c r="B2000" s="24" t="s">
        <v>74</v>
      </c>
      <c r="C2000" s="12" t="s">
        <v>2394</v>
      </c>
      <c r="D2000" s="59"/>
      <c r="E2000" s="40" t="str">
        <f>HYPERLINK("https://www.google.ru/search?q=BV2662-100&amp;newwindow=1&amp;tbm=isch","Еще фото")</f>
        <v>Еще фото</v>
      </c>
      <c r="F2000" s="25"/>
      <c r="G2000" s="24" t="s">
        <v>2395</v>
      </c>
      <c r="H2000" s="24" t="s">
        <v>28</v>
      </c>
      <c r="I2000" s="24" t="s">
        <v>2323</v>
      </c>
      <c r="J2000" s="14" t="s">
        <v>29</v>
      </c>
      <c r="K2000" s="15" t="s">
        <v>30</v>
      </c>
      <c r="L2000" s="61"/>
      <c r="M2000" s="14"/>
      <c r="N2000" s="14" t="s">
        <v>67</v>
      </c>
      <c r="O2000" s="14"/>
      <c r="P2000" s="15" t="s">
        <v>47</v>
      </c>
      <c r="Q2000" s="16">
        <v>8999</v>
      </c>
      <c r="R2000" s="17">
        <v>52.35</v>
      </c>
      <c r="S2000" s="18">
        <v>4930.9355000000005</v>
      </c>
      <c r="T2000" s="19" t="s">
        <v>34</v>
      </c>
      <c r="U2000" s="20" t="s">
        <v>41</v>
      </c>
      <c r="V2000" s="21" t="s">
        <v>42</v>
      </c>
      <c r="W2000" s="22">
        <v>14</v>
      </c>
      <c r="X2000" s="23"/>
    </row>
    <row r="2001" spans="1:24" s="1" customFormat="1" ht="26" customHeight="1" x14ac:dyDescent="0.3">
      <c r="A2001" s="24" t="s">
        <v>23</v>
      </c>
      <c r="B2001" s="24" t="s">
        <v>74</v>
      </c>
      <c r="C2001" s="12" t="s">
        <v>2394</v>
      </c>
      <c r="D2001" s="60"/>
      <c r="E2001" s="40" t="str">
        <f>HYPERLINK("https://www.google.ru/search?q=BV2662-100&amp;newwindow=1&amp;tbm=isch","Еще фото")</f>
        <v>Еще фото</v>
      </c>
      <c r="F2001" s="25"/>
      <c r="G2001" s="24" t="s">
        <v>2395</v>
      </c>
      <c r="H2001" s="24" t="s">
        <v>28</v>
      </c>
      <c r="I2001" s="24" t="s">
        <v>2323</v>
      </c>
      <c r="J2001" s="14" t="s">
        <v>29</v>
      </c>
      <c r="K2001" s="15" t="s">
        <v>30</v>
      </c>
      <c r="L2001" s="57"/>
      <c r="M2001" s="14"/>
      <c r="N2001" s="14" t="s">
        <v>67</v>
      </c>
      <c r="O2001" s="14"/>
      <c r="P2001" s="15" t="s">
        <v>47</v>
      </c>
      <c r="Q2001" s="16">
        <v>8999</v>
      </c>
      <c r="R2001" s="17">
        <v>52.35</v>
      </c>
      <c r="S2001" s="18">
        <v>4930.9355000000005</v>
      </c>
      <c r="T2001" s="19" t="s">
        <v>34</v>
      </c>
      <c r="U2001" s="20" t="s">
        <v>54</v>
      </c>
      <c r="V2001" s="21" t="s">
        <v>55</v>
      </c>
      <c r="W2001" s="22">
        <v>4</v>
      </c>
      <c r="X2001" s="23"/>
    </row>
    <row r="2002" spans="1:24" s="1" customFormat="1" ht="17" customHeight="1" x14ac:dyDescent="0.3">
      <c r="A2002" s="11" t="s">
        <v>23</v>
      </c>
      <c r="B2002" s="11" t="s">
        <v>50</v>
      </c>
      <c r="C2002" s="12" t="s">
        <v>2397</v>
      </c>
      <c r="D2002" s="58"/>
      <c r="E2002" s="40" t="str">
        <f t="shared" ref="E2002:E2007" si="87">HYPERLINK("https://www.google.ru/search?q=BV2654-100&amp;newwindow=1&amp;tbm=isch","Еще фото")</f>
        <v>Еще фото</v>
      </c>
      <c r="F2002" s="13" t="s">
        <v>26</v>
      </c>
      <c r="G2002" s="11" t="s">
        <v>2336</v>
      </c>
      <c r="H2002" s="11" t="s">
        <v>28</v>
      </c>
      <c r="I2002" s="14" t="s">
        <v>2323</v>
      </c>
      <c r="J2002" s="14" t="s">
        <v>29</v>
      </c>
      <c r="K2002" s="15" t="s">
        <v>30</v>
      </c>
      <c r="L2002" s="56" t="s">
        <v>2384</v>
      </c>
      <c r="M2002" s="14"/>
      <c r="N2002" s="14" t="s">
        <v>67</v>
      </c>
      <c r="O2002" s="14"/>
      <c r="P2002" s="15" t="s">
        <v>47</v>
      </c>
      <c r="Q2002" s="16">
        <v>9699</v>
      </c>
      <c r="R2002" s="17">
        <v>48.88</v>
      </c>
      <c r="S2002" s="18">
        <v>5701.4355000000005</v>
      </c>
      <c r="T2002" s="19" t="s">
        <v>34</v>
      </c>
      <c r="U2002" s="20" t="s">
        <v>35</v>
      </c>
      <c r="V2002" s="21" t="s">
        <v>36</v>
      </c>
      <c r="W2002" s="22">
        <v>12</v>
      </c>
      <c r="X2002" s="23"/>
    </row>
    <row r="2003" spans="1:24" s="1" customFormat="1" ht="17" customHeight="1" x14ac:dyDescent="0.3">
      <c r="A2003" s="24" t="s">
        <v>23</v>
      </c>
      <c r="B2003" s="24" t="s">
        <v>50</v>
      </c>
      <c r="C2003" s="12" t="s">
        <v>2397</v>
      </c>
      <c r="D2003" s="59"/>
      <c r="E2003" s="40" t="str">
        <f t="shared" si="87"/>
        <v>Еще фото</v>
      </c>
      <c r="F2003" s="13" t="s">
        <v>26</v>
      </c>
      <c r="G2003" s="24" t="s">
        <v>2336</v>
      </c>
      <c r="H2003" s="24" t="s">
        <v>28</v>
      </c>
      <c r="I2003" s="24" t="s">
        <v>2323</v>
      </c>
      <c r="J2003" s="14" t="s">
        <v>29</v>
      </c>
      <c r="K2003" s="15" t="s">
        <v>30</v>
      </c>
      <c r="L2003" s="61"/>
      <c r="M2003" s="14"/>
      <c r="N2003" s="14" t="s">
        <v>67</v>
      </c>
      <c r="O2003" s="14"/>
      <c r="P2003" s="15" t="s">
        <v>47</v>
      </c>
      <c r="Q2003" s="16">
        <v>9699</v>
      </c>
      <c r="R2003" s="17">
        <v>48.88</v>
      </c>
      <c r="S2003" s="18">
        <v>5701.4355000000005</v>
      </c>
      <c r="T2003" s="19" t="s">
        <v>34</v>
      </c>
      <c r="U2003" s="20" t="s">
        <v>37</v>
      </c>
      <c r="V2003" s="21" t="s">
        <v>38</v>
      </c>
      <c r="W2003" s="22">
        <v>17</v>
      </c>
      <c r="X2003" s="23"/>
    </row>
    <row r="2004" spans="1:24" s="1" customFormat="1" ht="17" customHeight="1" x14ac:dyDescent="0.3">
      <c r="A2004" s="24" t="s">
        <v>23</v>
      </c>
      <c r="B2004" s="24" t="s">
        <v>50</v>
      </c>
      <c r="C2004" s="12" t="s">
        <v>2397</v>
      </c>
      <c r="D2004" s="59"/>
      <c r="E2004" s="40" t="str">
        <f t="shared" si="87"/>
        <v>Еще фото</v>
      </c>
      <c r="F2004" s="13" t="s">
        <v>26</v>
      </c>
      <c r="G2004" s="24" t="s">
        <v>2336</v>
      </c>
      <c r="H2004" s="24" t="s">
        <v>28</v>
      </c>
      <c r="I2004" s="24" t="s">
        <v>2323</v>
      </c>
      <c r="J2004" s="14" t="s">
        <v>29</v>
      </c>
      <c r="K2004" s="15" t="s">
        <v>30</v>
      </c>
      <c r="L2004" s="61"/>
      <c r="M2004" s="14"/>
      <c r="N2004" s="14" t="s">
        <v>67</v>
      </c>
      <c r="O2004" s="14"/>
      <c r="P2004" s="15" t="s">
        <v>47</v>
      </c>
      <c r="Q2004" s="16">
        <v>9699</v>
      </c>
      <c r="R2004" s="17">
        <v>48.88</v>
      </c>
      <c r="S2004" s="18">
        <v>5701.4355000000005</v>
      </c>
      <c r="T2004" s="19" t="s">
        <v>34</v>
      </c>
      <c r="U2004" s="20" t="s">
        <v>39</v>
      </c>
      <c r="V2004" s="21" t="s">
        <v>40</v>
      </c>
      <c r="W2004" s="22">
        <v>5</v>
      </c>
      <c r="X2004" s="23"/>
    </row>
    <row r="2005" spans="1:24" s="1" customFormat="1" ht="17" customHeight="1" x14ac:dyDescent="0.3">
      <c r="A2005" s="24" t="s">
        <v>23</v>
      </c>
      <c r="B2005" s="24" t="s">
        <v>50</v>
      </c>
      <c r="C2005" s="12" t="s">
        <v>2397</v>
      </c>
      <c r="D2005" s="59"/>
      <c r="E2005" s="40" t="str">
        <f t="shared" si="87"/>
        <v>Еще фото</v>
      </c>
      <c r="F2005" s="13" t="s">
        <v>26</v>
      </c>
      <c r="G2005" s="24" t="s">
        <v>2336</v>
      </c>
      <c r="H2005" s="24" t="s">
        <v>28</v>
      </c>
      <c r="I2005" s="24" t="s">
        <v>2323</v>
      </c>
      <c r="J2005" s="14" t="s">
        <v>29</v>
      </c>
      <c r="K2005" s="15" t="s">
        <v>30</v>
      </c>
      <c r="L2005" s="61"/>
      <c r="M2005" s="14"/>
      <c r="N2005" s="14" t="s">
        <v>67</v>
      </c>
      <c r="O2005" s="14"/>
      <c r="P2005" s="15" t="s">
        <v>47</v>
      </c>
      <c r="Q2005" s="16">
        <v>9699</v>
      </c>
      <c r="R2005" s="17">
        <v>48.88</v>
      </c>
      <c r="S2005" s="18">
        <v>5701.4355000000005</v>
      </c>
      <c r="T2005" s="19" t="s">
        <v>34</v>
      </c>
      <c r="U2005" s="20" t="s">
        <v>41</v>
      </c>
      <c r="V2005" s="21" t="s">
        <v>42</v>
      </c>
      <c r="W2005" s="22">
        <v>10</v>
      </c>
      <c r="X2005" s="23"/>
    </row>
    <row r="2006" spans="1:24" s="1" customFormat="1" ht="17" customHeight="1" x14ac:dyDescent="0.3">
      <c r="A2006" s="24" t="s">
        <v>23</v>
      </c>
      <c r="B2006" s="24" t="s">
        <v>50</v>
      </c>
      <c r="C2006" s="12" t="s">
        <v>2397</v>
      </c>
      <c r="D2006" s="59"/>
      <c r="E2006" s="40" t="str">
        <f t="shared" si="87"/>
        <v>Еще фото</v>
      </c>
      <c r="F2006" s="13" t="s">
        <v>26</v>
      </c>
      <c r="G2006" s="24" t="s">
        <v>2336</v>
      </c>
      <c r="H2006" s="24" t="s">
        <v>28</v>
      </c>
      <c r="I2006" s="24" t="s">
        <v>2323</v>
      </c>
      <c r="J2006" s="14" t="s">
        <v>29</v>
      </c>
      <c r="K2006" s="15" t="s">
        <v>30</v>
      </c>
      <c r="L2006" s="61"/>
      <c r="M2006" s="14"/>
      <c r="N2006" s="14" t="s">
        <v>67</v>
      </c>
      <c r="O2006" s="14"/>
      <c r="P2006" s="15" t="s">
        <v>47</v>
      </c>
      <c r="Q2006" s="16">
        <v>9699</v>
      </c>
      <c r="R2006" s="17">
        <v>48.88</v>
      </c>
      <c r="S2006" s="18">
        <v>5701.4355000000005</v>
      </c>
      <c r="T2006" s="19" t="s">
        <v>34</v>
      </c>
      <c r="U2006" s="20" t="s">
        <v>54</v>
      </c>
      <c r="V2006" s="21" t="s">
        <v>55</v>
      </c>
      <c r="W2006" s="22">
        <v>3</v>
      </c>
      <c r="X2006" s="23"/>
    </row>
    <row r="2007" spans="1:24" s="1" customFormat="1" ht="22.05" customHeight="1" x14ac:dyDescent="0.3">
      <c r="A2007" s="24" t="s">
        <v>23</v>
      </c>
      <c r="B2007" s="24" t="s">
        <v>50</v>
      </c>
      <c r="C2007" s="12" t="s">
        <v>2397</v>
      </c>
      <c r="D2007" s="60"/>
      <c r="E2007" s="40" t="str">
        <f t="shared" si="87"/>
        <v>Еще фото</v>
      </c>
      <c r="F2007" s="13" t="s">
        <v>26</v>
      </c>
      <c r="G2007" s="24" t="s">
        <v>2336</v>
      </c>
      <c r="H2007" s="24" t="s">
        <v>28</v>
      </c>
      <c r="I2007" s="24" t="s">
        <v>2323</v>
      </c>
      <c r="J2007" s="14" t="s">
        <v>29</v>
      </c>
      <c r="K2007" s="15" t="s">
        <v>30</v>
      </c>
      <c r="L2007" s="57"/>
      <c r="M2007" s="14"/>
      <c r="N2007" s="14" t="s">
        <v>67</v>
      </c>
      <c r="O2007" s="14"/>
      <c r="P2007" s="15" t="s">
        <v>47</v>
      </c>
      <c r="Q2007" s="16">
        <v>9699</v>
      </c>
      <c r="R2007" s="17">
        <v>48.88</v>
      </c>
      <c r="S2007" s="18">
        <v>5701.4355000000005</v>
      </c>
      <c r="T2007" s="19" t="s">
        <v>34</v>
      </c>
      <c r="U2007" s="20" t="s">
        <v>2386</v>
      </c>
      <c r="V2007" s="21" t="s">
        <v>2387</v>
      </c>
      <c r="W2007" s="22">
        <v>1</v>
      </c>
      <c r="X2007" s="23"/>
    </row>
    <row r="2008" spans="1:24" s="1" customFormat="1" ht="52.05" customHeight="1" x14ac:dyDescent="0.3">
      <c r="A2008" s="11" t="s">
        <v>23</v>
      </c>
      <c r="B2008" s="11" t="s">
        <v>2398</v>
      </c>
      <c r="C2008" s="12" t="s">
        <v>2399</v>
      </c>
      <c r="D2008" s="54"/>
      <c r="E2008" s="40" t="str">
        <f>HYPERLINK("https://www.google.ru/search?q=DQ5860-010&amp;newwindow=1&amp;tbm=isch","Еще фото")</f>
        <v>Еще фото</v>
      </c>
      <c r="F2008" s="25"/>
      <c r="G2008" s="11" t="s">
        <v>2336</v>
      </c>
      <c r="H2008" s="11" t="s">
        <v>28</v>
      </c>
      <c r="I2008" s="14" t="s">
        <v>2323</v>
      </c>
      <c r="J2008" s="14" t="s">
        <v>29</v>
      </c>
      <c r="K2008" s="15" t="s">
        <v>45</v>
      </c>
      <c r="L2008" s="56" t="s">
        <v>2400</v>
      </c>
      <c r="M2008" s="14"/>
      <c r="N2008" s="14" t="s">
        <v>114</v>
      </c>
      <c r="O2008" s="14"/>
      <c r="P2008" s="15" t="s">
        <v>47</v>
      </c>
      <c r="Q2008" s="16">
        <v>10499</v>
      </c>
      <c r="R2008" s="17">
        <v>48.87</v>
      </c>
      <c r="S2008" s="18">
        <v>6172.9354999999996</v>
      </c>
      <c r="T2008" s="19" t="s">
        <v>34</v>
      </c>
      <c r="U2008" s="20" t="s">
        <v>35</v>
      </c>
      <c r="V2008" s="21" t="s">
        <v>48</v>
      </c>
      <c r="W2008" s="22">
        <v>1</v>
      </c>
      <c r="X2008" s="23"/>
    </row>
    <row r="2009" spans="1:24" s="1" customFormat="1" ht="61.05" customHeight="1" x14ac:dyDescent="0.3">
      <c r="A2009" s="24" t="s">
        <v>23</v>
      </c>
      <c r="B2009" s="24" t="s">
        <v>2398</v>
      </c>
      <c r="C2009" s="12" t="s">
        <v>2399</v>
      </c>
      <c r="D2009" s="55"/>
      <c r="E2009" s="40" t="str">
        <f>HYPERLINK("https://www.google.ru/search?q=DQ5860-010&amp;newwindow=1&amp;tbm=isch","Еще фото")</f>
        <v>Еще фото</v>
      </c>
      <c r="F2009" s="25"/>
      <c r="G2009" s="24" t="s">
        <v>2336</v>
      </c>
      <c r="H2009" s="24" t="s">
        <v>28</v>
      </c>
      <c r="I2009" s="24" t="s">
        <v>2323</v>
      </c>
      <c r="J2009" s="14" t="s">
        <v>29</v>
      </c>
      <c r="K2009" s="15" t="s">
        <v>45</v>
      </c>
      <c r="L2009" s="57"/>
      <c r="M2009" s="14"/>
      <c r="N2009" s="14" t="s">
        <v>114</v>
      </c>
      <c r="O2009" s="14"/>
      <c r="P2009" s="15" t="s">
        <v>47</v>
      </c>
      <c r="Q2009" s="16">
        <v>10499</v>
      </c>
      <c r="R2009" s="17">
        <v>48.87</v>
      </c>
      <c r="S2009" s="18">
        <v>6172.9354999999996</v>
      </c>
      <c r="T2009" s="19" t="s">
        <v>34</v>
      </c>
      <c r="U2009" s="20" t="s">
        <v>37</v>
      </c>
      <c r="V2009" s="21" t="s">
        <v>38</v>
      </c>
      <c r="W2009" s="22">
        <v>1</v>
      </c>
      <c r="X2009" s="23"/>
    </row>
    <row r="2010" spans="1:24" s="1" customFormat="1" ht="35" customHeight="1" x14ac:dyDescent="0.3">
      <c r="A2010" s="11" t="s">
        <v>23</v>
      </c>
      <c r="B2010" s="11" t="s">
        <v>2361</v>
      </c>
      <c r="C2010" s="12" t="s">
        <v>2401</v>
      </c>
      <c r="D2010" s="58"/>
      <c r="E2010" s="40" t="str">
        <f>HYPERLINK("https://www.google.ru/search?q=HJ0606-010&amp;newwindow=1&amp;tbm=isch","Еще фото")</f>
        <v>Еще фото</v>
      </c>
      <c r="F2010" s="25"/>
      <c r="G2010" s="11" t="s">
        <v>2322</v>
      </c>
      <c r="H2010" s="11" t="s">
        <v>28</v>
      </c>
      <c r="I2010" s="14" t="s">
        <v>2323</v>
      </c>
      <c r="J2010" s="14" t="s">
        <v>29</v>
      </c>
      <c r="K2010" s="15" t="s">
        <v>30</v>
      </c>
      <c r="L2010" s="56" t="s">
        <v>2363</v>
      </c>
      <c r="M2010" s="14"/>
      <c r="N2010" s="14" t="s">
        <v>114</v>
      </c>
      <c r="O2010" s="14"/>
      <c r="P2010" s="15" t="s">
        <v>302</v>
      </c>
      <c r="Q2010" s="16">
        <v>12899</v>
      </c>
      <c r="R2010" s="17">
        <v>48.85</v>
      </c>
      <c r="S2010" s="18">
        <v>7587.4354999999996</v>
      </c>
      <c r="T2010" s="19" t="s">
        <v>34</v>
      </c>
      <c r="U2010" s="20" t="s">
        <v>35</v>
      </c>
      <c r="V2010" s="21" t="s">
        <v>36</v>
      </c>
      <c r="W2010" s="22">
        <v>1</v>
      </c>
      <c r="X2010" s="23"/>
    </row>
    <row r="2011" spans="1:24" s="1" customFormat="1" ht="35" customHeight="1" x14ac:dyDescent="0.3">
      <c r="A2011" s="24" t="s">
        <v>23</v>
      </c>
      <c r="B2011" s="24" t="s">
        <v>2361</v>
      </c>
      <c r="C2011" s="12" t="s">
        <v>2401</v>
      </c>
      <c r="D2011" s="59"/>
      <c r="E2011" s="40" t="str">
        <f>HYPERLINK("https://www.google.ru/search?q=HJ0606-010&amp;newwindow=1&amp;tbm=isch","Еще фото")</f>
        <v>Еще фото</v>
      </c>
      <c r="F2011" s="25"/>
      <c r="G2011" s="24" t="s">
        <v>2322</v>
      </c>
      <c r="H2011" s="24" t="s">
        <v>28</v>
      </c>
      <c r="I2011" s="24" t="s">
        <v>2323</v>
      </c>
      <c r="J2011" s="14" t="s">
        <v>29</v>
      </c>
      <c r="K2011" s="15" t="s">
        <v>30</v>
      </c>
      <c r="L2011" s="61"/>
      <c r="M2011" s="14"/>
      <c r="N2011" s="14" t="s">
        <v>114</v>
      </c>
      <c r="O2011" s="14"/>
      <c r="P2011" s="15" t="s">
        <v>302</v>
      </c>
      <c r="Q2011" s="16">
        <v>12899</v>
      </c>
      <c r="R2011" s="17">
        <v>48.85</v>
      </c>
      <c r="S2011" s="18">
        <v>7587.4354999999996</v>
      </c>
      <c r="T2011" s="19" t="s">
        <v>34</v>
      </c>
      <c r="U2011" s="20" t="s">
        <v>39</v>
      </c>
      <c r="V2011" s="21" t="s">
        <v>40</v>
      </c>
      <c r="W2011" s="22">
        <v>1</v>
      </c>
      <c r="X2011" s="23"/>
    </row>
    <row r="2012" spans="1:24" s="1" customFormat="1" ht="37.049999999999997" customHeight="1" x14ac:dyDescent="0.3">
      <c r="A2012" s="24" t="s">
        <v>23</v>
      </c>
      <c r="B2012" s="24" t="s">
        <v>2361</v>
      </c>
      <c r="C2012" s="12" t="s">
        <v>2401</v>
      </c>
      <c r="D2012" s="60"/>
      <c r="E2012" s="40" t="str">
        <f>HYPERLINK("https://www.google.ru/search?q=HJ0606-010&amp;newwindow=1&amp;tbm=isch","Еще фото")</f>
        <v>Еще фото</v>
      </c>
      <c r="F2012" s="25"/>
      <c r="G2012" s="24" t="s">
        <v>2322</v>
      </c>
      <c r="H2012" s="24" t="s">
        <v>28</v>
      </c>
      <c r="I2012" s="24" t="s">
        <v>2323</v>
      </c>
      <c r="J2012" s="14" t="s">
        <v>29</v>
      </c>
      <c r="K2012" s="15" t="s">
        <v>30</v>
      </c>
      <c r="L2012" s="57"/>
      <c r="M2012" s="14"/>
      <c r="N2012" s="14" t="s">
        <v>114</v>
      </c>
      <c r="O2012" s="14"/>
      <c r="P2012" s="15" t="s">
        <v>302</v>
      </c>
      <c r="Q2012" s="16">
        <v>12899</v>
      </c>
      <c r="R2012" s="17">
        <v>48.85</v>
      </c>
      <c r="S2012" s="18">
        <v>7587.4354999999996</v>
      </c>
      <c r="T2012" s="19" t="s">
        <v>34</v>
      </c>
      <c r="U2012" s="20" t="s">
        <v>54</v>
      </c>
      <c r="V2012" s="21" t="s">
        <v>55</v>
      </c>
      <c r="W2012" s="22">
        <v>1</v>
      </c>
      <c r="X2012" s="23"/>
    </row>
    <row r="2013" spans="1:24" s="1" customFormat="1" ht="52.05" customHeight="1" x14ac:dyDescent="0.3">
      <c r="A2013" s="11" t="s">
        <v>23</v>
      </c>
      <c r="B2013" s="11" t="s">
        <v>2402</v>
      </c>
      <c r="C2013" s="12" t="s">
        <v>2403</v>
      </c>
      <c r="D2013" s="54"/>
      <c r="E2013" s="40" t="str">
        <f>HYPERLINK("https://www.google.ru/search?q=BV2666-407&amp;newwindow=1&amp;tbm=isch","Еще фото")</f>
        <v>Еще фото</v>
      </c>
      <c r="F2013" s="25"/>
      <c r="G2013" s="11" t="s">
        <v>2395</v>
      </c>
      <c r="H2013" s="11" t="s">
        <v>28</v>
      </c>
      <c r="I2013" s="14" t="s">
        <v>2323</v>
      </c>
      <c r="J2013" s="14" t="s">
        <v>29</v>
      </c>
      <c r="K2013" s="15" t="s">
        <v>30</v>
      </c>
      <c r="L2013" s="56" t="s">
        <v>2404</v>
      </c>
      <c r="M2013" s="14"/>
      <c r="N2013" s="14" t="s">
        <v>107</v>
      </c>
      <c r="O2013" s="14"/>
      <c r="P2013" s="15" t="s">
        <v>47</v>
      </c>
      <c r="Q2013" s="16">
        <v>8499</v>
      </c>
      <c r="R2013" s="17">
        <v>48.84</v>
      </c>
      <c r="S2013" s="18">
        <v>4999.9355000000005</v>
      </c>
      <c r="T2013" s="19" t="s">
        <v>34</v>
      </c>
      <c r="U2013" s="20" t="s">
        <v>39</v>
      </c>
      <c r="V2013" s="21" t="s">
        <v>40</v>
      </c>
      <c r="W2013" s="22">
        <v>2</v>
      </c>
      <c r="X2013" s="23"/>
    </row>
    <row r="2014" spans="1:24" s="1" customFormat="1" ht="61.05" customHeight="1" x14ac:dyDescent="0.3">
      <c r="A2014" s="24" t="s">
        <v>23</v>
      </c>
      <c r="B2014" s="24" t="s">
        <v>2402</v>
      </c>
      <c r="C2014" s="12" t="s">
        <v>2403</v>
      </c>
      <c r="D2014" s="55"/>
      <c r="E2014" s="40" t="str">
        <f>HYPERLINK("https://www.google.ru/search?q=BV2666-407&amp;newwindow=1&amp;tbm=isch","Еще фото")</f>
        <v>Еще фото</v>
      </c>
      <c r="F2014" s="25"/>
      <c r="G2014" s="24" t="s">
        <v>2395</v>
      </c>
      <c r="H2014" s="24" t="s">
        <v>28</v>
      </c>
      <c r="I2014" s="24" t="s">
        <v>2323</v>
      </c>
      <c r="J2014" s="14" t="s">
        <v>29</v>
      </c>
      <c r="K2014" s="15" t="s">
        <v>30</v>
      </c>
      <c r="L2014" s="57"/>
      <c r="M2014" s="14"/>
      <c r="N2014" s="14" t="s">
        <v>107</v>
      </c>
      <c r="O2014" s="14"/>
      <c r="P2014" s="15" t="s">
        <v>47</v>
      </c>
      <c r="Q2014" s="16">
        <v>8499</v>
      </c>
      <c r="R2014" s="17">
        <v>48.84</v>
      </c>
      <c r="S2014" s="18">
        <v>4999.9355000000005</v>
      </c>
      <c r="T2014" s="19" t="s">
        <v>34</v>
      </c>
      <c r="U2014" s="20" t="s">
        <v>41</v>
      </c>
      <c r="V2014" s="21" t="s">
        <v>42</v>
      </c>
      <c r="W2014" s="22">
        <v>1</v>
      </c>
      <c r="X2014" s="23"/>
    </row>
    <row r="2015" spans="1:24" s="1" customFormat="1" ht="52.05" customHeight="1" x14ac:dyDescent="0.3">
      <c r="A2015" s="11" t="s">
        <v>23</v>
      </c>
      <c r="B2015" s="11" t="s">
        <v>2405</v>
      </c>
      <c r="C2015" s="12" t="s">
        <v>2406</v>
      </c>
      <c r="D2015" s="54"/>
      <c r="E2015" s="40" t="str">
        <f>HYPERLINK("https://www.google.ru/search?q=DN4863-615&amp;newwindow=1&amp;tbm=isch","Еще фото")</f>
        <v>Еще фото</v>
      </c>
      <c r="F2015" s="25"/>
      <c r="G2015" s="11" t="s">
        <v>2336</v>
      </c>
      <c r="H2015" s="11" t="s">
        <v>28</v>
      </c>
      <c r="I2015" s="14" t="s">
        <v>2323</v>
      </c>
      <c r="J2015" s="14" t="s">
        <v>29</v>
      </c>
      <c r="K2015" s="15" t="s">
        <v>45</v>
      </c>
      <c r="L2015" s="56" t="s">
        <v>2407</v>
      </c>
      <c r="M2015" s="14" t="s">
        <v>106</v>
      </c>
      <c r="N2015" s="14" t="s">
        <v>397</v>
      </c>
      <c r="O2015" s="14" t="s">
        <v>79</v>
      </c>
      <c r="P2015" s="15" t="s">
        <v>2408</v>
      </c>
      <c r="Q2015" s="16">
        <v>8199</v>
      </c>
      <c r="R2015" s="17">
        <v>48.8</v>
      </c>
      <c r="S2015" s="18">
        <v>4827.4355000000005</v>
      </c>
      <c r="T2015" s="19" t="s">
        <v>34</v>
      </c>
      <c r="U2015" s="20" t="s">
        <v>64</v>
      </c>
      <c r="V2015" s="21" t="s">
        <v>65</v>
      </c>
      <c r="W2015" s="22">
        <v>3</v>
      </c>
      <c r="X2015" s="23"/>
    </row>
    <row r="2016" spans="1:24" s="1" customFormat="1" ht="61.05" customHeight="1" x14ac:dyDescent="0.3">
      <c r="A2016" s="24" t="s">
        <v>23</v>
      </c>
      <c r="B2016" s="24" t="s">
        <v>2405</v>
      </c>
      <c r="C2016" s="12" t="s">
        <v>2406</v>
      </c>
      <c r="D2016" s="55"/>
      <c r="E2016" s="40" t="str">
        <f>HYPERLINK("https://www.google.ru/search?q=DN4863-615&amp;newwindow=1&amp;tbm=isch","Еще фото")</f>
        <v>Еще фото</v>
      </c>
      <c r="F2016" s="25"/>
      <c r="G2016" s="24" t="s">
        <v>2336</v>
      </c>
      <c r="H2016" s="24" t="s">
        <v>28</v>
      </c>
      <c r="I2016" s="24" t="s">
        <v>2323</v>
      </c>
      <c r="J2016" s="14" t="s">
        <v>29</v>
      </c>
      <c r="K2016" s="15" t="s">
        <v>45</v>
      </c>
      <c r="L2016" s="57"/>
      <c r="M2016" s="14" t="s">
        <v>106</v>
      </c>
      <c r="N2016" s="14" t="s">
        <v>397</v>
      </c>
      <c r="O2016" s="14" t="s">
        <v>79</v>
      </c>
      <c r="P2016" s="15" t="s">
        <v>2408</v>
      </c>
      <c r="Q2016" s="16">
        <v>8199</v>
      </c>
      <c r="R2016" s="17">
        <v>48.8</v>
      </c>
      <c r="S2016" s="18">
        <v>4827.4355000000005</v>
      </c>
      <c r="T2016" s="19" t="s">
        <v>34</v>
      </c>
      <c r="U2016" s="20" t="s">
        <v>35</v>
      </c>
      <c r="V2016" s="21" t="s">
        <v>48</v>
      </c>
      <c r="W2016" s="22">
        <v>2</v>
      </c>
      <c r="X2016" s="23"/>
    </row>
    <row r="2017" spans="1:24" s="1" customFormat="1" ht="21" customHeight="1" x14ac:dyDescent="0.3">
      <c r="A2017" s="11" t="s">
        <v>23</v>
      </c>
      <c r="B2017" s="11" t="s">
        <v>74</v>
      </c>
      <c r="C2017" s="26" t="s">
        <v>2409</v>
      </c>
      <c r="D2017" s="58"/>
      <c r="E2017" s="40" t="str">
        <f>HYPERLINK("https://www.google.ru/search?q=BV2666-063&amp;newwindow=1&amp;tbm=isch","Еще фото")</f>
        <v>Еще фото</v>
      </c>
      <c r="F2017" s="25"/>
      <c r="G2017" s="11" t="s">
        <v>2395</v>
      </c>
      <c r="H2017" s="11" t="s">
        <v>28</v>
      </c>
      <c r="I2017" s="14" t="s">
        <v>2323</v>
      </c>
      <c r="J2017" s="14" t="s">
        <v>29</v>
      </c>
      <c r="K2017" s="15" t="s">
        <v>30</v>
      </c>
      <c r="L2017" s="56" t="s">
        <v>2410</v>
      </c>
      <c r="M2017" s="14"/>
      <c r="N2017" s="14" t="s">
        <v>32</v>
      </c>
      <c r="O2017" s="14"/>
      <c r="P2017" s="15" t="s">
        <v>47</v>
      </c>
      <c r="Q2017" s="16">
        <v>8999</v>
      </c>
      <c r="R2017" s="17">
        <v>48.8</v>
      </c>
      <c r="S2017" s="18">
        <v>5298.9355000000005</v>
      </c>
      <c r="T2017" s="19" t="s">
        <v>34</v>
      </c>
      <c r="U2017" s="20" t="s">
        <v>35</v>
      </c>
      <c r="V2017" s="21" t="s">
        <v>36</v>
      </c>
      <c r="W2017" s="22">
        <v>10</v>
      </c>
      <c r="X2017" s="23"/>
    </row>
    <row r="2018" spans="1:24" s="1" customFormat="1" ht="21" customHeight="1" x14ac:dyDescent="0.3">
      <c r="A2018" s="24" t="s">
        <v>23</v>
      </c>
      <c r="B2018" s="24" t="s">
        <v>74</v>
      </c>
      <c r="C2018" s="27" t="s">
        <v>2409</v>
      </c>
      <c r="D2018" s="59"/>
      <c r="E2018" s="40" t="str">
        <f>HYPERLINK("https://www.google.ru/search?q=BV2666-063&amp;newwindow=1&amp;tbm=isch","Еще фото")</f>
        <v>Еще фото</v>
      </c>
      <c r="F2018" s="25"/>
      <c r="G2018" s="24" t="s">
        <v>2395</v>
      </c>
      <c r="H2018" s="24" t="s">
        <v>28</v>
      </c>
      <c r="I2018" s="24" t="s">
        <v>2323</v>
      </c>
      <c r="J2018" s="14" t="s">
        <v>29</v>
      </c>
      <c r="K2018" s="15" t="s">
        <v>30</v>
      </c>
      <c r="L2018" s="61"/>
      <c r="M2018" s="14"/>
      <c r="N2018" s="14" t="s">
        <v>32</v>
      </c>
      <c r="O2018" s="14"/>
      <c r="P2018" s="15" t="s">
        <v>47</v>
      </c>
      <c r="Q2018" s="16">
        <v>8999</v>
      </c>
      <c r="R2018" s="17">
        <v>48.8</v>
      </c>
      <c r="S2018" s="18">
        <v>5298.9355000000005</v>
      </c>
      <c r="T2018" s="19" t="s">
        <v>34</v>
      </c>
      <c r="U2018" s="20" t="s">
        <v>37</v>
      </c>
      <c r="V2018" s="21" t="s">
        <v>38</v>
      </c>
      <c r="W2018" s="22">
        <v>18</v>
      </c>
      <c r="X2018" s="23"/>
    </row>
    <row r="2019" spans="1:24" s="1" customFormat="1" ht="21" customHeight="1" x14ac:dyDescent="0.3">
      <c r="A2019" s="24" t="s">
        <v>23</v>
      </c>
      <c r="B2019" s="24" t="s">
        <v>74</v>
      </c>
      <c r="C2019" s="27" t="s">
        <v>2409</v>
      </c>
      <c r="D2019" s="59"/>
      <c r="E2019" s="40" t="str">
        <f>HYPERLINK("https://www.google.ru/search?q=BV2666-063&amp;newwindow=1&amp;tbm=isch","Еще фото")</f>
        <v>Еще фото</v>
      </c>
      <c r="F2019" s="25"/>
      <c r="G2019" s="24" t="s">
        <v>2395</v>
      </c>
      <c r="H2019" s="24" t="s">
        <v>28</v>
      </c>
      <c r="I2019" s="24" t="s">
        <v>2323</v>
      </c>
      <c r="J2019" s="14" t="s">
        <v>29</v>
      </c>
      <c r="K2019" s="15" t="s">
        <v>30</v>
      </c>
      <c r="L2019" s="61"/>
      <c r="M2019" s="14"/>
      <c r="N2019" s="14" t="s">
        <v>32</v>
      </c>
      <c r="O2019" s="14"/>
      <c r="P2019" s="15" t="s">
        <v>47</v>
      </c>
      <c r="Q2019" s="16">
        <v>8999</v>
      </c>
      <c r="R2019" s="17">
        <v>48.8</v>
      </c>
      <c r="S2019" s="18">
        <v>5298.9355000000005</v>
      </c>
      <c r="T2019" s="19" t="s">
        <v>34</v>
      </c>
      <c r="U2019" s="20" t="s">
        <v>39</v>
      </c>
      <c r="V2019" s="21" t="s">
        <v>40</v>
      </c>
      <c r="W2019" s="22">
        <v>24</v>
      </c>
      <c r="X2019" s="23"/>
    </row>
    <row r="2020" spans="1:24" s="1" customFormat="1" ht="21" customHeight="1" x14ac:dyDescent="0.3">
      <c r="A2020" s="24" t="s">
        <v>23</v>
      </c>
      <c r="B2020" s="24" t="s">
        <v>74</v>
      </c>
      <c r="C2020" s="27" t="s">
        <v>2409</v>
      </c>
      <c r="D2020" s="59"/>
      <c r="E2020" s="40" t="str">
        <f>HYPERLINK("https://www.google.ru/search?q=BV2666-063&amp;newwindow=1&amp;tbm=isch","Еще фото")</f>
        <v>Еще фото</v>
      </c>
      <c r="F2020" s="25"/>
      <c r="G2020" s="24" t="s">
        <v>2395</v>
      </c>
      <c r="H2020" s="24" t="s">
        <v>28</v>
      </c>
      <c r="I2020" s="24" t="s">
        <v>2323</v>
      </c>
      <c r="J2020" s="14" t="s">
        <v>29</v>
      </c>
      <c r="K2020" s="15" t="s">
        <v>30</v>
      </c>
      <c r="L2020" s="61"/>
      <c r="M2020" s="14"/>
      <c r="N2020" s="14" t="s">
        <v>32</v>
      </c>
      <c r="O2020" s="14"/>
      <c r="P2020" s="15" t="s">
        <v>47</v>
      </c>
      <c r="Q2020" s="16">
        <v>8999</v>
      </c>
      <c r="R2020" s="17">
        <v>48.8</v>
      </c>
      <c r="S2020" s="18">
        <v>5298.9355000000005</v>
      </c>
      <c r="T2020" s="19" t="s">
        <v>34</v>
      </c>
      <c r="U2020" s="20" t="s">
        <v>41</v>
      </c>
      <c r="V2020" s="21" t="s">
        <v>42</v>
      </c>
      <c r="W2020" s="22">
        <v>5</v>
      </c>
      <c r="X2020" s="23"/>
    </row>
    <row r="2021" spans="1:24" s="1" customFormat="1" ht="32" customHeight="1" x14ac:dyDescent="0.3">
      <c r="A2021" s="24" t="s">
        <v>23</v>
      </c>
      <c r="B2021" s="24" t="s">
        <v>74</v>
      </c>
      <c r="C2021" s="27" t="s">
        <v>2409</v>
      </c>
      <c r="D2021" s="60"/>
      <c r="E2021" s="40" t="str">
        <f>HYPERLINK("https://www.google.ru/search?q=BV2666-063&amp;newwindow=1&amp;tbm=isch","Еще фото")</f>
        <v>Еще фото</v>
      </c>
      <c r="F2021" s="25"/>
      <c r="G2021" s="24" t="s">
        <v>2395</v>
      </c>
      <c r="H2021" s="24" t="s">
        <v>28</v>
      </c>
      <c r="I2021" s="24" t="s">
        <v>2323</v>
      </c>
      <c r="J2021" s="14" t="s">
        <v>29</v>
      </c>
      <c r="K2021" s="15" t="s">
        <v>30</v>
      </c>
      <c r="L2021" s="57"/>
      <c r="M2021" s="14"/>
      <c r="N2021" s="14" t="s">
        <v>32</v>
      </c>
      <c r="O2021" s="14"/>
      <c r="P2021" s="15" t="s">
        <v>47</v>
      </c>
      <c r="Q2021" s="16">
        <v>8999</v>
      </c>
      <c r="R2021" s="17">
        <v>48.8</v>
      </c>
      <c r="S2021" s="18">
        <v>5298.9355000000005</v>
      </c>
      <c r="T2021" s="19" t="s">
        <v>34</v>
      </c>
      <c r="U2021" s="20" t="s">
        <v>54</v>
      </c>
      <c r="V2021" s="21" t="s">
        <v>55</v>
      </c>
      <c r="W2021" s="22">
        <v>1</v>
      </c>
      <c r="X2021" s="23"/>
    </row>
    <row r="2022" spans="1:24" s="1" customFormat="1" ht="21" customHeight="1" x14ac:dyDescent="0.3">
      <c r="A2022" s="11" t="s">
        <v>23</v>
      </c>
      <c r="B2022" s="11" t="s">
        <v>2411</v>
      </c>
      <c r="C2022" s="26" t="s">
        <v>2412</v>
      </c>
      <c r="D2022" s="58"/>
      <c r="E2022" s="40" t="str">
        <f>HYPERLINK("https://www.google.ru/search?q=DQ5761-010&amp;newwindow=1&amp;tbm=isch","Еще фото")</f>
        <v>Еще фото</v>
      </c>
      <c r="F2022" s="25"/>
      <c r="G2022" s="11" t="s">
        <v>2322</v>
      </c>
      <c r="H2022" s="11" t="s">
        <v>28</v>
      </c>
      <c r="I2022" s="14" t="s">
        <v>2323</v>
      </c>
      <c r="J2022" s="14" t="s">
        <v>29</v>
      </c>
      <c r="K2022" s="15" t="s">
        <v>45</v>
      </c>
      <c r="L2022" s="56" t="s">
        <v>2413</v>
      </c>
      <c r="M2022" s="14"/>
      <c r="N2022" s="14" t="s">
        <v>114</v>
      </c>
      <c r="O2022" s="14"/>
      <c r="P2022" s="15" t="s">
        <v>47</v>
      </c>
      <c r="Q2022" s="16">
        <v>9099</v>
      </c>
      <c r="R2022" s="17">
        <v>46.94</v>
      </c>
      <c r="S2022" s="18">
        <v>5551.9355000000005</v>
      </c>
      <c r="T2022" s="19" t="s">
        <v>34</v>
      </c>
      <c r="U2022" s="20" t="s">
        <v>64</v>
      </c>
      <c r="V2022" s="21" t="s">
        <v>65</v>
      </c>
      <c r="W2022" s="22">
        <v>5</v>
      </c>
      <c r="X2022" s="23"/>
    </row>
    <row r="2023" spans="1:24" s="1" customFormat="1" ht="21" customHeight="1" x14ac:dyDescent="0.3">
      <c r="A2023" s="24" t="s">
        <v>23</v>
      </c>
      <c r="B2023" s="24" t="s">
        <v>2411</v>
      </c>
      <c r="C2023" s="27" t="s">
        <v>2412</v>
      </c>
      <c r="D2023" s="59"/>
      <c r="E2023" s="40" t="str">
        <f>HYPERLINK("https://www.google.ru/search?q=DQ5761-010&amp;newwindow=1&amp;tbm=isch","Еще фото")</f>
        <v>Еще фото</v>
      </c>
      <c r="F2023" s="25"/>
      <c r="G2023" s="24" t="s">
        <v>2322</v>
      </c>
      <c r="H2023" s="24" t="s">
        <v>28</v>
      </c>
      <c r="I2023" s="24" t="s">
        <v>2323</v>
      </c>
      <c r="J2023" s="14" t="s">
        <v>29</v>
      </c>
      <c r="K2023" s="15" t="s">
        <v>45</v>
      </c>
      <c r="L2023" s="61"/>
      <c r="M2023" s="14"/>
      <c r="N2023" s="14" t="s">
        <v>114</v>
      </c>
      <c r="O2023" s="14"/>
      <c r="P2023" s="15" t="s">
        <v>47</v>
      </c>
      <c r="Q2023" s="16">
        <v>9099</v>
      </c>
      <c r="R2023" s="17">
        <v>46.94</v>
      </c>
      <c r="S2023" s="18">
        <v>5551.9355000000005</v>
      </c>
      <c r="T2023" s="19" t="s">
        <v>34</v>
      </c>
      <c r="U2023" s="20" t="s">
        <v>35</v>
      </c>
      <c r="V2023" s="21" t="s">
        <v>48</v>
      </c>
      <c r="W2023" s="22">
        <v>3</v>
      </c>
      <c r="X2023" s="23"/>
    </row>
    <row r="2024" spans="1:24" s="1" customFormat="1" ht="21" customHeight="1" x14ac:dyDescent="0.3">
      <c r="A2024" s="24" t="s">
        <v>23</v>
      </c>
      <c r="B2024" s="24" t="s">
        <v>2411</v>
      </c>
      <c r="C2024" s="27" t="s">
        <v>2412</v>
      </c>
      <c r="D2024" s="59"/>
      <c r="E2024" s="40" t="str">
        <f>HYPERLINK("https://www.google.ru/search?q=DQ5761-010&amp;newwindow=1&amp;tbm=isch","Еще фото")</f>
        <v>Еще фото</v>
      </c>
      <c r="F2024" s="25"/>
      <c r="G2024" s="24" t="s">
        <v>2322</v>
      </c>
      <c r="H2024" s="24" t="s">
        <v>28</v>
      </c>
      <c r="I2024" s="24" t="s">
        <v>2323</v>
      </c>
      <c r="J2024" s="14" t="s">
        <v>29</v>
      </c>
      <c r="K2024" s="15" t="s">
        <v>45</v>
      </c>
      <c r="L2024" s="61"/>
      <c r="M2024" s="14"/>
      <c r="N2024" s="14" t="s">
        <v>114</v>
      </c>
      <c r="O2024" s="14"/>
      <c r="P2024" s="15" t="s">
        <v>47</v>
      </c>
      <c r="Q2024" s="16">
        <v>9099</v>
      </c>
      <c r="R2024" s="17">
        <v>46.94</v>
      </c>
      <c r="S2024" s="18">
        <v>5551.9355000000005</v>
      </c>
      <c r="T2024" s="19" t="s">
        <v>34</v>
      </c>
      <c r="U2024" s="20" t="s">
        <v>37</v>
      </c>
      <c r="V2024" s="21" t="s">
        <v>38</v>
      </c>
      <c r="W2024" s="22">
        <v>5</v>
      </c>
      <c r="X2024" s="23"/>
    </row>
    <row r="2025" spans="1:24" s="1" customFormat="1" ht="21" customHeight="1" x14ac:dyDescent="0.3">
      <c r="A2025" s="24" t="s">
        <v>23</v>
      </c>
      <c r="B2025" s="24" t="s">
        <v>2411</v>
      </c>
      <c r="C2025" s="27" t="s">
        <v>2412</v>
      </c>
      <c r="D2025" s="59"/>
      <c r="E2025" s="40" t="str">
        <f>HYPERLINK("https://www.google.ru/search?q=DQ5761-010&amp;newwindow=1&amp;tbm=isch","Еще фото")</f>
        <v>Еще фото</v>
      </c>
      <c r="F2025" s="25"/>
      <c r="G2025" s="24" t="s">
        <v>2322</v>
      </c>
      <c r="H2025" s="24" t="s">
        <v>28</v>
      </c>
      <c r="I2025" s="24" t="s">
        <v>2323</v>
      </c>
      <c r="J2025" s="14" t="s">
        <v>29</v>
      </c>
      <c r="K2025" s="15" t="s">
        <v>45</v>
      </c>
      <c r="L2025" s="61"/>
      <c r="M2025" s="14"/>
      <c r="N2025" s="14" t="s">
        <v>114</v>
      </c>
      <c r="O2025" s="14"/>
      <c r="P2025" s="15" t="s">
        <v>47</v>
      </c>
      <c r="Q2025" s="16">
        <v>9099</v>
      </c>
      <c r="R2025" s="17">
        <v>46.94</v>
      </c>
      <c r="S2025" s="18">
        <v>5551.9355000000005</v>
      </c>
      <c r="T2025" s="19" t="s">
        <v>34</v>
      </c>
      <c r="U2025" s="20" t="s">
        <v>39</v>
      </c>
      <c r="V2025" s="21" t="s">
        <v>49</v>
      </c>
      <c r="W2025" s="22">
        <v>7</v>
      </c>
      <c r="X2025" s="23"/>
    </row>
    <row r="2026" spans="1:24" s="1" customFormat="1" ht="32" customHeight="1" x14ac:dyDescent="0.3">
      <c r="A2026" s="24" t="s">
        <v>23</v>
      </c>
      <c r="B2026" s="24" t="s">
        <v>2411</v>
      </c>
      <c r="C2026" s="27" t="s">
        <v>2412</v>
      </c>
      <c r="D2026" s="60"/>
      <c r="E2026" s="40" t="str">
        <f>HYPERLINK("https://www.google.ru/search?q=DQ5761-010&amp;newwindow=1&amp;tbm=isch","Еще фото")</f>
        <v>Еще фото</v>
      </c>
      <c r="F2026" s="25"/>
      <c r="G2026" s="24" t="s">
        <v>2322</v>
      </c>
      <c r="H2026" s="24" t="s">
        <v>28</v>
      </c>
      <c r="I2026" s="24" t="s">
        <v>2323</v>
      </c>
      <c r="J2026" s="14" t="s">
        <v>29</v>
      </c>
      <c r="K2026" s="15" t="s">
        <v>45</v>
      </c>
      <c r="L2026" s="57"/>
      <c r="M2026" s="14"/>
      <c r="N2026" s="14" t="s">
        <v>114</v>
      </c>
      <c r="O2026" s="14"/>
      <c r="P2026" s="15" t="s">
        <v>47</v>
      </c>
      <c r="Q2026" s="16">
        <v>9099</v>
      </c>
      <c r="R2026" s="17">
        <v>46.94</v>
      </c>
      <c r="S2026" s="18">
        <v>5551.9355000000005</v>
      </c>
      <c r="T2026" s="19" t="s">
        <v>34</v>
      </c>
      <c r="U2026" s="20" t="s">
        <v>41</v>
      </c>
      <c r="V2026" s="21" t="s">
        <v>40</v>
      </c>
      <c r="W2026" s="22">
        <v>3</v>
      </c>
      <c r="X2026" s="23"/>
    </row>
    <row r="2027" spans="1:24" s="1" customFormat="1" ht="21" customHeight="1" x14ac:dyDescent="0.3">
      <c r="A2027" s="11" t="s">
        <v>23</v>
      </c>
      <c r="B2027" s="11" t="s">
        <v>74</v>
      </c>
      <c r="C2027" s="26" t="s">
        <v>2414</v>
      </c>
      <c r="D2027" s="58"/>
      <c r="E2027" s="40" t="str">
        <f>HYPERLINK("https://www.google.ru/search?q=BV2662-410&amp;newwindow=1&amp;tbm=isch","Еще фото")</f>
        <v>Еще фото</v>
      </c>
      <c r="F2027" s="25"/>
      <c r="G2027" s="11" t="s">
        <v>2395</v>
      </c>
      <c r="H2027" s="11" t="s">
        <v>28</v>
      </c>
      <c r="I2027" s="14" t="s">
        <v>2323</v>
      </c>
      <c r="J2027" s="14" t="s">
        <v>29</v>
      </c>
      <c r="K2027" s="15" t="s">
        <v>30</v>
      </c>
      <c r="L2027" s="56" t="s">
        <v>2415</v>
      </c>
      <c r="M2027" s="14"/>
      <c r="N2027" s="14" t="s">
        <v>107</v>
      </c>
      <c r="O2027" s="14"/>
      <c r="P2027" s="15" t="s">
        <v>47</v>
      </c>
      <c r="Q2027" s="16">
        <v>8999</v>
      </c>
      <c r="R2027" s="17">
        <v>46.91</v>
      </c>
      <c r="S2027" s="18">
        <v>5494.4355000000005</v>
      </c>
      <c r="T2027" s="19" t="s">
        <v>34</v>
      </c>
      <c r="U2027" s="20" t="s">
        <v>35</v>
      </c>
      <c r="V2027" s="21" t="s">
        <v>36</v>
      </c>
      <c r="W2027" s="22">
        <v>18</v>
      </c>
      <c r="X2027" s="23"/>
    </row>
    <row r="2028" spans="1:24" s="1" customFormat="1" ht="21" customHeight="1" x14ac:dyDescent="0.3">
      <c r="A2028" s="24" t="s">
        <v>23</v>
      </c>
      <c r="B2028" s="24" t="s">
        <v>74</v>
      </c>
      <c r="C2028" s="27" t="s">
        <v>2414</v>
      </c>
      <c r="D2028" s="59"/>
      <c r="E2028" s="40" t="str">
        <f>HYPERLINK("https://www.google.ru/search?q=BV2662-410&amp;newwindow=1&amp;tbm=isch","Еще фото")</f>
        <v>Еще фото</v>
      </c>
      <c r="F2028" s="25"/>
      <c r="G2028" s="24" t="s">
        <v>2395</v>
      </c>
      <c r="H2028" s="24" t="s">
        <v>28</v>
      </c>
      <c r="I2028" s="24" t="s">
        <v>2323</v>
      </c>
      <c r="J2028" s="14" t="s">
        <v>29</v>
      </c>
      <c r="K2028" s="15" t="s">
        <v>30</v>
      </c>
      <c r="L2028" s="61"/>
      <c r="M2028" s="14"/>
      <c r="N2028" s="14" t="s">
        <v>107</v>
      </c>
      <c r="O2028" s="14"/>
      <c r="P2028" s="15" t="s">
        <v>47</v>
      </c>
      <c r="Q2028" s="16">
        <v>8999</v>
      </c>
      <c r="R2028" s="17">
        <v>46.91</v>
      </c>
      <c r="S2028" s="18">
        <v>5494.4355000000005</v>
      </c>
      <c r="T2028" s="19" t="s">
        <v>34</v>
      </c>
      <c r="U2028" s="20" t="s">
        <v>37</v>
      </c>
      <c r="V2028" s="21" t="s">
        <v>38</v>
      </c>
      <c r="W2028" s="22">
        <v>40</v>
      </c>
      <c r="X2028" s="23"/>
    </row>
    <row r="2029" spans="1:24" s="1" customFormat="1" ht="21" customHeight="1" x14ac:dyDescent="0.3">
      <c r="A2029" s="24" t="s">
        <v>23</v>
      </c>
      <c r="B2029" s="24" t="s">
        <v>74</v>
      </c>
      <c r="C2029" s="27" t="s">
        <v>2414</v>
      </c>
      <c r="D2029" s="59"/>
      <c r="E2029" s="40" t="str">
        <f>HYPERLINK("https://www.google.ru/search?q=BV2662-410&amp;newwindow=1&amp;tbm=isch","Еще фото")</f>
        <v>Еще фото</v>
      </c>
      <c r="F2029" s="25"/>
      <c r="G2029" s="24" t="s">
        <v>2395</v>
      </c>
      <c r="H2029" s="24" t="s">
        <v>28</v>
      </c>
      <c r="I2029" s="24" t="s">
        <v>2323</v>
      </c>
      <c r="J2029" s="14" t="s">
        <v>29</v>
      </c>
      <c r="K2029" s="15" t="s">
        <v>30</v>
      </c>
      <c r="L2029" s="61"/>
      <c r="M2029" s="14"/>
      <c r="N2029" s="14" t="s">
        <v>107</v>
      </c>
      <c r="O2029" s="14"/>
      <c r="P2029" s="15" t="s">
        <v>47</v>
      </c>
      <c r="Q2029" s="16">
        <v>8999</v>
      </c>
      <c r="R2029" s="17">
        <v>46.91</v>
      </c>
      <c r="S2029" s="18">
        <v>5494.4355000000005</v>
      </c>
      <c r="T2029" s="19" t="s">
        <v>34</v>
      </c>
      <c r="U2029" s="20" t="s">
        <v>39</v>
      </c>
      <c r="V2029" s="21" t="s">
        <v>40</v>
      </c>
      <c r="W2029" s="22">
        <v>15</v>
      </c>
      <c r="X2029" s="23"/>
    </row>
    <row r="2030" spans="1:24" s="1" customFormat="1" ht="21" customHeight="1" x14ac:dyDescent="0.3">
      <c r="A2030" s="24" t="s">
        <v>23</v>
      </c>
      <c r="B2030" s="24" t="s">
        <v>74</v>
      </c>
      <c r="C2030" s="27" t="s">
        <v>2414</v>
      </c>
      <c r="D2030" s="59"/>
      <c r="E2030" s="40" t="str">
        <f>HYPERLINK("https://www.google.ru/search?q=BV2662-410&amp;newwindow=1&amp;tbm=isch","Еще фото")</f>
        <v>Еще фото</v>
      </c>
      <c r="F2030" s="25"/>
      <c r="G2030" s="24" t="s">
        <v>2395</v>
      </c>
      <c r="H2030" s="24" t="s">
        <v>28</v>
      </c>
      <c r="I2030" s="24" t="s">
        <v>2323</v>
      </c>
      <c r="J2030" s="14" t="s">
        <v>29</v>
      </c>
      <c r="K2030" s="15" t="s">
        <v>30</v>
      </c>
      <c r="L2030" s="61"/>
      <c r="M2030" s="14"/>
      <c r="N2030" s="14" t="s">
        <v>107</v>
      </c>
      <c r="O2030" s="14"/>
      <c r="P2030" s="15" t="s">
        <v>47</v>
      </c>
      <c r="Q2030" s="16">
        <v>8999</v>
      </c>
      <c r="R2030" s="17">
        <v>46.91</v>
      </c>
      <c r="S2030" s="18">
        <v>5494.4355000000005</v>
      </c>
      <c r="T2030" s="19" t="s">
        <v>34</v>
      </c>
      <c r="U2030" s="20" t="s">
        <v>41</v>
      </c>
      <c r="V2030" s="21" t="s">
        <v>42</v>
      </c>
      <c r="W2030" s="22">
        <v>26</v>
      </c>
      <c r="X2030" s="23"/>
    </row>
    <row r="2031" spans="1:24" s="1" customFormat="1" ht="32" customHeight="1" x14ac:dyDescent="0.3">
      <c r="A2031" s="24" t="s">
        <v>23</v>
      </c>
      <c r="B2031" s="24" t="s">
        <v>74</v>
      </c>
      <c r="C2031" s="27" t="s">
        <v>2414</v>
      </c>
      <c r="D2031" s="60"/>
      <c r="E2031" s="40" t="str">
        <f>HYPERLINK("https://www.google.ru/search?q=BV2662-410&amp;newwindow=1&amp;tbm=isch","Еще фото")</f>
        <v>Еще фото</v>
      </c>
      <c r="F2031" s="25"/>
      <c r="G2031" s="24" t="s">
        <v>2395</v>
      </c>
      <c r="H2031" s="24" t="s">
        <v>28</v>
      </c>
      <c r="I2031" s="24" t="s">
        <v>2323</v>
      </c>
      <c r="J2031" s="14" t="s">
        <v>29</v>
      </c>
      <c r="K2031" s="15" t="s">
        <v>30</v>
      </c>
      <c r="L2031" s="57"/>
      <c r="M2031" s="14"/>
      <c r="N2031" s="14" t="s">
        <v>107</v>
      </c>
      <c r="O2031" s="14"/>
      <c r="P2031" s="15" t="s">
        <v>47</v>
      </c>
      <c r="Q2031" s="16">
        <v>8999</v>
      </c>
      <c r="R2031" s="17">
        <v>46.91</v>
      </c>
      <c r="S2031" s="18">
        <v>5494.4355000000005</v>
      </c>
      <c r="T2031" s="19" t="s">
        <v>34</v>
      </c>
      <c r="U2031" s="20" t="s">
        <v>54</v>
      </c>
      <c r="V2031" s="21" t="s">
        <v>55</v>
      </c>
      <c r="W2031" s="22">
        <v>7</v>
      </c>
      <c r="X2031" s="23"/>
    </row>
    <row r="2032" spans="1:24" s="1" customFormat="1" ht="108" customHeight="1" x14ac:dyDescent="0.3">
      <c r="A2032" s="11" t="s">
        <v>23</v>
      </c>
      <c r="B2032" s="11" t="s">
        <v>2416</v>
      </c>
      <c r="C2032" s="12" t="s">
        <v>2417</v>
      </c>
      <c r="D2032" s="28"/>
      <c r="E2032" s="40" t="str">
        <f>HYPERLINK("https://www.google.ru/search?q=FB7921-064&amp;newwindow=1&amp;tbm=isch","Еще фото")</f>
        <v>Еще фото</v>
      </c>
      <c r="F2032" s="25" t="s">
        <v>76</v>
      </c>
      <c r="G2032" s="11" t="s">
        <v>2336</v>
      </c>
      <c r="H2032" s="11" t="s">
        <v>28</v>
      </c>
      <c r="I2032" s="14" t="s">
        <v>2323</v>
      </c>
      <c r="J2032" s="14" t="s">
        <v>29</v>
      </c>
      <c r="K2032" s="15" t="s">
        <v>30</v>
      </c>
      <c r="L2032" s="14" t="s">
        <v>2418</v>
      </c>
      <c r="M2032" s="14"/>
      <c r="N2032" s="14" t="s">
        <v>32</v>
      </c>
      <c r="O2032" s="14"/>
      <c r="P2032" s="15" t="s">
        <v>406</v>
      </c>
      <c r="Q2032" s="16">
        <v>29499</v>
      </c>
      <c r="R2032" s="17">
        <v>46</v>
      </c>
      <c r="S2032" s="18">
        <v>18318.878999999997</v>
      </c>
      <c r="T2032" s="19" t="s">
        <v>34</v>
      </c>
      <c r="U2032" s="20" t="s">
        <v>54</v>
      </c>
      <c r="V2032" s="21" t="s">
        <v>55</v>
      </c>
      <c r="W2032" s="22">
        <v>1</v>
      </c>
      <c r="X2032" s="23"/>
    </row>
    <row r="2033" spans="1:24" s="1" customFormat="1" ht="26" customHeight="1" x14ac:dyDescent="0.3">
      <c r="A2033" s="11" t="s">
        <v>23</v>
      </c>
      <c r="B2033" s="11" t="s">
        <v>2419</v>
      </c>
      <c r="C2033" s="12" t="s">
        <v>2420</v>
      </c>
      <c r="D2033" s="58"/>
      <c r="E2033" s="40" t="str">
        <f>HYPERLINK("https://www.google.ru/search?q=FB8338-003&amp;newwindow=1&amp;tbm=isch","Еще фото")</f>
        <v>Еще фото</v>
      </c>
      <c r="F2033" s="25"/>
      <c r="G2033" s="11" t="s">
        <v>2336</v>
      </c>
      <c r="H2033" s="11" t="s">
        <v>28</v>
      </c>
      <c r="I2033" s="14" t="s">
        <v>2323</v>
      </c>
      <c r="J2033" s="14" t="s">
        <v>29</v>
      </c>
      <c r="K2033" s="15" t="s">
        <v>45</v>
      </c>
      <c r="L2033" s="56" t="s">
        <v>2421</v>
      </c>
      <c r="M2033" s="14"/>
      <c r="N2033" s="14" t="s">
        <v>32</v>
      </c>
      <c r="O2033" s="14"/>
      <c r="P2033" s="15" t="s">
        <v>198</v>
      </c>
      <c r="Q2033" s="16">
        <v>30499</v>
      </c>
      <c r="R2033" s="17">
        <v>46</v>
      </c>
      <c r="S2033" s="18">
        <v>18939.878999999997</v>
      </c>
      <c r="T2033" s="19" t="s">
        <v>34</v>
      </c>
      <c r="U2033" s="20" t="s">
        <v>64</v>
      </c>
      <c r="V2033" s="21" t="s">
        <v>65</v>
      </c>
      <c r="W2033" s="22">
        <v>1</v>
      </c>
      <c r="X2033" s="23"/>
    </row>
    <row r="2034" spans="1:24" s="1" customFormat="1" ht="26" customHeight="1" x14ac:dyDescent="0.3">
      <c r="A2034" s="24" t="s">
        <v>23</v>
      </c>
      <c r="B2034" s="24" t="s">
        <v>2419</v>
      </c>
      <c r="C2034" s="12" t="s">
        <v>2420</v>
      </c>
      <c r="D2034" s="59"/>
      <c r="E2034" s="40" t="str">
        <f>HYPERLINK("https://www.google.ru/search?q=FB8338-003&amp;newwindow=1&amp;tbm=isch","Еще фото")</f>
        <v>Еще фото</v>
      </c>
      <c r="F2034" s="25"/>
      <c r="G2034" s="24" t="s">
        <v>2336</v>
      </c>
      <c r="H2034" s="24" t="s">
        <v>28</v>
      </c>
      <c r="I2034" s="24" t="s">
        <v>2323</v>
      </c>
      <c r="J2034" s="14" t="s">
        <v>29</v>
      </c>
      <c r="K2034" s="15" t="s">
        <v>45</v>
      </c>
      <c r="L2034" s="61"/>
      <c r="M2034" s="14"/>
      <c r="N2034" s="14" t="s">
        <v>32</v>
      </c>
      <c r="O2034" s="14"/>
      <c r="P2034" s="15" t="s">
        <v>198</v>
      </c>
      <c r="Q2034" s="16">
        <v>30499</v>
      </c>
      <c r="R2034" s="17">
        <v>46</v>
      </c>
      <c r="S2034" s="18">
        <v>18939.878999999997</v>
      </c>
      <c r="T2034" s="19" t="s">
        <v>34</v>
      </c>
      <c r="U2034" s="20" t="s">
        <v>35</v>
      </c>
      <c r="V2034" s="21" t="s">
        <v>48</v>
      </c>
      <c r="W2034" s="22">
        <v>1</v>
      </c>
      <c r="X2034" s="23"/>
    </row>
    <row r="2035" spans="1:24" s="1" customFormat="1" ht="26" customHeight="1" x14ac:dyDescent="0.3">
      <c r="A2035" s="24" t="s">
        <v>23</v>
      </c>
      <c r="B2035" s="24" t="s">
        <v>2419</v>
      </c>
      <c r="C2035" s="12" t="s">
        <v>2420</v>
      </c>
      <c r="D2035" s="59"/>
      <c r="E2035" s="40" t="str">
        <f>HYPERLINK("https://www.google.ru/search?q=FB8338-003&amp;newwindow=1&amp;tbm=isch","Еще фото")</f>
        <v>Еще фото</v>
      </c>
      <c r="F2035" s="25"/>
      <c r="G2035" s="24" t="s">
        <v>2336</v>
      </c>
      <c r="H2035" s="24" t="s">
        <v>28</v>
      </c>
      <c r="I2035" s="24" t="s">
        <v>2323</v>
      </c>
      <c r="J2035" s="14" t="s">
        <v>29</v>
      </c>
      <c r="K2035" s="15" t="s">
        <v>45</v>
      </c>
      <c r="L2035" s="61"/>
      <c r="M2035" s="14"/>
      <c r="N2035" s="14" t="s">
        <v>32</v>
      </c>
      <c r="O2035" s="14"/>
      <c r="P2035" s="15" t="s">
        <v>198</v>
      </c>
      <c r="Q2035" s="16">
        <v>30499</v>
      </c>
      <c r="R2035" s="17">
        <v>46</v>
      </c>
      <c r="S2035" s="18">
        <v>18939.878999999997</v>
      </c>
      <c r="T2035" s="19" t="s">
        <v>34</v>
      </c>
      <c r="U2035" s="20" t="s">
        <v>37</v>
      </c>
      <c r="V2035" s="21" t="s">
        <v>38</v>
      </c>
      <c r="W2035" s="22">
        <v>1</v>
      </c>
      <c r="X2035" s="23"/>
    </row>
    <row r="2036" spans="1:24" s="1" customFormat="1" ht="26" customHeight="1" x14ac:dyDescent="0.3">
      <c r="A2036" s="24" t="s">
        <v>23</v>
      </c>
      <c r="B2036" s="24" t="s">
        <v>2419</v>
      </c>
      <c r="C2036" s="12" t="s">
        <v>2420</v>
      </c>
      <c r="D2036" s="60"/>
      <c r="E2036" s="40" t="str">
        <f>HYPERLINK("https://www.google.ru/search?q=FB8338-003&amp;newwindow=1&amp;tbm=isch","Еще фото")</f>
        <v>Еще фото</v>
      </c>
      <c r="F2036" s="25"/>
      <c r="G2036" s="24" t="s">
        <v>2336</v>
      </c>
      <c r="H2036" s="24" t="s">
        <v>28</v>
      </c>
      <c r="I2036" s="24" t="s">
        <v>2323</v>
      </c>
      <c r="J2036" s="14" t="s">
        <v>29</v>
      </c>
      <c r="K2036" s="15" t="s">
        <v>45</v>
      </c>
      <c r="L2036" s="57"/>
      <c r="M2036" s="14"/>
      <c r="N2036" s="14" t="s">
        <v>32</v>
      </c>
      <c r="O2036" s="14"/>
      <c r="P2036" s="15" t="s">
        <v>198</v>
      </c>
      <c r="Q2036" s="16">
        <v>30499</v>
      </c>
      <c r="R2036" s="17">
        <v>46</v>
      </c>
      <c r="S2036" s="18">
        <v>18939.878999999997</v>
      </c>
      <c r="T2036" s="19" t="s">
        <v>34</v>
      </c>
      <c r="U2036" s="20" t="s">
        <v>39</v>
      </c>
      <c r="V2036" s="21" t="s">
        <v>49</v>
      </c>
      <c r="W2036" s="22">
        <v>1</v>
      </c>
      <c r="X2036" s="23"/>
    </row>
    <row r="2037" spans="1:24" s="1" customFormat="1" ht="35" customHeight="1" x14ac:dyDescent="0.3">
      <c r="A2037" s="11" t="s">
        <v>23</v>
      </c>
      <c r="B2037" s="11" t="s">
        <v>2422</v>
      </c>
      <c r="C2037" s="12" t="s">
        <v>2423</v>
      </c>
      <c r="D2037" s="58"/>
      <c r="E2037" s="40" t="str">
        <f>HYPERLINK("https://www.google.ru/search?q=IM5918-010&amp;newwindow=1&amp;tbm=isch","Еще фото")</f>
        <v>Еще фото</v>
      </c>
      <c r="F2037" s="25"/>
      <c r="G2037" s="11" t="s">
        <v>2322</v>
      </c>
      <c r="H2037" s="11" t="s">
        <v>28</v>
      </c>
      <c r="I2037" s="14" t="s">
        <v>2323</v>
      </c>
      <c r="J2037" s="14" t="s">
        <v>254</v>
      </c>
      <c r="K2037" s="15" t="s">
        <v>30</v>
      </c>
      <c r="L2037" s="56" t="s">
        <v>2424</v>
      </c>
      <c r="M2037" s="14"/>
      <c r="N2037" s="14" t="s">
        <v>114</v>
      </c>
      <c r="O2037" s="14"/>
      <c r="P2037" s="15" t="s">
        <v>2425</v>
      </c>
      <c r="Q2037" s="16">
        <v>17699</v>
      </c>
      <c r="R2037" s="17">
        <v>46</v>
      </c>
      <c r="S2037" s="18">
        <v>10991.078999999998</v>
      </c>
      <c r="T2037" s="19" t="s">
        <v>34</v>
      </c>
      <c r="U2037" s="20" t="s">
        <v>35</v>
      </c>
      <c r="V2037" s="21" t="s">
        <v>36</v>
      </c>
      <c r="W2037" s="22">
        <v>1</v>
      </c>
      <c r="X2037" s="23"/>
    </row>
    <row r="2038" spans="1:24" s="1" customFormat="1" ht="35" customHeight="1" x14ac:dyDescent="0.3">
      <c r="A2038" s="24" t="s">
        <v>23</v>
      </c>
      <c r="B2038" s="24" t="s">
        <v>2422</v>
      </c>
      <c r="C2038" s="12" t="s">
        <v>2423</v>
      </c>
      <c r="D2038" s="59"/>
      <c r="E2038" s="40" t="str">
        <f>HYPERLINK("https://www.google.ru/search?q=IM5918-010&amp;newwindow=1&amp;tbm=isch","Еще фото")</f>
        <v>Еще фото</v>
      </c>
      <c r="F2038" s="25"/>
      <c r="G2038" s="24" t="s">
        <v>2322</v>
      </c>
      <c r="H2038" s="24" t="s">
        <v>28</v>
      </c>
      <c r="I2038" s="24" t="s">
        <v>2323</v>
      </c>
      <c r="J2038" s="14" t="s">
        <v>254</v>
      </c>
      <c r="K2038" s="15" t="s">
        <v>30</v>
      </c>
      <c r="L2038" s="61"/>
      <c r="M2038" s="14"/>
      <c r="N2038" s="14" t="s">
        <v>114</v>
      </c>
      <c r="O2038" s="14"/>
      <c r="P2038" s="15" t="s">
        <v>2425</v>
      </c>
      <c r="Q2038" s="16">
        <v>17699</v>
      </c>
      <c r="R2038" s="17">
        <v>46</v>
      </c>
      <c r="S2038" s="18">
        <v>10991.078999999998</v>
      </c>
      <c r="T2038" s="19" t="s">
        <v>34</v>
      </c>
      <c r="U2038" s="20" t="s">
        <v>37</v>
      </c>
      <c r="V2038" s="21" t="s">
        <v>38</v>
      </c>
      <c r="W2038" s="22">
        <v>4</v>
      </c>
      <c r="X2038" s="23"/>
    </row>
    <row r="2039" spans="1:24" s="1" customFormat="1" ht="37.049999999999997" customHeight="1" x14ac:dyDescent="0.3">
      <c r="A2039" s="24" t="s">
        <v>23</v>
      </c>
      <c r="B2039" s="24" t="s">
        <v>2422</v>
      </c>
      <c r="C2039" s="12" t="s">
        <v>2423</v>
      </c>
      <c r="D2039" s="60"/>
      <c r="E2039" s="40" t="str">
        <f>HYPERLINK("https://www.google.ru/search?q=IM5918-010&amp;newwindow=1&amp;tbm=isch","Еще фото")</f>
        <v>Еще фото</v>
      </c>
      <c r="F2039" s="25"/>
      <c r="G2039" s="24" t="s">
        <v>2322</v>
      </c>
      <c r="H2039" s="24" t="s">
        <v>28</v>
      </c>
      <c r="I2039" s="24" t="s">
        <v>2323</v>
      </c>
      <c r="J2039" s="14" t="s">
        <v>254</v>
      </c>
      <c r="K2039" s="15" t="s">
        <v>30</v>
      </c>
      <c r="L2039" s="57"/>
      <c r="M2039" s="14"/>
      <c r="N2039" s="14" t="s">
        <v>114</v>
      </c>
      <c r="O2039" s="14"/>
      <c r="P2039" s="15" t="s">
        <v>2425</v>
      </c>
      <c r="Q2039" s="16">
        <v>17699</v>
      </c>
      <c r="R2039" s="17">
        <v>46</v>
      </c>
      <c r="S2039" s="18">
        <v>10991.078999999998</v>
      </c>
      <c r="T2039" s="19" t="s">
        <v>34</v>
      </c>
      <c r="U2039" s="20" t="s">
        <v>39</v>
      </c>
      <c r="V2039" s="21" t="s">
        <v>40</v>
      </c>
      <c r="W2039" s="22">
        <v>4</v>
      </c>
      <c r="X2039" s="23"/>
    </row>
    <row r="2040" spans="1:24" s="1" customFormat="1" ht="26" customHeight="1" x14ac:dyDescent="0.3">
      <c r="A2040" s="11" t="s">
        <v>23</v>
      </c>
      <c r="B2040" s="11" t="s">
        <v>2426</v>
      </c>
      <c r="C2040" s="12" t="s">
        <v>2427</v>
      </c>
      <c r="D2040" s="58"/>
      <c r="E2040" s="40" t="str">
        <f>HYPERLINK("https://www.google.ru/search?q=DQ4912-063&amp;newwindow=1&amp;tbm=isch","Еще фото")</f>
        <v>Еще фото</v>
      </c>
      <c r="F2040" s="25"/>
      <c r="G2040" s="11" t="s">
        <v>2395</v>
      </c>
      <c r="H2040" s="11" t="s">
        <v>28</v>
      </c>
      <c r="I2040" s="14" t="s">
        <v>2323</v>
      </c>
      <c r="J2040" s="14" t="s">
        <v>29</v>
      </c>
      <c r="K2040" s="15" t="s">
        <v>30</v>
      </c>
      <c r="L2040" s="56" t="s">
        <v>2428</v>
      </c>
      <c r="M2040" s="14"/>
      <c r="N2040" s="14" t="s">
        <v>32</v>
      </c>
      <c r="O2040" s="14"/>
      <c r="P2040" s="15" t="s">
        <v>47</v>
      </c>
      <c r="Q2040" s="16">
        <v>7299</v>
      </c>
      <c r="R2040" s="17">
        <v>45.09</v>
      </c>
      <c r="S2040" s="18">
        <v>4608.9354999999996</v>
      </c>
      <c r="T2040" s="19" t="s">
        <v>34</v>
      </c>
      <c r="U2040" s="20" t="s">
        <v>35</v>
      </c>
      <c r="V2040" s="21" t="s">
        <v>36</v>
      </c>
      <c r="W2040" s="22">
        <v>7</v>
      </c>
      <c r="X2040" s="23"/>
    </row>
    <row r="2041" spans="1:24" s="1" customFormat="1" ht="26" customHeight="1" x14ac:dyDescent="0.3">
      <c r="A2041" s="24" t="s">
        <v>23</v>
      </c>
      <c r="B2041" s="24" t="s">
        <v>2426</v>
      </c>
      <c r="C2041" s="12" t="s">
        <v>2427</v>
      </c>
      <c r="D2041" s="59"/>
      <c r="E2041" s="40" t="str">
        <f>HYPERLINK("https://www.google.ru/search?q=DQ4912-063&amp;newwindow=1&amp;tbm=isch","Еще фото")</f>
        <v>Еще фото</v>
      </c>
      <c r="F2041" s="25"/>
      <c r="G2041" s="24" t="s">
        <v>2395</v>
      </c>
      <c r="H2041" s="24" t="s">
        <v>28</v>
      </c>
      <c r="I2041" s="24" t="s">
        <v>2323</v>
      </c>
      <c r="J2041" s="14" t="s">
        <v>29</v>
      </c>
      <c r="K2041" s="15" t="s">
        <v>30</v>
      </c>
      <c r="L2041" s="61"/>
      <c r="M2041" s="14"/>
      <c r="N2041" s="14" t="s">
        <v>32</v>
      </c>
      <c r="O2041" s="14"/>
      <c r="P2041" s="15" t="s">
        <v>47</v>
      </c>
      <c r="Q2041" s="16">
        <v>7299</v>
      </c>
      <c r="R2041" s="17">
        <v>45.09</v>
      </c>
      <c r="S2041" s="18">
        <v>4608.9354999999996</v>
      </c>
      <c r="T2041" s="19" t="s">
        <v>34</v>
      </c>
      <c r="U2041" s="20" t="s">
        <v>37</v>
      </c>
      <c r="V2041" s="21" t="s">
        <v>38</v>
      </c>
      <c r="W2041" s="22">
        <v>3</v>
      </c>
      <c r="X2041" s="23"/>
    </row>
    <row r="2042" spans="1:24" s="1" customFormat="1" ht="26" customHeight="1" x14ac:dyDescent="0.3">
      <c r="A2042" s="24" t="s">
        <v>23</v>
      </c>
      <c r="B2042" s="24" t="s">
        <v>2426</v>
      </c>
      <c r="C2042" s="12" t="s">
        <v>2427</v>
      </c>
      <c r="D2042" s="59"/>
      <c r="E2042" s="40" t="str">
        <f>HYPERLINK("https://www.google.ru/search?q=DQ4912-063&amp;newwindow=1&amp;tbm=isch","Еще фото")</f>
        <v>Еще фото</v>
      </c>
      <c r="F2042" s="25"/>
      <c r="G2042" s="24" t="s">
        <v>2395</v>
      </c>
      <c r="H2042" s="24" t="s">
        <v>28</v>
      </c>
      <c r="I2042" s="24" t="s">
        <v>2323</v>
      </c>
      <c r="J2042" s="14" t="s">
        <v>29</v>
      </c>
      <c r="K2042" s="15" t="s">
        <v>30</v>
      </c>
      <c r="L2042" s="61"/>
      <c r="M2042" s="14"/>
      <c r="N2042" s="14" t="s">
        <v>32</v>
      </c>
      <c r="O2042" s="14"/>
      <c r="P2042" s="15" t="s">
        <v>47</v>
      </c>
      <c r="Q2042" s="16">
        <v>7299</v>
      </c>
      <c r="R2042" s="17">
        <v>45.09</v>
      </c>
      <c r="S2042" s="18">
        <v>4608.9354999999996</v>
      </c>
      <c r="T2042" s="19" t="s">
        <v>34</v>
      </c>
      <c r="U2042" s="20" t="s">
        <v>39</v>
      </c>
      <c r="V2042" s="21" t="s">
        <v>40</v>
      </c>
      <c r="W2042" s="22">
        <v>5</v>
      </c>
      <c r="X2042" s="23"/>
    </row>
    <row r="2043" spans="1:24" s="1" customFormat="1" ht="26" customHeight="1" x14ac:dyDescent="0.3">
      <c r="A2043" s="24" t="s">
        <v>23</v>
      </c>
      <c r="B2043" s="24" t="s">
        <v>2426</v>
      </c>
      <c r="C2043" s="12" t="s">
        <v>2427</v>
      </c>
      <c r="D2043" s="60"/>
      <c r="E2043" s="40" t="str">
        <f>HYPERLINK("https://www.google.ru/search?q=DQ4912-063&amp;newwindow=1&amp;tbm=isch","Еще фото")</f>
        <v>Еще фото</v>
      </c>
      <c r="F2043" s="25"/>
      <c r="G2043" s="24" t="s">
        <v>2395</v>
      </c>
      <c r="H2043" s="24" t="s">
        <v>28</v>
      </c>
      <c r="I2043" s="24" t="s">
        <v>2323</v>
      </c>
      <c r="J2043" s="14" t="s">
        <v>29</v>
      </c>
      <c r="K2043" s="15" t="s">
        <v>30</v>
      </c>
      <c r="L2043" s="57"/>
      <c r="M2043" s="14"/>
      <c r="N2043" s="14" t="s">
        <v>32</v>
      </c>
      <c r="O2043" s="14"/>
      <c r="P2043" s="15" t="s">
        <v>47</v>
      </c>
      <c r="Q2043" s="16">
        <v>7299</v>
      </c>
      <c r="R2043" s="17">
        <v>45.09</v>
      </c>
      <c r="S2043" s="18">
        <v>4608.9354999999996</v>
      </c>
      <c r="T2043" s="19" t="s">
        <v>34</v>
      </c>
      <c r="U2043" s="20" t="s">
        <v>41</v>
      </c>
      <c r="V2043" s="21" t="s">
        <v>42</v>
      </c>
      <c r="W2043" s="22">
        <v>7</v>
      </c>
      <c r="X2043" s="23"/>
    </row>
    <row r="2044" spans="1:24" s="1" customFormat="1" ht="17" customHeight="1" x14ac:dyDescent="0.3">
      <c r="A2044" s="11" t="s">
        <v>23</v>
      </c>
      <c r="B2044" s="11" t="s">
        <v>74</v>
      </c>
      <c r="C2044" s="12" t="s">
        <v>2429</v>
      </c>
      <c r="D2044" s="58"/>
      <c r="E2044" s="40" t="str">
        <f t="shared" ref="E2044:E2049" si="88">HYPERLINK("https://www.google.ru/search?q=BV2662-063&amp;newwindow=1&amp;tbm=isch","Еще фото")</f>
        <v>Еще фото</v>
      </c>
      <c r="F2044" s="25"/>
      <c r="G2044" s="11" t="s">
        <v>2395</v>
      </c>
      <c r="H2044" s="11" t="s">
        <v>28</v>
      </c>
      <c r="I2044" s="14" t="s">
        <v>2323</v>
      </c>
      <c r="J2044" s="14" t="s">
        <v>29</v>
      </c>
      <c r="K2044" s="15" t="s">
        <v>30</v>
      </c>
      <c r="L2044" s="56" t="s">
        <v>2415</v>
      </c>
      <c r="M2044" s="14" t="s">
        <v>106</v>
      </c>
      <c r="N2044" s="14" t="s">
        <v>32</v>
      </c>
      <c r="O2044" s="14"/>
      <c r="P2044" s="15" t="s">
        <v>47</v>
      </c>
      <c r="Q2044" s="16">
        <v>9299</v>
      </c>
      <c r="R2044" s="17">
        <v>45.07</v>
      </c>
      <c r="S2044" s="18">
        <v>5873.9355000000005</v>
      </c>
      <c r="T2044" s="19" t="s">
        <v>34</v>
      </c>
      <c r="U2044" s="20" t="s">
        <v>64</v>
      </c>
      <c r="V2044" s="21" t="s">
        <v>48</v>
      </c>
      <c r="W2044" s="22">
        <v>1</v>
      </c>
      <c r="X2044" s="23"/>
    </row>
    <row r="2045" spans="1:24" s="1" customFormat="1" ht="17" customHeight="1" x14ac:dyDescent="0.3">
      <c r="A2045" s="24" t="s">
        <v>23</v>
      </c>
      <c r="B2045" s="24" t="s">
        <v>74</v>
      </c>
      <c r="C2045" s="12" t="s">
        <v>2429</v>
      </c>
      <c r="D2045" s="59"/>
      <c r="E2045" s="40" t="str">
        <f t="shared" si="88"/>
        <v>Еще фото</v>
      </c>
      <c r="F2045" s="25"/>
      <c r="G2045" s="24" t="s">
        <v>2395</v>
      </c>
      <c r="H2045" s="24" t="s">
        <v>28</v>
      </c>
      <c r="I2045" s="24" t="s">
        <v>2323</v>
      </c>
      <c r="J2045" s="14" t="s">
        <v>29</v>
      </c>
      <c r="K2045" s="15" t="s">
        <v>30</v>
      </c>
      <c r="L2045" s="61"/>
      <c r="M2045" s="14" t="s">
        <v>106</v>
      </c>
      <c r="N2045" s="14" t="s">
        <v>32</v>
      </c>
      <c r="O2045" s="14"/>
      <c r="P2045" s="15" t="s">
        <v>47</v>
      </c>
      <c r="Q2045" s="16">
        <v>9299</v>
      </c>
      <c r="R2045" s="17">
        <v>45.07</v>
      </c>
      <c r="S2045" s="18">
        <v>5873.9355000000005</v>
      </c>
      <c r="T2045" s="19" t="s">
        <v>34</v>
      </c>
      <c r="U2045" s="20" t="s">
        <v>35</v>
      </c>
      <c r="V2045" s="21" t="s">
        <v>36</v>
      </c>
      <c r="W2045" s="22">
        <v>6</v>
      </c>
      <c r="X2045" s="23"/>
    </row>
    <row r="2046" spans="1:24" s="1" customFormat="1" ht="17" customHeight="1" x14ac:dyDescent="0.3">
      <c r="A2046" s="24" t="s">
        <v>23</v>
      </c>
      <c r="B2046" s="24" t="s">
        <v>74</v>
      </c>
      <c r="C2046" s="12" t="s">
        <v>2429</v>
      </c>
      <c r="D2046" s="59"/>
      <c r="E2046" s="40" t="str">
        <f t="shared" si="88"/>
        <v>Еще фото</v>
      </c>
      <c r="F2046" s="25"/>
      <c r="G2046" s="24" t="s">
        <v>2395</v>
      </c>
      <c r="H2046" s="24" t="s">
        <v>28</v>
      </c>
      <c r="I2046" s="24" t="s">
        <v>2323</v>
      </c>
      <c r="J2046" s="14" t="s">
        <v>29</v>
      </c>
      <c r="K2046" s="15" t="s">
        <v>30</v>
      </c>
      <c r="L2046" s="61"/>
      <c r="M2046" s="14" t="s">
        <v>106</v>
      </c>
      <c r="N2046" s="14" t="s">
        <v>32</v>
      </c>
      <c r="O2046" s="14"/>
      <c r="P2046" s="15" t="s">
        <v>47</v>
      </c>
      <c r="Q2046" s="16">
        <v>9299</v>
      </c>
      <c r="R2046" s="17">
        <v>45.07</v>
      </c>
      <c r="S2046" s="18">
        <v>5873.9355000000005</v>
      </c>
      <c r="T2046" s="19" t="s">
        <v>34</v>
      </c>
      <c r="U2046" s="20" t="s">
        <v>37</v>
      </c>
      <c r="V2046" s="21" t="s">
        <v>38</v>
      </c>
      <c r="W2046" s="22">
        <v>46</v>
      </c>
      <c r="X2046" s="23"/>
    </row>
    <row r="2047" spans="1:24" s="1" customFormat="1" ht="17" customHeight="1" x14ac:dyDescent="0.3">
      <c r="A2047" s="24" t="s">
        <v>23</v>
      </c>
      <c r="B2047" s="24" t="s">
        <v>74</v>
      </c>
      <c r="C2047" s="12" t="s">
        <v>2429</v>
      </c>
      <c r="D2047" s="59"/>
      <c r="E2047" s="40" t="str">
        <f t="shared" si="88"/>
        <v>Еще фото</v>
      </c>
      <c r="F2047" s="25"/>
      <c r="G2047" s="24" t="s">
        <v>2395</v>
      </c>
      <c r="H2047" s="24" t="s">
        <v>28</v>
      </c>
      <c r="I2047" s="24" t="s">
        <v>2323</v>
      </c>
      <c r="J2047" s="14" t="s">
        <v>29</v>
      </c>
      <c r="K2047" s="15" t="s">
        <v>30</v>
      </c>
      <c r="L2047" s="61"/>
      <c r="M2047" s="14" t="s">
        <v>106</v>
      </c>
      <c r="N2047" s="14" t="s">
        <v>32</v>
      </c>
      <c r="O2047" s="14"/>
      <c r="P2047" s="15" t="s">
        <v>47</v>
      </c>
      <c r="Q2047" s="16">
        <v>9299</v>
      </c>
      <c r="R2047" s="17">
        <v>45.07</v>
      </c>
      <c r="S2047" s="18">
        <v>5873.9355000000005</v>
      </c>
      <c r="T2047" s="19" t="s">
        <v>34</v>
      </c>
      <c r="U2047" s="20" t="s">
        <v>39</v>
      </c>
      <c r="V2047" s="21" t="s">
        <v>40</v>
      </c>
      <c r="W2047" s="22">
        <v>46</v>
      </c>
      <c r="X2047" s="23"/>
    </row>
    <row r="2048" spans="1:24" s="1" customFormat="1" ht="17" customHeight="1" x14ac:dyDescent="0.3">
      <c r="A2048" s="24" t="s">
        <v>23</v>
      </c>
      <c r="B2048" s="24" t="s">
        <v>74</v>
      </c>
      <c r="C2048" s="12" t="s">
        <v>2429</v>
      </c>
      <c r="D2048" s="59"/>
      <c r="E2048" s="40" t="str">
        <f t="shared" si="88"/>
        <v>Еще фото</v>
      </c>
      <c r="F2048" s="25"/>
      <c r="G2048" s="24" t="s">
        <v>2395</v>
      </c>
      <c r="H2048" s="24" t="s">
        <v>28</v>
      </c>
      <c r="I2048" s="24" t="s">
        <v>2323</v>
      </c>
      <c r="J2048" s="14" t="s">
        <v>29</v>
      </c>
      <c r="K2048" s="15" t="s">
        <v>30</v>
      </c>
      <c r="L2048" s="61"/>
      <c r="M2048" s="14" t="s">
        <v>106</v>
      </c>
      <c r="N2048" s="14" t="s">
        <v>32</v>
      </c>
      <c r="O2048" s="14"/>
      <c r="P2048" s="15" t="s">
        <v>47</v>
      </c>
      <c r="Q2048" s="16">
        <v>9299</v>
      </c>
      <c r="R2048" s="17">
        <v>45.07</v>
      </c>
      <c r="S2048" s="18">
        <v>5873.9355000000005</v>
      </c>
      <c r="T2048" s="19" t="s">
        <v>34</v>
      </c>
      <c r="U2048" s="20" t="s">
        <v>41</v>
      </c>
      <c r="V2048" s="21" t="s">
        <v>42</v>
      </c>
      <c r="W2048" s="22">
        <v>34</v>
      </c>
      <c r="X2048" s="23"/>
    </row>
    <row r="2049" spans="1:24" s="1" customFormat="1" ht="22.05" customHeight="1" x14ac:dyDescent="0.3">
      <c r="A2049" s="24" t="s">
        <v>23</v>
      </c>
      <c r="B2049" s="24" t="s">
        <v>74</v>
      </c>
      <c r="C2049" s="12" t="s">
        <v>2429</v>
      </c>
      <c r="D2049" s="60"/>
      <c r="E2049" s="40" t="str">
        <f t="shared" si="88"/>
        <v>Еще фото</v>
      </c>
      <c r="F2049" s="25"/>
      <c r="G2049" s="24" t="s">
        <v>2395</v>
      </c>
      <c r="H2049" s="24" t="s">
        <v>28</v>
      </c>
      <c r="I2049" s="24" t="s">
        <v>2323</v>
      </c>
      <c r="J2049" s="14" t="s">
        <v>29</v>
      </c>
      <c r="K2049" s="15" t="s">
        <v>30</v>
      </c>
      <c r="L2049" s="57"/>
      <c r="M2049" s="14" t="s">
        <v>106</v>
      </c>
      <c r="N2049" s="14" t="s">
        <v>32</v>
      </c>
      <c r="O2049" s="14"/>
      <c r="P2049" s="15" t="s">
        <v>47</v>
      </c>
      <c r="Q2049" s="16">
        <v>9299</v>
      </c>
      <c r="R2049" s="17">
        <v>45.07</v>
      </c>
      <c r="S2049" s="18">
        <v>5873.9355000000005</v>
      </c>
      <c r="T2049" s="19" t="s">
        <v>34</v>
      </c>
      <c r="U2049" s="20" t="s">
        <v>54</v>
      </c>
      <c r="V2049" s="21" t="s">
        <v>55</v>
      </c>
      <c r="W2049" s="22">
        <v>2</v>
      </c>
      <c r="X2049" s="23"/>
    </row>
    <row r="2050" spans="1:24" s="1" customFormat="1" ht="26" customHeight="1" x14ac:dyDescent="0.3">
      <c r="A2050" s="11" t="s">
        <v>23</v>
      </c>
      <c r="B2050" s="11" t="s">
        <v>2430</v>
      </c>
      <c r="C2050" s="12" t="s">
        <v>2431</v>
      </c>
      <c r="D2050" s="58"/>
      <c r="E2050" s="40" t="str">
        <f>HYPERLINK("https://www.google.ru/search?q=FV7293-050&amp;newwindow=1&amp;tbm=isch","Еще фото")</f>
        <v>Еще фото</v>
      </c>
      <c r="F2050" s="25" t="s">
        <v>76</v>
      </c>
      <c r="G2050" s="11" t="s">
        <v>2322</v>
      </c>
      <c r="H2050" s="11" t="s">
        <v>28</v>
      </c>
      <c r="I2050" s="14" t="s">
        <v>2323</v>
      </c>
      <c r="J2050" s="14" t="s">
        <v>29</v>
      </c>
      <c r="K2050" s="15" t="s">
        <v>30</v>
      </c>
      <c r="L2050" s="56" t="s">
        <v>2432</v>
      </c>
      <c r="M2050" s="14"/>
      <c r="N2050" s="14" t="s">
        <v>32</v>
      </c>
      <c r="O2050" s="14"/>
      <c r="P2050" s="15" t="s">
        <v>125</v>
      </c>
      <c r="Q2050" s="16">
        <v>9299</v>
      </c>
      <c r="R2050" s="17">
        <v>45.07</v>
      </c>
      <c r="S2050" s="18">
        <v>5873.9355000000005</v>
      </c>
      <c r="T2050" s="19" t="s">
        <v>34</v>
      </c>
      <c r="U2050" s="20" t="s">
        <v>37</v>
      </c>
      <c r="V2050" s="21" t="s">
        <v>38</v>
      </c>
      <c r="W2050" s="22">
        <v>1</v>
      </c>
      <c r="X2050" s="23"/>
    </row>
    <row r="2051" spans="1:24" s="1" customFormat="1" ht="26" customHeight="1" x14ac:dyDescent="0.3">
      <c r="A2051" s="24" t="s">
        <v>23</v>
      </c>
      <c r="B2051" s="24" t="s">
        <v>2430</v>
      </c>
      <c r="C2051" s="12" t="s">
        <v>2431</v>
      </c>
      <c r="D2051" s="59"/>
      <c r="E2051" s="40" t="str">
        <f>HYPERLINK("https://www.google.ru/search?q=FV7293-050&amp;newwindow=1&amp;tbm=isch","Еще фото")</f>
        <v>Еще фото</v>
      </c>
      <c r="F2051" s="25" t="s">
        <v>76</v>
      </c>
      <c r="G2051" s="24" t="s">
        <v>2322</v>
      </c>
      <c r="H2051" s="24" t="s">
        <v>28</v>
      </c>
      <c r="I2051" s="24" t="s">
        <v>2323</v>
      </c>
      <c r="J2051" s="14" t="s">
        <v>29</v>
      </c>
      <c r="K2051" s="15" t="s">
        <v>30</v>
      </c>
      <c r="L2051" s="61"/>
      <c r="M2051" s="14"/>
      <c r="N2051" s="14" t="s">
        <v>32</v>
      </c>
      <c r="O2051" s="14"/>
      <c r="P2051" s="15" t="s">
        <v>125</v>
      </c>
      <c r="Q2051" s="16">
        <v>9299</v>
      </c>
      <c r="R2051" s="17">
        <v>45.07</v>
      </c>
      <c r="S2051" s="18">
        <v>5873.9355000000005</v>
      </c>
      <c r="T2051" s="19" t="s">
        <v>34</v>
      </c>
      <c r="U2051" s="20" t="s">
        <v>39</v>
      </c>
      <c r="V2051" s="21" t="s">
        <v>40</v>
      </c>
      <c r="W2051" s="22">
        <v>1</v>
      </c>
      <c r="X2051" s="23"/>
    </row>
    <row r="2052" spans="1:24" s="1" customFormat="1" ht="26" customHeight="1" x14ac:dyDescent="0.3">
      <c r="A2052" s="24" t="s">
        <v>23</v>
      </c>
      <c r="B2052" s="24" t="s">
        <v>2430</v>
      </c>
      <c r="C2052" s="12" t="s">
        <v>2431</v>
      </c>
      <c r="D2052" s="59"/>
      <c r="E2052" s="40" t="str">
        <f>HYPERLINK("https://www.google.ru/search?q=FV7293-050&amp;newwindow=1&amp;tbm=isch","Еще фото")</f>
        <v>Еще фото</v>
      </c>
      <c r="F2052" s="25" t="s">
        <v>76</v>
      </c>
      <c r="G2052" s="24" t="s">
        <v>2322</v>
      </c>
      <c r="H2052" s="24" t="s">
        <v>28</v>
      </c>
      <c r="I2052" s="24" t="s">
        <v>2323</v>
      </c>
      <c r="J2052" s="14" t="s">
        <v>29</v>
      </c>
      <c r="K2052" s="15" t="s">
        <v>30</v>
      </c>
      <c r="L2052" s="61"/>
      <c r="M2052" s="14"/>
      <c r="N2052" s="14" t="s">
        <v>32</v>
      </c>
      <c r="O2052" s="14"/>
      <c r="P2052" s="15" t="s">
        <v>125</v>
      </c>
      <c r="Q2052" s="16">
        <v>9299</v>
      </c>
      <c r="R2052" s="17">
        <v>45.07</v>
      </c>
      <c r="S2052" s="18">
        <v>5873.9355000000005</v>
      </c>
      <c r="T2052" s="19" t="s">
        <v>34</v>
      </c>
      <c r="U2052" s="20" t="s">
        <v>41</v>
      </c>
      <c r="V2052" s="21" t="s">
        <v>42</v>
      </c>
      <c r="W2052" s="22">
        <v>1</v>
      </c>
      <c r="X2052" s="23"/>
    </row>
    <row r="2053" spans="1:24" s="1" customFormat="1" ht="26" customHeight="1" x14ac:dyDescent="0.3">
      <c r="A2053" s="24" t="s">
        <v>23</v>
      </c>
      <c r="B2053" s="24" t="s">
        <v>2430</v>
      </c>
      <c r="C2053" s="12" t="s">
        <v>2431</v>
      </c>
      <c r="D2053" s="60"/>
      <c r="E2053" s="40" t="str">
        <f>HYPERLINK("https://www.google.ru/search?q=FV7293-050&amp;newwindow=1&amp;tbm=isch","Еще фото")</f>
        <v>Еще фото</v>
      </c>
      <c r="F2053" s="25" t="s">
        <v>76</v>
      </c>
      <c r="G2053" s="24" t="s">
        <v>2322</v>
      </c>
      <c r="H2053" s="24" t="s">
        <v>28</v>
      </c>
      <c r="I2053" s="24" t="s">
        <v>2323</v>
      </c>
      <c r="J2053" s="14" t="s">
        <v>29</v>
      </c>
      <c r="K2053" s="15" t="s">
        <v>30</v>
      </c>
      <c r="L2053" s="57"/>
      <c r="M2053" s="14"/>
      <c r="N2053" s="14" t="s">
        <v>32</v>
      </c>
      <c r="O2053" s="14"/>
      <c r="P2053" s="15" t="s">
        <v>125</v>
      </c>
      <c r="Q2053" s="16">
        <v>9299</v>
      </c>
      <c r="R2053" s="17">
        <v>45.07</v>
      </c>
      <c r="S2053" s="18">
        <v>5873.9355000000005</v>
      </c>
      <c r="T2053" s="19" t="s">
        <v>34</v>
      </c>
      <c r="U2053" s="20" t="s">
        <v>54</v>
      </c>
      <c r="V2053" s="21" t="s">
        <v>55</v>
      </c>
      <c r="W2053" s="22">
        <v>1</v>
      </c>
      <c r="X2053" s="23"/>
    </row>
    <row r="2054" spans="1:24" s="1" customFormat="1" ht="17" customHeight="1" x14ac:dyDescent="0.3">
      <c r="A2054" s="11" t="s">
        <v>23</v>
      </c>
      <c r="B2054" s="11" t="s">
        <v>50</v>
      </c>
      <c r="C2054" s="12" t="s">
        <v>2433</v>
      </c>
      <c r="D2054" s="58"/>
      <c r="E2054" s="40" t="str">
        <f t="shared" ref="E2054:E2059" si="89">HYPERLINK("https://www.google.ru/search?q=BV2654-010&amp;newwindow=1&amp;tbm=isch","Еще фото")</f>
        <v>Еще фото</v>
      </c>
      <c r="F2054" s="25" t="s">
        <v>52</v>
      </c>
      <c r="G2054" s="11" t="s">
        <v>2336</v>
      </c>
      <c r="H2054" s="11" t="s">
        <v>28</v>
      </c>
      <c r="I2054" s="14" t="s">
        <v>2323</v>
      </c>
      <c r="J2054" s="14" t="s">
        <v>29</v>
      </c>
      <c r="K2054" s="15" t="s">
        <v>30</v>
      </c>
      <c r="L2054" s="56" t="s">
        <v>2384</v>
      </c>
      <c r="M2054" s="14"/>
      <c r="N2054" s="14" t="s">
        <v>114</v>
      </c>
      <c r="O2054" s="14"/>
      <c r="P2054" s="15" t="s">
        <v>47</v>
      </c>
      <c r="Q2054" s="16">
        <v>9699</v>
      </c>
      <c r="R2054" s="17">
        <v>45.07</v>
      </c>
      <c r="S2054" s="18">
        <v>6126.9354999999996</v>
      </c>
      <c r="T2054" s="19" t="s">
        <v>34</v>
      </c>
      <c r="U2054" s="20" t="s">
        <v>64</v>
      </c>
      <c r="V2054" s="21" t="s">
        <v>48</v>
      </c>
      <c r="W2054" s="22">
        <v>2</v>
      </c>
      <c r="X2054" s="23"/>
    </row>
    <row r="2055" spans="1:24" s="1" customFormat="1" ht="17" customHeight="1" x14ac:dyDescent="0.3">
      <c r="A2055" s="24" t="s">
        <v>23</v>
      </c>
      <c r="B2055" s="24" t="s">
        <v>50</v>
      </c>
      <c r="C2055" s="12" t="s">
        <v>2433</v>
      </c>
      <c r="D2055" s="59"/>
      <c r="E2055" s="40" t="str">
        <f t="shared" si="89"/>
        <v>Еще фото</v>
      </c>
      <c r="F2055" s="25" t="s">
        <v>52</v>
      </c>
      <c r="G2055" s="24" t="s">
        <v>2336</v>
      </c>
      <c r="H2055" s="24" t="s">
        <v>28</v>
      </c>
      <c r="I2055" s="24" t="s">
        <v>2323</v>
      </c>
      <c r="J2055" s="14" t="s">
        <v>29</v>
      </c>
      <c r="K2055" s="15" t="s">
        <v>30</v>
      </c>
      <c r="L2055" s="61"/>
      <c r="M2055" s="14"/>
      <c r="N2055" s="14" t="s">
        <v>114</v>
      </c>
      <c r="O2055" s="14"/>
      <c r="P2055" s="15" t="s">
        <v>47</v>
      </c>
      <c r="Q2055" s="16">
        <v>9699</v>
      </c>
      <c r="R2055" s="17">
        <v>45.07</v>
      </c>
      <c r="S2055" s="18">
        <v>6126.9354999999996</v>
      </c>
      <c r="T2055" s="19" t="s">
        <v>34</v>
      </c>
      <c r="U2055" s="20" t="s">
        <v>35</v>
      </c>
      <c r="V2055" s="21" t="s">
        <v>36</v>
      </c>
      <c r="W2055" s="22">
        <v>63</v>
      </c>
      <c r="X2055" s="23"/>
    </row>
    <row r="2056" spans="1:24" s="1" customFormat="1" ht="17" customHeight="1" x14ac:dyDescent="0.3">
      <c r="A2056" s="24" t="s">
        <v>23</v>
      </c>
      <c r="B2056" s="24" t="s">
        <v>50</v>
      </c>
      <c r="C2056" s="12" t="s">
        <v>2433</v>
      </c>
      <c r="D2056" s="59"/>
      <c r="E2056" s="40" t="str">
        <f t="shared" si="89"/>
        <v>Еще фото</v>
      </c>
      <c r="F2056" s="25" t="s">
        <v>52</v>
      </c>
      <c r="G2056" s="24" t="s">
        <v>2336</v>
      </c>
      <c r="H2056" s="24" t="s">
        <v>28</v>
      </c>
      <c r="I2056" s="24" t="s">
        <v>2323</v>
      </c>
      <c r="J2056" s="14" t="s">
        <v>29</v>
      </c>
      <c r="K2056" s="15" t="s">
        <v>30</v>
      </c>
      <c r="L2056" s="61"/>
      <c r="M2056" s="14"/>
      <c r="N2056" s="14" t="s">
        <v>114</v>
      </c>
      <c r="O2056" s="14"/>
      <c r="P2056" s="15" t="s">
        <v>47</v>
      </c>
      <c r="Q2056" s="16">
        <v>9699</v>
      </c>
      <c r="R2056" s="17">
        <v>45.07</v>
      </c>
      <c r="S2056" s="18">
        <v>6126.9354999999996</v>
      </c>
      <c r="T2056" s="19" t="s">
        <v>34</v>
      </c>
      <c r="U2056" s="20" t="s">
        <v>37</v>
      </c>
      <c r="V2056" s="21" t="s">
        <v>38</v>
      </c>
      <c r="W2056" s="22">
        <v>199</v>
      </c>
      <c r="X2056" s="23"/>
    </row>
    <row r="2057" spans="1:24" s="1" customFormat="1" ht="17" customHeight="1" x14ac:dyDescent="0.3">
      <c r="A2057" s="24" t="s">
        <v>23</v>
      </c>
      <c r="B2057" s="24" t="s">
        <v>50</v>
      </c>
      <c r="C2057" s="12" t="s">
        <v>2433</v>
      </c>
      <c r="D2057" s="59"/>
      <c r="E2057" s="40" t="str">
        <f t="shared" si="89"/>
        <v>Еще фото</v>
      </c>
      <c r="F2057" s="25" t="s">
        <v>52</v>
      </c>
      <c r="G2057" s="24" t="s">
        <v>2336</v>
      </c>
      <c r="H2057" s="24" t="s">
        <v>28</v>
      </c>
      <c r="I2057" s="24" t="s">
        <v>2323</v>
      </c>
      <c r="J2057" s="14" t="s">
        <v>29</v>
      </c>
      <c r="K2057" s="15" t="s">
        <v>30</v>
      </c>
      <c r="L2057" s="61"/>
      <c r="M2057" s="14"/>
      <c r="N2057" s="14" t="s">
        <v>114</v>
      </c>
      <c r="O2057" s="14"/>
      <c r="P2057" s="15" t="s">
        <v>47</v>
      </c>
      <c r="Q2057" s="16">
        <v>9699</v>
      </c>
      <c r="R2057" s="17">
        <v>45.07</v>
      </c>
      <c r="S2057" s="18">
        <v>6126.9354999999996</v>
      </c>
      <c r="T2057" s="19" t="s">
        <v>34</v>
      </c>
      <c r="U2057" s="20" t="s">
        <v>39</v>
      </c>
      <c r="V2057" s="21" t="s">
        <v>40</v>
      </c>
      <c r="W2057" s="22">
        <v>228</v>
      </c>
      <c r="X2057" s="23"/>
    </row>
    <row r="2058" spans="1:24" s="1" customFormat="1" ht="17" customHeight="1" x14ac:dyDescent="0.3">
      <c r="A2058" s="24" t="s">
        <v>23</v>
      </c>
      <c r="B2058" s="24" t="s">
        <v>50</v>
      </c>
      <c r="C2058" s="12" t="s">
        <v>2433</v>
      </c>
      <c r="D2058" s="59"/>
      <c r="E2058" s="40" t="str">
        <f t="shared" si="89"/>
        <v>Еще фото</v>
      </c>
      <c r="F2058" s="25" t="s">
        <v>52</v>
      </c>
      <c r="G2058" s="24" t="s">
        <v>2336</v>
      </c>
      <c r="H2058" s="24" t="s">
        <v>28</v>
      </c>
      <c r="I2058" s="24" t="s">
        <v>2323</v>
      </c>
      <c r="J2058" s="14" t="s">
        <v>29</v>
      </c>
      <c r="K2058" s="15" t="s">
        <v>30</v>
      </c>
      <c r="L2058" s="61"/>
      <c r="M2058" s="14"/>
      <c r="N2058" s="14" t="s">
        <v>114</v>
      </c>
      <c r="O2058" s="14"/>
      <c r="P2058" s="15" t="s">
        <v>47</v>
      </c>
      <c r="Q2058" s="16">
        <v>9699</v>
      </c>
      <c r="R2058" s="17">
        <v>45.07</v>
      </c>
      <c r="S2058" s="18">
        <v>6126.9354999999996</v>
      </c>
      <c r="T2058" s="19" t="s">
        <v>34</v>
      </c>
      <c r="U2058" s="20" t="s">
        <v>41</v>
      </c>
      <c r="V2058" s="21" t="s">
        <v>42</v>
      </c>
      <c r="W2058" s="22">
        <v>82</v>
      </c>
      <c r="X2058" s="23"/>
    </row>
    <row r="2059" spans="1:24" s="1" customFormat="1" ht="22.05" customHeight="1" x14ac:dyDescent="0.3">
      <c r="A2059" s="24" t="s">
        <v>23</v>
      </c>
      <c r="B2059" s="24" t="s">
        <v>50</v>
      </c>
      <c r="C2059" s="12" t="s">
        <v>2433</v>
      </c>
      <c r="D2059" s="60"/>
      <c r="E2059" s="40" t="str">
        <f t="shared" si="89"/>
        <v>Еще фото</v>
      </c>
      <c r="F2059" s="25" t="s">
        <v>52</v>
      </c>
      <c r="G2059" s="24" t="s">
        <v>2336</v>
      </c>
      <c r="H2059" s="24" t="s">
        <v>28</v>
      </c>
      <c r="I2059" s="24" t="s">
        <v>2323</v>
      </c>
      <c r="J2059" s="14" t="s">
        <v>29</v>
      </c>
      <c r="K2059" s="15" t="s">
        <v>30</v>
      </c>
      <c r="L2059" s="57"/>
      <c r="M2059" s="14"/>
      <c r="N2059" s="14" t="s">
        <v>114</v>
      </c>
      <c r="O2059" s="14"/>
      <c r="P2059" s="15" t="s">
        <v>47</v>
      </c>
      <c r="Q2059" s="16">
        <v>9699</v>
      </c>
      <c r="R2059" s="17">
        <v>45.07</v>
      </c>
      <c r="S2059" s="18">
        <v>6126.9354999999996</v>
      </c>
      <c r="T2059" s="19" t="s">
        <v>34</v>
      </c>
      <c r="U2059" s="20" t="s">
        <v>54</v>
      </c>
      <c r="V2059" s="21" t="s">
        <v>55</v>
      </c>
      <c r="W2059" s="22">
        <v>1</v>
      </c>
      <c r="X2059" s="23"/>
    </row>
    <row r="2060" spans="1:24" s="1" customFormat="1" ht="52.05" customHeight="1" x14ac:dyDescent="0.3">
      <c r="A2060" s="11" t="s">
        <v>23</v>
      </c>
      <c r="B2060" s="11" t="s">
        <v>2434</v>
      </c>
      <c r="C2060" s="12" t="s">
        <v>2435</v>
      </c>
      <c r="D2060" s="54"/>
      <c r="E2060" s="40" t="str">
        <f>HYPERLINK("https://www.google.ru/search?q=FN0247-010&amp;newwindow=1&amp;tbm=isch","Еще фото")</f>
        <v>Еще фото</v>
      </c>
      <c r="F2060" s="25"/>
      <c r="G2060" s="11" t="s">
        <v>2336</v>
      </c>
      <c r="H2060" s="11" t="s">
        <v>28</v>
      </c>
      <c r="I2060" s="14" t="s">
        <v>2323</v>
      </c>
      <c r="J2060" s="14" t="s">
        <v>29</v>
      </c>
      <c r="K2060" s="15" t="s">
        <v>30</v>
      </c>
      <c r="L2060" s="56" t="s">
        <v>2436</v>
      </c>
      <c r="M2060" s="14"/>
      <c r="N2060" s="14" t="s">
        <v>114</v>
      </c>
      <c r="O2060" s="14"/>
      <c r="P2060" s="15" t="s">
        <v>154</v>
      </c>
      <c r="Q2060" s="16">
        <v>10499</v>
      </c>
      <c r="R2060" s="17">
        <v>45.06</v>
      </c>
      <c r="S2060" s="18">
        <v>6632.9354999999996</v>
      </c>
      <c r="T2060" s="19" t="s">
        <v>34</v>
      </c>
      <c r="U2060" s="20" t="s">
        <v>35</v>
      </c>
      <c r="V2060" s="21" t="s">
        <v>36</v>
      </c>
      <c r="W2060" s="22">
        <v>2</v>
      </c>
      <c r="X2060" s="23"/>
    </row>
    <row r="2061" spans="1:24" s="1" customFormat="1" ht="61.05" customHeight="1" x14ac:dyDescent="0.3">
      <c r="A2061" s="24" t="s">
        <v>23</v>
      </c>
      <c r="B2061" s="24" t="s">
        <v>2434</v>
      </c>
      <c r="C2061" s="12" t="s">
        <v>2435</v>
      </c>
      <c r="D2061" s="55"/>
      <c r="E2061" s="40" t="str">
        <f>HYPERLINK("https://www.google.ru/search?q=FN0247-010&amp;newwindow=1&amp;tbm=isch","Еще фото")</f>
        <v>Еще фото</v>
      </c>
      <c r="F2061" s="25"/>
      <c r="G2061" s="24" t="s">
        <v>2336</v>
      </c>
      <c r="H2061" s="24" t="s">
        <v>28</v>
      </c>
      <c r="I2061" s="24" t="s">
        <v>2323</v>
      </c>
      <c r="J2061" s="14" t="s">
        <v>29</v>
      </c>
      <c r="K2061" s="15" t="s">
        <v>30</v>
      </c>
      <c r="L2061" s="57"/>
      <c r="M2061" s="14"/>
      <c r="N2061" s="14" t="s">
        <v>114</v>
      </c>
      <c r="O2061" s="14"/>
      <c r="P2061" s="15" t="s">
        <v>154</v>
      </c>
      <c r="Q2061" s="16">
        <v>10499</v>
      </c>
      <c r="R2061" s="17">
        <v>45.06</v>
      </c>
      <c r="S2061" s="18">
        <v>6632.9354999999996</v>
      </c>
      <c r="T2061" s="19" t="s">
        <v>34</v>
      </c>
      <c r="U2061" s="20" t="s">
        <v>37</v>
      </c>
      <c r="V2061" s="21" t="s">
        <v>38</v>
      </c>
      <c r="W2061" s="22">
        <v>3</v>
      </c>
      <c r="X2061" s="23"/>
    </row>
    <row r="2062" spans="1:24" s="1" customFormat="1" ht="21" customHeight="1" x14ac:dyDescent="0.3">
      <c r="A2062" s="11" t="s">
        <v>23</v>
      </c>
      <c r="B2062" s="11" t="s">
        <v>74</v>
      </c>
      <c r="C2062" s="26" t="s">
        <v>2437</v>
      </c>
      <c r="D2062" s="58"/>
      <c r="E2062" s="40" t="str">
        <f>HYPERLINK("https://www.google.ru/search?q=BV2662-010&amp;newwindow=1&amp;tbm=isch","Еще фото")</f>
        <v>Еще фото</v>
      </c>
      <c r="F2062" s="25"/>
      <c r="G2062" s="11" t="s">
        <v>2395</v>
      </c>
      <c r="H2062" s="11" t="s">
        <v>28</v>
      </c>
      <c r="I2062" s="14" t="s">
        <v>2323</v>
      </c>
      <c r="J2062" s="14" t="s">
        <v>29</v>
      </c>
      <c r="K2062" s="15" t="s">
        <v>30</v>
      </c>
      <c r="L2062" s="56" t="s">
        <v>2396</v>
      </c>
      <c r="M2062" s="14" t="s">
        <v>106</v>
      </c>
      <c r="N2062" s="14" t="s">
        <v>114</v>
      </c>
      <c r="O2062" s="14"/>
      <c r="P2062" s="15" t="s">
        <v>47</v>
      </c>
      <c r="Q2062" s="16">
        <v>8999</v>
      </c>
      <c r="R2062" s="17">
        <v>45.02</v>
      </c>
      <c r="S2062" s="18">
        <v>5689.9355000000005</v>
      </c>
      <c r="T2062" s="19" t="s">
        <v>34</v>
      </c>
      <c r="U2062" s="20" t="s">
        <v>35</v>
      </c>
      <c r="V2062" s="21" t="s">
        <v>36</v>
      </c>
      <c r="W2062" s="22">
        <v>36</v>
      </c>
      <c r="X2062" s="23"/>
    </row>
    <row r="2063" spans="1:24" s="1" customFormat="1" ht="21" customHeight="1" x14ac:dyDescent="0.3">
      <c r="A2063" s="24" t="s">
        <v>23</v>
      </c>
      <c r="B2063" s="24" t="s">
        <v>74</v>
      </c>
      <c r="C2063" s="27" t="s">
        <v>2437</v>
      </c>
      <c r="D2063" s="59"/>
      <c r="E2063" s="40" t="str">
        <f>HYPERLINK("https://www.google.ru/search?q=BV2662-010&amp;newwindow=1&amp;tbm=isch","Еще фото")</f>
        <v>Еще фото</v>
      </c>
      <c r="F2063" s="25"/>
      <c r="G2063" s="24" t="s">
        <v>2395</v>
      </c>
      <c r="H2063" s="24" t="s">
        <v>28</v>
      </c>
      <c r="I2063" s="24" t="s">
        <v>2323</v>
      </c>
      <c r="J2063" s="14" t="s">
        <v>29</v>
      </c>
      <c r="K2063" s="15" t="s">
        <v>30</v>
      </c>
      <c r="L2063" s="61"/>
      <c r="M2063" s="14" t="s">
        <v>106</v>
      </c>
      <c r="N2063" s="14" t="s">
        <v>114</v>
      </c>
      <c r="O2063" s="14"/>
      <c r="P2063" s="15" t="s">
        <v>47</v>
      </c>
      <c r="Q2063" s="16">
        <v>8999</v>
      </c>
      <c r="R2063" s="17">
        <v>45.02</v>
      </c>
      <c r="S2063" s="18">
        <v>5689.9355000000005</v>
      </c>
      <c r="T2063" s="19" t="s">
        <v>34</v>
      </c>
      <c r="U2063" s="20" t="s">
        <v>37</v>
      </c>
      <c r="V2063" s="21" t="s">
        <v>38</v>
      </c>
      <c r="W2063" s="22">
        <v>83</v>
      </c>
      <c r="X2063" s="23"/>
    </row>
    <row r="2064" spans="1:24" s="1" customFormat="1" ht="21" customHeight="1" x14ac:dyDescent="0.3">
      <c r="A2064" s="24" t="s">
        <v>23</v>
      </c>
      <c r="B2064" s="24" t="s">
        <v>74</v>
      </c>
      <c r="C2064" s="27" t="s">
        <v>2437</v>
      </c>
      <c r="D2064" s="59"/>
      <c r="E2064" s="40" t="str">
        <f>HYPERLINK("https://www.google.ru/search?q=BV2662-010&amp;newwindow=1&amp;tbm=isch","Еще фото")</f>
        <v>Еще фото</v>
      </c>
      <c r="F2064" s="25"/>
      <c r="G2064" s="24" t="s">
        <v>2395</v>
      </c>
      <c r="H2064" s="24" t="s">
        <v>28</v>
      </c>
      <c r="I2064" s="24" t="s">
        <v>2323</v>
      </c>
      <c r="J2064" s="14" t="s">
        <v>29</v>
      </c>
      <c r="K2064" s="15" t="s">
        <v>30</v>
      </c>
      <c r="L2064" s="61"/>
      <c r="M2064" s="14" t="s">
        <v>106</v>
      </c>
      <c r="N2064" s="14" t="s">
        <v>114</v>
      </c>
      <c r="O2064" s="14"/>
      <c r="P2064" s="15" t="s">
        <v>47</v>
      </c>
      <c r="Q2064" s="16">
        <v>8999</v>
      </c>
      <c r="R2064" s="17">
        <v>45.02</v>
      </c>
      <c r="S2064" s="18">
        <v>5689.9355000000005</v>
      </c>
      <c r="T2064" s="19" t="s">
        <v>34</v>
      </c>
      <c r="U2064" s="20" t="s">
        <v>39</v>
      </c>
      <c r="V2064" s="21" t="s">
        <v>40</v>
      </c>
      <c r="W2064" s="22">
        <v>94</v>
      </c>
      <c r="X2064" s="23"/>
    </row>
    <row r="2065" spans="1:24" s="1" customFormat="1" ht="21" customHeight="1" x14ac:dyDescent="0.3">
      <c r="A2065" s="24" t="s">
        <v>23</v>
      </c>
      <c r="B2065" s="24" t="s">
        <v>74</v>
      </c>
      <c r="C2065" s="27" t="s">
        <v>2437</v>
      </c>
      <c r="D2065" s="59"/>
      <c r="E2065" s="40" t="str">
        <f>HYPERLINK("https://www.google.ru/search?q=BV2662-010&amp;newwindow=1&amp;tbm=isch","Еще фото")</f>
        <v>Еще фото</v>
      </c>
      <c r="F2065" s="25"/>
      <c r="G2065" s="24" t="s">
        <v>2395</v>
      </c>
      <c r="H2065" s="24" t="s">
        <v>28</v>
      </c>
      <c r="I2065" s="24" t="s">
        <v>2323</v>
      </c>
      <c r="J2065" s="14" t="s">
        <v>29</v>
      </c>
      <c r="K2065" s="15" t="s">
        <v>30</v>
      </c>
      <c r="L2065" s="61"/>
      <c r="M2065" s="14" t="s">
        <v>106</v>
      </c>
      <c r="N2065" s="14" t="s">
        <v>114</v>
      </c>
      <c r="O2065" s="14"/>
      <c r="P2065" s="15" t="s">
        <v>47</v>
      </c>
      <c r="Q2065" s="16">
        <v>8999</v>
      </c>
      <c r="R2065" s="17">
        <v>45.02</v>
      </c>
      <c r="S2065" s="18">
        <v>5689.9355000000005</v>
      </c>
      <c r="T2065" s="19" t="s">
        <v>34</v>
      </c>
      <c r="U2065" s="20" t="s">
        <v>41</v>
      </c>
      <c r="V2065" s="21" t="s">
        <v>42</v>
      </c>
      <c r="W2065" s="22">
        <v>47</v>
      </c>
      <c r="X2065" s="23"/>
    </row>
    <row r="2066" spans="1:24" s="1" customFormat="1" ht="32" customHeight="1" x14ac:dyDescent="0.3">
      <c r="A2066" s="24" t="s">
        <v>23</v>
      </c>
      <c r="B2066" s="24" t="s">
        <v>74</v>
      </c>
      <c r="C2066" s="27" t="s">
        <v>2437</v>
      </c>
      <c r="D2066" s="60"/>
      <c r="E2066" s="40" t="str">
        <f>HYPERLINK("https://www.google.ru/search?q=BV2662-010&amp;newwindow=1&amp;tbm=isch","Еще фото")</f>
        <v>Еще фото</v>
      </c>
      <c r="F2066" s="25"/>
      <c r="G2066" s="24" t="s">
        <v>2395</v>
      </c>
      <c r="H2066" s="24" t="s">
        <v>28</v>
      </c>
      <c r="I2066" s="24" t="s">
        <v>2323</v>
      </c>
      <c r="J2066" s="14" t="s">
        <v>29</v>
      </c>
      <c r="K2066" s="15" t="s">
        <v>30</v>
      </c>
      <c r="L2066" s="57"/>
      <c r="M2066" s="14" t="s">
        <v>106</v>
      </c>
      <c r="N2066" s="14" t="s">
        <v>114</v>
      </c>
      <c r="O2066" s="14"/>
      <c r="P2066" s="15" t="s">
        <v>47</v>
      </c>
      <c r="Q2066" s="16">
        <v>8999</v>
      </c>
      <c r="R2066" s="17">
        <v>45.02</v>
      </c>
      <c r="S2066" s="18">
        <v>5689.9355000000005</v>
      </c>
      <c r="T2066" s="19" t="s">
        <v>34</v>
      </c>
      <c r="U2066" s="20" t="s">
        <v>54</v>
      </c>
      <c r="V2066" s="21" t="s">
        <v>55</v>
      </c>
      <c r="W2066" s="22">
        <v>18</v>
      </c>
      <c r="X2066" s="23"/>
    </row>
    <row r="2067" spans="1:24" s="1" customFormat="1" ht="35" customHeight="1" x14ac:dyDescent="0.3">
      <c r="A2067" s="11" t="s">
        <v>23</v>
      </c>
      <c r="B2067" s="11" t="s">
        <v>2438</v>
      </c>
      <c r="C2067" s="12" t="s">
        <v>2439</v>
      </c>
      <c r="D2067" s="58"/>
      <c r="E2067" s="40" t="str">
        <f>HYPERLINK("https://www.google.ru/search?q=HJ1816-451&amp;newwindow=1&amp;tbm=isch","Еще фото")</f>
        <v>Еще фото</v>
      </c>
      <c r="F2067" s="25"/>
      <c r="G2067" s="11" t="s">
        <v>2336</v>
      </c>
      <c r="H2067" s="11" t="s">
        <v>28</v>
      </c>
      <c r="I2067" s="14" t="s">
        <v>2323</v>
      </c>
      <c r="J2067" s="14" t="s">
        <v>29</v>
      </c>
      <c r="K2067" s="15" t="s">
        <v>30</v>
      </c>
      <c r="L2067" s="56" t="s">
        <v>2440</v>
      </c>
      <c r="M2067" s="14"/>
      <c r="N2067" s="14" t="s">
        <v>107</v>
      </c>
      <c r="O2067" s="14"/>
      <c r="P2067" s="15" t="s">
        <v>87</v>
      </c>
      <c r="Q2067" s="16">
        <v>10999</v>
      </c>
      <c r="R2067" s="17">
        <v>45.02</v>
      </c>
      <c r="S2067" s="18">
        <v>6954.9354999999996</v>
      </c>
      <c r="T2067" s="19" t="s">
        <v>34</v>
      </c>
      <c r="U2067" s="20" t="s">
        <v>37</v>
      </c>
      <c r="V2067" s="21" t="s">
        <v>38</v>
      </c>
      <c r="W2067" s="22">
        <v>2</v>
      </c>
      <c r="X2067" s="23"/>
    </row>
    <row r="2068" spans="1:24" s="1" customFormat="1" ht="35" customHeight="1" x14ac:dyDescent="0.3">
      <c r="A2068" s="24" t="s">
        <v>23</v>
      </c>
      <c r="B2068" s="24" t="s">
        <v>2438</v>
      </c>
      <c r="C2068" s="12" t="s">
        <v>2439</v>
      </c>
      <c r="D2068" s="59"/>
      <c r="E2068" s="40" t="str">
        <f>HYPERLINK("https://www.google.ru/search?q=HJ1816-451&amp;newwindow=1&amp;tbm=isch","Еще фото")</f>
        <v>Еще фото</v>
      </c>
      <c r="F2068" s="25"/>
      <c r="G2068" s="24" t="s">
        <v>2336</v>
      </c>
      <c r="H2068" s="24" t="s">
        <v>28</v>
      </c>
      <c r="I2068" s="24" t="s">
        <v>2323</v>
      </c>
      <c r="J2068" s="14" t="s">
        <v>29</v>
      </c>
      <c r="K2068" s="15" t="s">
        <v>30</v>
      </c>
      <c r="L2068" s="61"/>
      <c r="M2068" s="14"/>
      <c r="N2068" s="14" t="s">
        <v>107</v>
      </c>
      <c r="O2068" s="14"/>
      <c r="P2068" s="15" t="s">
        <v>87</v>
      </c>
      <c r="Q2068" s="16">
        <v>10999</v>
      </c>
      <c r="R2068" s="17">
        <v>45.02</v>
      </c>
      <c r="S2068" s="18">
        <v>6954.9354999999996</v>
      </c>
      <c r="T2068" s="19" t="s">
        <v>34</v>
      </c>
      <c r="U2068" s="20" t="s">
        <v>39</v>
      </c>
      <c r="V2068" s="21" t="s">
        <v>40</v>
      </c>
      <c r="W2068" s="22">
        <v>1</v>
      </c>
      <c r="X2068" s="23"/>
    </row>
    <row r="2069" spans="1:24" s="1" customFormat="1" ht="37.049999999999997" customHeight="1" x14ac:dyDescent="0.3">
      <c r="A2069" s="24" t="s">
        <v>23</v>
      </c>
      <c r="B2069" s="24" t="s">
        <v>2438</v>
      </c>
      <c r="C2069" s="12" t="s">
        <v>2439</v>
      </c>
      <c r="D2069" s="60"/>
      <c r="E2069" s="40" t="str">
        <f>HYPERLINK("https://www.google.ru/search?q=HJ1816-451&amp;newwindow=1&amp;tbm=isch","Еще фото")</f>
        <v>Еще фото</v>
      </c>
      <c r="F2069" s="25"/>
      <c r="G2069" s="24" t="s">
        <v>2336</v>
      </c>
      <c r="H2069" s="24" t="s">
        <v>28</v>
      </c>
      <c r="I2069" s="24" t="s">
        <v>2323</v>
      </c>
      <c r="J2069" s="14" t="s">
        <v>29</v>
      </c>
      <c r="K2069" s="15" t="s">
        <v>30</v>
      </c>
      <c r="L2069" s="57"/>
      <c r="M2069" s="14"/>
      <c r="N2069" s="14" t="s">
        <v>107</v>
      </c>
      <c r="O2069" s="14"/>
      <c r="P2069" s="15" t="s">
        <v>87</v>
      </c>
      <c r="Q2069" s="16">
        <v>10999</v>
      </c>
      <c r="R2069" s="17">
        <v>45.02</v>
      </c>
      <c r="S2069" s="18">
        <v>6954.9354999999996</v>
      </c>
      <c r="T2069" s="19" t="s">
        <v>34</v>
      </c>
      <c r="U2069" s="20" t="s">
        <v>41</v>
      </c>
      <c r="V2069" s="21" t="s">
        <v>42</v>
      </c>
      <c r="W2069" s="22">
        <v>1</v>
      </c>
      <c r="X2069" s="23"/>
    </row>
    <row r="2070" spans="1:24" s="1" customFormat="1" ht="52.05" customHeight="1" x14ac:dyDescent="0.3">
      <c r="A2070" s="11" t="s">
        <v>23</v>
      </c>
      <c r="B2070" s="11" t="s">
        <v>2441</v>
      </c>
      <c r="C2070" s="12" t="s">
        <v>2442</v>
      </c>
      <c r="D2070" s="54"/>
      <c r="E2070" s="40" t="str">
        <f>HYPERLINK("https://www.google.ru/search?q=FQ8820-012&amp;newwindow=1&amp;tbm=isch","Еще фото")</f>
        <v>Еще фото</v>
      </c>
      <c r="F2070" s="25"/>
      <c r="G2070" s="11" t="s">
        <v>2336</v>
      </c>
      <c r="H2070" s="11" t="s">
        <v>28</v>
      </c>
      <c r="I2070" s="14" t="s">
        <v>2323</v>
      </c>
      <c r="J2070" s="14" t="s">
        <v>29</v>
      </c>
      <c r="K2070" s="15" t="s">
        <v>30</v>
      </c>
      <c r="L2070" s="56" t="s">
        <v>2443</v>
      </c>
      <c r="M2070" s="14"/>
      <c r="N2070" s="14" t="s">
        <v>32</v>
      </c>
      <c r="O2070" s="14"/>
      <c r="P2070" s="15" t="s">
        <v>154</v>
      </c>
      <c r="Q2070" s="16">
        <v>12599</v>
      </c>
      <c r="R2070" s="17">
        <v>45.01</v>
      </c>
      <c r="S2070" s="18">
        <v>7966.9354999999996</v>
      </c>
      <c r="T2070" s="19" t="s">
        <v>34</v>
      </c>
      <c r="U2070" s="20" t="s">
        <v>39</v>
      </c>
      <c r="V2070" s="21" t="s">
        <v>40</v>
      </c>
      <c r="W2070" s="22">
        <v>2</v>
      </c>
      <c r="X2070" s="23"/>
    </row>
    <row r="2071" spans="1:24" s="1" customFormat="1" ht="61.05" customHeight="1" x14ac:dyDescent="0.3">
      <c r="A2071" s="24" t="s">
        <v>23</v>
      </c>
      <c r="B2071" s="24" t="s">
        <v>2441</v>
      </c>
      <c r="C2071" s="12" t="s">
        <v>2442</v>
      </c>
      <c r="D2071" s="55"/>
      <c r="E2071" s="40" t="str">
        <f>HYPERLINK("https://www.google.ru/search?q=FQ8820-012&amp;newwindow=1&amp;tbm=isch","Еще фото")</f>
        <v>Еще фото</v>
      </c>
      <c r="F2071" s="25"/>
      <c r="G2071" s="24" t="s">
        <v>2336</v>
      </c>
      <c r="H2071" s="24" t="s">
        <v>28</v>
      </c>
      <c r="I2071" s="24" t="s">
        <v>2323</v>
      </c>
      <c r="J2071" s="14" t="s">
        <v>29</v>
      </c>
      <c r="K2071" s="15" t="s">
        <v>30</v>
      </c>
      <c r="L2071" s="57"/>
      <c r="M2071" s="14"/>
      <c r="N2071" s="14" t="s">
        <v>32</v>
      </c>
      <c r="O2071" s="14"/>
      <c r="P2071" s="15" t="s">
        <v>154</v>
      </c>
      <c r="Q2071" s="16">
        <v>12599</v>
      </c>
      <c r="R2071" s="17">
        <v>45.01</v>
      </c>
      <c r="S2071" s="18">
        <v>7966.9354999999996</v>
      </c>
      <c r="T2071" s="19" t="s">
        <v>34</v>
      </c>
      <c r="U2071" s="20" t="s">
        <v>54</v>
      </c>
      <c r="V2071" s="21" t="s">
        <v>55</v>
      </c>
      <c r="W2071" s="22">
        <v>3</v>
      </c>
      <c r="X2071" s="23"/>
    </row>
    <row r="2072" spans="1:24" s="1" customFormat="1" ht="21" customHeight="1" x14ac:dyDescent="0.3">
      <c r="A2072" s="11" t="s">
        <v>23</v>
      </c>
      <c r="B2072" s="11" t="s">
        <v>2444</v>
      </c>
      <c r="C2072" s="26" t="s">
        <v>2445</v>
      </c>
      <c r="D2072" s="58"/>
      <c r="E2072" s="40" t="str">
        <f>HYPERLINK("https://www.google.ru/search?q=BV2654-247&amp;newwindow=1&amp;tbm=isch","Еще фото")</f>
        <v>Еще фото</v>
      </c>
      <c r="F2072" s="25"/>
      <c r="G2072" s="11" t="s">
        <v>2336</v>
      </c>
      <c r="H2072" s="11" t="s">
        <v>28</v>
      </c>
      <c r="I2072" s="14" t="s">
        <v>2323</v>
      </c>
      <c r="J2072" s="14" t="s">
        <v>29</v>
      </c>
      <c r="K2072" s="15" t="s">
        <v>30</v>
      </c>
      <c r="L2072" s="56" t="s">
        <v>2384</v>
      </c>
      <c r="M2072" s="14"/>
      <c r="N2072" s="14" t="s">
        <v>70</v>
      </c>
      <c r="O2072" s="14"/>
      <c r="P2072" s="15" t="s">
        <v>47</v>
      </c>
      <c r="Q2072" s="16">
        <v>9699</v>
      </c>
      <c r="R2072" s="17">
        <v>43</v>
      </c>
      <c r="S2072" s="18">
        <v>6357.6944999999996</v>
      </c>
      <c r="T2072" s="19" t="s">
        <v>34</v>
      </c>
      <c r="U2072" s="20" t="s">
        <v>35</v>
      </c>
      <c r="V2072" s="21" t="s">
        <v>36</v>
      </c>
      <c r="W2072" s="22">
        <v>1</v>
      </c>
      <c r="X2072" s="23"/>
    </row>
    <row r="2073" spans="1:24" s="1" customFormat="1" ht="21" customHeight="1" x14ac:dyDescent="0.3">
      <c r="A2073" s="24" t="s">
        <v>23</v>
      </c>
      <c r="B2073" s="24" t="s">
        <v>2444</v>
      </c>
      <c r="C2073" s="27" t="s">
        <v>2445</v>
      </c>
      <c r="D2073" s="59"/>
      <c r="E2073" s="40" t="str">
        <f>HYPERLINK("https://www.google.ru/search?q=BV2654-247&amp;newwindow=1&amp;tbm=isch","Еще фото")</f>
        <v>Еще фото</v>
      </c>
      <c r="F2073" s="25"/>
      <c r="G2073" s="24" t="s">
        <v>2336</v>
      </c>
      <c r="H2073" s="24" t="s">
        <v>28</v>
      </c>
      <c r="I2073" s="24" t="s">
        <v>2323</v>
      </c>
      <c r="J2073" s="14" t="s">
        <v>29</v>
      </c>
      <c r="K2073" s="15" t="s">
        <v>30</v>
      </c>
      <c r="L2073" s="61"/>
      <c r="M2073" s="14"/>
      <c r="N2073" s="14" t="s">
        <v>70</v>
      </c>
      <c r="O2073" s="14"/>
      <c r="P2073" s="15" t="s">
        <v>47</v>
      </c>
      <c r="Q2073" s="16">
        <v>9699</v>
      </c>
      <c r="R2073" s="17">
        <v>43</v>
      </c>
      <c r="S2073" s="18">
        <v>6357.6944999999996</v>
      </c>
      <c r="T2073" s="19" t="s">
        <v>34</v>
      </c>
      <c r="U2073" s="20" t="s">
        <v>37</v>
      </c>
      <c r="V2073" s="21" t="s">
        <v>38</v>
      </c>
      <c r="W2073" s="22">
        <v>1</v>
      </c>
      <c r="X2073" s="23"/>
    </row>
    <row r="2074" spans="1:24" s="1" customFormat="1" ht="21" customHeight="1" x14ac:dyDescent="0.3">
      <c r="A2074" s="24" t="s">
        <v>23</v>
      </c>
      <c r="B2074" s="24" t="s">
        <v>2444</v>
      </c>
      <c r="C2074" s="27" t="s">
        <v>2445</v>
      </c>
      <c r="D2074" s="59"/>
      <c r="E2074" s="40" t="str">
        <f>HYPERLINK("https://www.google.ru/search?q=BV2654-247&amp;newwindow=1&amp;tbm=isch","Еще фото")</f>
        <v>Еще фото</v>
      </c>
      <c r="F2074" s="25"/>
      <c r="G2074" s="24" t="s">
        <v>2336</v>
      </c>
      <c r="H2074" s="24" t="s">
        <v>28</v>
      </c>
      <c r="I2074" s="24" t="s">
        <v>2323</v>
      </c>
      <c r="J2074" s="14" t="s">
        <v>29</v>
      </c>
      <c r="K2074" s="15" t="s">
        <v>30</v>
      </c>
      <c r="L2074" s="61"/>
      <c r="M2074" s="14"/>
      <c r="N2074" s="14" t="s">
        <v>70</v>
      </c>
      <c r="O2074" s="14"/>
      <c r="P2074" s="15" t="s">
        <v>47</v>
      </c>
      <c r="Q2074" s="16">
        <v>9699</v>
      </c>
      <c r="R2074" s="17">
        <v>43</v>
      </c>
      <c r="S2074" s="18">
        <v>6357.6944999999996</v>
      </c>
      <c r="T2074" s="19" t="s">
        <v>34</v>
      </c>
      <c r="U2074" s="20" t="s">
        <v>39</v>
      </c>
      <c r="V2074" s="21" t="s">
        <v>40</v>
      </c>
      <c r="W2074" s="22">
        <v>2</v>
      </c>
      <c r="X2074" s="23"/>
    </row>
    <row r="2075" spans="1:24" s="1" customFormat="1" ht="21" customHeight="1" x14ac:dyDescent="0.3">
      <c r="A2075" s="24" t="s">
        <v>23</v>
      </c>
      <c r="B2075" s="24" t="s">
        <v>2444</v>
      </c>
      <c r="C2075" s="27" t="s">
        <v>2445</v>
      </c>
      <c r="D2075" s="59"/>
      <c r="E2075" s="40" t="str">
        <f>HYPERLINK("https://www.google.ru/search?q=BV2654-247&amp;newwindow=1&amp;tbm=isch","Еще фото")</f>
        <v>Еще фото</v>
      </c>
      <c r="F2075" s="25"/>
      <c r="G2075" s="24" t="s">
        <v>2336</v>
      </c>
      <c r="H2075" s="24" t="s">
        <v>28</v>
      </c>
      <c r="I2075" s="24" t="s">
        <v>2323</v>
      </c>
      <c r="J2075" s="14" t="s">
        <v>29</v>
      </c>
      <c r="K2075" s="15" t="s">
        <v>30</v>
      </c>
      <c r="L2075" s="61"/>
      <c r="M2075" s="14"/>
      <c r="N2075" s="14" t="s">
        <v>70</v>
      </c>
      <c r="O2075" s="14"/>
      <c r="P2075" s="15" t="s">
        <v>47</v>
      </c>
      <c r="Q2075" s="16">
        <v>9699</v>
      </c>
      <c r="R2075" s="17">
        <v>43</v>
      </c>
      <c r="S2075" s="18">
        <v>6357.6944999999996</v>
      </c>
      <c r="T2075" s="19" t="s">
        <v>34</v>
      </c>
      <c r="U2075" s="20" t="s">
        <v>41</v>
      </c>
      <c r="V2075" s="21" t="s">
        <v>42</v>
      </c>
      <c r="W2075" s="22">
        <v>1</v>
      </c>
      <c r="X2075" s="23"/>
    </row>
    <row r="2076" spans="1:24" s="1" customFormat="1" ht="32" customHeight="1" x14ac:dyDescent="0.3">
      <c r="A2076" s="24" t="s">
        <v>23</v>
      </c>
      <c r="B2076" s="24" t="s">
        <v>2444</v>
      </c>
      <c r="C2076" s="27" t="s">
        <v>2445</v>
      </c>
      <c r="D2076" s="60"/>
      <c r="E2076" s="40" t="str">
        <f>HYPERLINK("https://www.google.ru/search?q=BV2654-247&amp;newwindow=1&amp;tbm=isch","Еще фото")</f>
        <v>Еще фото</v>
      </c>
      <c r="F2076" s="25"/>
      <c r="G2076" s="24" t="s">
        <v>2336</v>
      </c>
      <c r="H2076" s="24" t="s">
        <v>28</v>
      </c>
      <c r="I2076" s="24" t="s">
        <v>2323</v>
      </c>
      <c r="J2076" s="14" t="s">
        <v>29</v>
      </c>
      <c r="K2076" s="15" t="s">
        <v>30</v>
      </c>
      <c r="L2076" s="57"/>
      <c r="M2076" s="14"/>
      <c r="N2076" s="14" t="s">
        <v>70</v>
      </c>
      <c r="O2076" s="14"/>
      <c r="P2076" s="15" t="s">
        <v>47</v>
      </c>
      <c r="Q2076" s="16">
        <v>9699</v>
      </c>
      <c r="R2076" s="17">
        <v>43</v>
      </c>
      <c r="S2076" s="18">
        <v>6357.6944999999996</v>
      </c>
      <c r="T2076" s="19" t="s">
        <v>34</v>
      </c>
      <c r="U2076" s="20" t="s">
        <v>54</v>
      </c>
      <c r="V2076" s="21" t="s">
        <v>55</v>
      </c>
      <c r="W2076" s="22">
        <v>1</v>
      </c>
      <c r="X2076" s="23"/>
    </row>
    <row r="2077" spans="1:24" s="1" customFormat="1" ht="108" customHeight="1" x14ac:dyDescent="0.3">
      <c r="A2077" s="11" t="s">
        <v>23</v>
      </c>
      <c r="B2077" s="11" t="s">
        <v>2446</v>
      </c>
      <c r="C2077" s="12" t="s">
        <v>2447</v>
      </c>
      <c r="D2077" s="28"/>
      <c r="E2077" s="40" t="str">
        <f>HYPERLINK("https://www.google.ru/search?q=CZ2425-010&amp;newwindow=1&amp;tbm=isch","Еще фото")</f>
        <v>Еще фото</v>
      </c>
      <c r="F2077" s="25"/>
      <c r="G2077" s="11" t="s">
        <v>2322</v>
      </c>
      <c r="H2077" s="11" t="s">
        <v>28</v>
      </c>
      <c r="I2077" s="14" t="s">
        <v>2323</v>
      </c>
      <c r="J2077" s="14" t="s">
        <v>29</v>
      </c>
      <c r="K2077" s="15" t="s">
        <v>30</v>
      </c>
      <c r="L2077" s="14" t="s">
        <v>2448</v>
      </c>
      <c r="M2077" s="14" t="s">
        <v>493</v>
      </c>
      <c r="N2077" s="14" t="s">
        <v>114</v>
      </c>
      <c r="O2077" s="14"/>
      <c r="P2077" s="15" t="s">
        <v>2449</v>
      </c>
      <c r="Q2077" s="16">
        <v>9699</v>
      </c>
      <c r="R2077" s="17">
        <v>43</v>
      </c>
      <c r="S2077" s="18">
        <v>6357.6944999999996</v>
      </c>
      <c r="T2077" s="19" t="s">
        <v>34</v>
      </c>
      <c r="U2077" s="20" t="s">
        <v>37</v>
      </c>
      <c r="V2077" s="21" t="s">
        <v>38</v>
      </c>
      <c r="W2077" s="22">
        <v>1</v>
      </c>
      <c r="X2077" s="23"/>
    </row>
    <row r="2078" spans="1:24" s="1" customFormat="1" ht="108" customHeight="1" x14ac:dyDescent="0.3">
      <c r="A2078" s="11" t="s">
        <v>23</v>
      </c>
      <c r="B2078" s="11" t="s">
        <v>2411</v>
      </c>
      <c r="C2078" s="12" t="s">
        <v>2450</v>
      </c>
      <c r="D2078" s="28"/>
      <c r="E2078" s="40" t="str">
        <f>HYPERLINK("https://www.google.ru/search?q=DQ5761-009&amp;newwindow=1&amp;tbm=isch","Еще фото")</f>
        <v>Еще фото</v>
      </c>
      <c r="F2078" s="25"/>
      <c r="G2078" s="11" t="s">
        <v>2322</v>
      </c>
      <c r="H2078" s="11" t="s">
        <v>28</v>
      </c>
      <c r="I2078" s="14" t="s">
        <v>2323</v>
      </c>
      <c r="J2078" s="14" t="s">
        <v>29</v>
      </c>
      <c r="K2078" s="15" t="s">
        <v>45</v>
      </c>
      <c r="L2078" s="14" t="s">
        <v>2451</v>
      </c>
      <c r="M2078" s="14"/>
      <c r="N2078" s="14" t="s">
        <v>114</v>
      </c>
      <c r="O2078" s="14"/>
      <c r="P2078" s="15" t="s">
        <v>125</v>
      </c>
      <c r="Q2078" s="16">
        <v>9099</v>
      </c>
      <c r="R2078" s="17">
        <v>43</v>
      </c>
      <c r="S2078" s="18">
        <v>5964.3944999999994</v>
      </c>
      <c r="T2078" s="19" t="s">
        <v>34</v>
      </c>
      <c r="U2078" s="20" t="s">
        <v>41</v>
      </c>
      <c r="V2078" s="21" t="s">
        <v>40</v>
      </c>
      <c r="W2078" s="22">
        <v>1</v>
      </c>
      <c r="X2078" s="23"/>
    </row>
    <row r="2079" spans="1:24" s="1" customFormat="1" ht="52.05" customHeight="1" x14ac:dyDescent="0.3">
      <c r="A2079" s="11" t="s">
        <v>23</v>
      </c>
      <c r="B2079" s="11" t="s">
        <v>2452</v>
      </c>
      <c r="C2079" s="12" t="s">
        <v>2453</v>
      </c>
      <c r="D2079" s="54"/>
      <c r="E2079" s="40" t="str">
        <f>HYPERLINK("https://www.google.ru/search?q=FV7074-010&amp;newwindow=1&amp;tbm=isch","Еще фото")</f>
        <v>Еще фото</v>
      </c>
      <c r="F2079" s="25"/>
      <c r="G2079" s="11" t="s">
        <v>2322</v>
      </c>
      <c r="H2079" s="11" t="s">
        <v>28</v>
      </c>
      <c r="I2079" s="14" t="s">
        <v>2323</v>
      </c>
      <c r="J2079" s="14" t="s">
        <v>29</v>
      </c>
      <c r="K2079" s="15" t="s">
        <v>45</v>
      </c>
      <c r="L2079" s="56" t="s">
        <v>2454</v>
      </c>
      <c r="M2079" s="14"/>
      <c r="N2079" s="14" t="s">
        <v>114</v>
      </c>
      <c r="O2079" s="14"/>
      <c r="P2079" s="15" t="s">
        <v>125</v>
      </c>
      <c r="Q2079" s="16">
        <v>8799</v>
      </c>
      <c r="R2079" s="17">
        <v>43</v>
      </c>
      <c r="S2079" s="18">
        <v>5767.7444999999998</v>
      </c>
      <c r="T2079" s="19" t="s">
        <v>34</v>
      </c>
      <c r="U2079" s="20" t="s">
        <v>39</v>
      </c>
      <c r="V2079" s="21" t="s">
        <v>49</v>
      </c>
      <c r="W2079" s="22">
        <v>2</v>
      </c>
      <c r="X2079" s="23"/>
    </row>
    <row r="2080" spans="1:24" s="1" customFormat="1" ht="61.05" customHeight="1" x14ac:dyDescent="0.3">
      <c r="A2080" s="24" t="s">
        <v>23</v>
      </c>
      <c r="B2080" s="24" t="s">
        <v>2452</v>
      </c>
      <c r="C2080" s="12" t="s">
        <v>2453</v>
      </c>
      <c r="D2080" s="55"/>
      <c r="E2080" s="40" t="str">
        <f>HYPERLINK("https://www.google.ru/search?q=FV7074-010&amp;newwindow=1&amp;tbm=isch","Еще фото")</f>
        <v>Еще фото</v>
      </c>
      <c r="F2080" s="25"/>
      <c r="G2080" s="24" t="s">
        <v>2322</v>
      </c>
      <c r="H2080" s="24" t="s">
        <v>28</v>
      </c>
      <c r="I2080" s="24" t="s">
        <v>2323</v>
      </c>
      <c r="J2080" s="14" t="s">
        <v>29</v>
      </c>
      <c r="K2080" s="15" t="s">
        <v>45</v>
      </c>
      <c r="L2080" s="57"/>
      <c r="M2080" s="14"/>
      <c r="N2080" s="14" t="s">
        <v>114</v>
      </c>
      <c r="O2080" s="14"/>
      <c r="P2080" s="15" t="s">
        <v>125</v>
      </c>
      <c r="Q2080" s="16">
        <v>8799</v>
      </c>
      <c r="R2080" s="17">
        <v>43</v>
      </c>
      <c r="S2080" s="18">
        <v>5767.7444999999998</v>
      </c>
      <c r="T2080" s="19" t="s">
        <v>34</v>
      </c>
      <c r="U2080" s="20" t="s">
        <v>41</v>
      </c>
      <c r="V2080" s="21" t="s">
        <v>40</v>
      </c>
      <c r="W2080" s="22">
        <v>1</v>
      </c>
      <c r="X2080" s="23"/>
    </row>
    <row r="2081" spans="1:24" s="1" customFormat="1" ht="52.05" customHeight="1" x14ac:dyDescent="0.3">
      <c r="A2081" s="11" t="s">
        <v>23</v>
      </c>
      <c r="B2081" s="11" t="s">
        <v>2452</v>
      </c>
      <c r="C2081" s="12" t="s">
        <v>2455</v>
      </c>
      <c r="D2081" s="54"/>
      <c r="E2081" s="40" t="str">
        <f>HYPERLINK("https://www.google.ru/search?q=FV7074-063&amp;newwindow=1&amp;tbm=isch","Еще фото")</f>
        <v>Еще фото</v>
      </c>
      <c r="F2081" s="25"/>
      <c r="G2081" s="11" t="s">
        <v>2322</v>
      </c>
      <c r="H2081" s="11" t="s">
        <v>28</v>
      </c>
      <c r="I2081" s="14" t="s">
        <v>2323</v>
      </c>
      <c r="J2081" s="14" t="s">
        <v>29</v>
      </c>
      <c r="K2081" s="15" t="s">
        <v>45</v>
      </c>
      <c r="L2081" s="56" t="s">
        <v>2454</v>
      </c>
      <c r="M2081" s="14"/>
      <c r="N2081" s="14" t="s">
        <v>32</v>
      </c>
      <c r="O2081" s="14"/>
      <c r="P2081" s="15" t="s">
        <v>125</v>
      </c>
      <c r="Q2081" s="16">
        <v>8799</v>
      </c>
      <c r="R2081" s="17">
        <v>43</v>
      </c>
      <c r="S2081" s="18">
        <v>5767.7444999999998</v>
      </c>
      <c r="T2081" s="19" t="s">
        <v>34</v>
      </c>
      <c r="U2081" s="20" t="s">
        <v>37</v>
      </c>
      <c r="V2081" s="21" t="s">
        <v>38</v>
      </c>
      <c r="W2081" s="22">
        <v>2</v>
      </c>
      <c r="X2081" s="23"/>
    </row>
    <row r="2082" spans="1:24" s="1" customFormat="1" ht="61.05" customHeight="1" x14ac:dyDescent="0.3">
      <c r="A2082" s="24" t="s">
        <v>23</v>
      </c>
      <c r="B2082" s="24" t="s">
        <v>2452</v>
      </c>
      <c r="C2082" s="12" t="s">
        <v>2455</v>
      </c>
      <c r="D2082" s="55"/>
      <c r="E2082" s="40" t="str">
        <f>HYPERLINK("https://www.google.ru/search?q=FV7074-063&amp;newwindow=1&amp;tbm=isch","Еще фото")</f>
        <v>Еще фото</v>
      </c>
      <c r="F2082" s="25"/>
      <c r="G2082" s="24" t="s">
        <v>2322</v>
      </c>
      <c r="H2082" s="24" t="s">
        <v>28</v>
      </c>
      <c r="I2082" s="24" t="s">
        <v>2323</v>
      </c>
      <c r="J2082" s="14" t="s">
        <v>29</v>
      </c>
      <c r="K2082" s="15" t="s">
        <v>45</v>
      </c>
      <c r="L2082" s="57"/>
      <c r="M2082" s="14"/>
      <c r="N2082" s="14" t="s">
        <v>32</v>
      </c>
      <c r="O2082" s="14"/>
      <c r="P2082" s="15" t="s">
        <v>125</v>
      </c>
      <c r="Q2082" s="16">
        <v>8799</v>
      </c>
      <c r="R2082" s="17">
        <v>43</v>
      </c>
      <c r="S2082" s="18">
        <v>5767.7444999999998</v>
      </c>
      <c r="T2082" s="19" t="s">
        <v>34</v>
      </c>
      <c r="U2082" s="20" t="s">
        <v>39</v>
      </c>
      <c r="V2082" s="21" t="s">
        <v>49</v>
      </c>
      <c r="W2082" s="22">
        <v>2</v>
      </c>
      <c r="X2082" s="23"/>
    </row>
    <row r="2083" spans="1:24" s="1" customFormat="1" ht="26" customHeight="1" x14ac:dyDescent="0.3">
      <c r="A2083" s="11" t="s">
        <v>23</v>
      </c>
      <c r="B2083" s="11" t="s">
        <v>2456</v>
      </c>
      <c r="C2083" s="12" t="s">
        <v>2457</v>
      </c>
      <c r="D2083" s="58"/>
      <c r="E2083" s="40" t="str">
        <f>HYPERLINK("https://www.google.ru/search?q=IB2498-010&amp;newwindow=1&amp;tbm=isch","Еще фото")</f>
        <v>Еще фото</v>
      </c>
      <c r="F2083" s="25"/>
      <c r="G2083" s="11" t="s">
        <v>2336</v>
      </c>
      <c r="H2083" s="11" t="s">
        <v>28</v>
      </c>
      <c r="I2083" s="14" t="s">
        <v>2323</v>
      </c>
      <c r="J2083" s="14" t="s">
        <v>29</v>
      </c>
      <c r="K2083" s="15" t="s">
        <v>45</v>
      </c>
      <c r="L2083" s="56" t="s">
        <v>2458</v>
      </c>
      <c r="M2083" s="14"/>
      <c r="N2083" s="14" t="s">
        <v>114</v>
      </c>
      <c r="O2083" s="14"/>
      <c r="P2083" s="15" t="s">
        <v>91</v>
      </c>
      <c r="Q2083" s="16">
        <v>11399</v>
      </c>
      <c r="R2083" s="17">
        <v>43</v>
      </c>
      <c r="S2083" s="18">
        <v>7472.0445</v>
      </c>
      <c r="T2083" s="19" t="s">
        <v>34</v>
      </c>
      <c r="U2083" s="20" t="s">
        <v>64</v>
      </c>
      <c r="V2083" s="21" t="s">
        <v>65</v>
      </c>
      <c r="W2083" s="22">
        <v>5</v>
      </c>
      <c r="X2083" s="23"/>
    </row>
    <row r="2084" spans="1:24" s="1" customFormat="1" ht="26" customHeight="1" x14ac:dyDescent="0.3">
      <c r="A2084" s="24" t="s">
        <v>23</v>
      </c>
      <c r="B2084" s="24" t="s">
        <v>2456</v>
      </c>
      <c r="C2084" s="12" t="s">
        <v>2457</v>
      </c>
      <c r="D2084" s="59"/>
      <c r="E2084" s="40" t="str">
        <f>HYPERLINK("https://www.google.ru/search?q=IB2498-010&amp;newwindow=1&amp;tbm=isch","Еще фото")</f>
        <v>Еще фото</v>
      </c>
      <c r="F2084" s="25"/>
      <c r="G2084" s="24" t="s">
        <v>2336</v>
      </c>
      <c r="H2084" s="24" t="s">
        <v>28</v>
      </c>
      <c r="I2084" s="24" t="s">
        <v>2323</v>
      </c>
      <c r="J2084" s="14" t="s">
        <v>29</v>
      </c>
      <c r="K2084" s="15" t="s">
        <v>45</v>
      </c>
      <c r="L2084" s="61"/>
      <c r="M2084" s="14"/>
      <c r="N2084" s="14" t="s">
        <v>114</v>
      </c>
      <c r="O2084" s="14"/>
      <c r="P2084" s="15" t="s">
        <v>91</v>
      </c>
      <c r="Q2084" s="16">
        <v>11399</v>
      </c>
      <c r="R2084" s="17">
        <v>43</v>
      </c>
      <c r="S2084" s="18">
        <v>7472.0445</v>
      </c>
      <c r="T2084" s="19" t="s">
        <v>34</v>
      </c>
      <c r="U2084" s="20" t="s">
        <v>37</v>
      </c>
      <c r="V2084" s="21" t="s">
        <v>38</v>
      </c>
      <c r="W2084" s="22">
        <v>5</v>
      </c>
      <c r="X2084" s="23"/>
    </row>
    <row r="2085" spans="1:24" s="1" customFormat="1" ht="26" customHeight="1" x14ac:dyDescent="0.3">
      <c r="A2085" s="24" t="s">
        <v>23</v>
      </c>
      <c r="B2085" s="24" t="s">
        <v>2456</v>
      </c>
      <c r="C2085" s="12" t="s">
        <v>2457</v>
      </c>
      <c r="D2085" s="59"/>
      <c r="E2085" s="40" t="str">
        <f>HYPERLINK("https://www.google.ru/search?q=IB2498-010&amp;newwindow=1&amp;tbm=isch","Еще фото")</f>
        <v>Еще фото</v>
      </c>
      <c r="F2085" s="25"/>
      <c r="G2085" s="24" t="s">
        <v>2336</v>
      </c>
      <c r="H2085" s="24" t="s">
        <v>28</v>
      </c>
      <c r="I2085" s="24" t="s">
        <v>2323</v>
      </c>
      <c r="J2085" s="14" t="s">
        <v>29</v>
      </c>
      <c r="K2085" s="15" t="s">
        <v>45</v>
      </c>
      <c r="L2085" s="61"/>
      <c r="M2085" s="14"/>
      <c r="N2085" s="14" t="s">
        <v>114</v>
      </c>
      <c r="O2085" s="14"/>
      <c r="P2085" s="15" t="s">
        <v>91</v>
      </c>
      <c r="Q2085" s="16">
        <v>11399</v>
      </c>
      <c r="R2085" s="17">
        <v>43</v>
      </c>
      <c r="S2085" s="18">
        <v>7472.0445</v>
      </c>
      <c r="T2085" s="19" t="s">
        <v>34</v>
      </c>
      <c r="U2085" s="20" t="s">
        <v>39</v>
      </c>
      <c r="V2085" s="21" t="s">
        <v>49</v>
      </c>
      <c r="W2085" s="22">
        <v>6</v>
      </c>
      <c r="X2085" s="23"/>
    </row>
    <row r="2086" spans="1:24" s="1" customFormat="1" ht="26" customHeight="1" x14ac:dyDescent="0.3">
      <c r="A2086" s="24" t="s">
        <v>23</v>
      </c>
      <c r="B2086" s="24" t="s">
        <v>2456</v>
      </c>
      <c r="C2086" s="12" t="s">
        <v>2457</v>
      </c>
      <c r="D2086" s="60"/>
      <c r="E2086" s="40" t="str">
        <f>HYPERLINK("https://www.google.ru/search?q=IB2498-010&amp;newwindow=1&amp;tbm=isch","Еще фото")</f>
        <v>Еще фото</v>
      </c>
      <c r="F2086" s="25"/>
      <c r="G2086" s="24" t="s">
        <v>2336</v>
      </c>
      <c r="H2086" s="24" t="s">
        <v>28</v>
      </c>
      <c r="I2086" s="24" t="s">
        <v>2323</v>
      </c>
      <c r="J2086" s="14" t="s">
        <v>29</v>
      </c>
      <c r="K2086" s="15" t="s">
        <v>45</v>
      </c>
      <c r="L2086" s="57"/>
      <c r="M2086" s="14"/>
      <c r="N2086" s="14" t="s">
        <v>114</v>
      </c>
      <c r="O2086" s="14"/>
      <c r="P2086" s="15" t="s">
        <v>91</v>
      </c>
      <c r="Q2086" s="16">
        <v>11399</v>
      </c>
      <c r="R2086" s="17">
        <v>43</v>
      </c>
      <c r="S2086" s="18">
        <v>7472.0445</v>
      </c>
      <c r="T2086" s="19" t="s">
        <v>34</v>
      </c>
      <c r="U2086" s="20" t="s">
        <v>41</v>
      </c>
      <c r="V2086" s="21" t="s">
        <v>40</v>
      </c>
      <c r="W2086" s="22">
        <v>5</v>
      </c>
      <c r="X2086" s="23"/>
    </row>
    <row r="2087" spans="1:24" s="1" customFormat="1" ht="52.05" customHeight="1" x14ac:dyDescent="0.3">
      <c r="A2087" s="11" t="s">
        <v>23</v>
      </c>
      <c r="B2087" s="11" t="s">
        <v>2459</v>
      </c>
      <c r="C2087" s="12" t="s">
        <v>2460</v>
      </c>
      <c r="D2087" s="54"/>
      <c r="E2087" s="40" t="str">
        <f>HYPERLINK("https://www.google.ru/search?q=IB7235-050&amp;newwindow=1&amp;tbm=isch","Еще фото")</f>
        <v>Еще фото</v>
      </c>
      <c r="F2087" s="25"/>
      <c r="G2087" s="11" t="s">
        <v>2322</v>
      </c>
      <c r="H2087" s="11" t="s">
        <v>28</v>
      </c>
      <c r="I2087" s="14" t="s">
        <v>2323</v>
      </c>
      <c r="J2087" s="14" t="s">
        <v>29</v>
      </c>
      <c r="K2087" s="15" t="s">
        <v>30</v>
      </c>
      <c r="L2087" s="56" t="s">
        <v>2461</v>
      </c>
      <c r="M2087" s="14"/>
      <c r="N2087" s="14" t="s">
        <v>32</v>
      </c>
      <c r="O2087" s="14"/>
      <c r="P2087" s="15" t="s">
        <v>125</v>
      </c>
      <c r="Q2087" s="16">
        <v>10199</v>
      </c>
      <c r="R2087" s="17">
        <v>43</v>
      </c>
      <c r="S2087" s="18">
        <v>6685.4444999999996</v>
      </c>
      <c r="T2087" s="19" t="s">
        <v>34</v>
      </c>
      <c r="U2087" s="20" t="s">
        <v>37</v>
      </c>
      <c r="V2087" s="21" t="s">
        <v>38</v>
      </c>
      <c r="W2087" s="22">
        <v>2</v>
      </c>
      <c r="X2087" s="23"/>
    </row>
    <row r="2088" spans="1:24" s="1" customFormat="1" ht="61.05" customHeight="1" x14ac:dyDescent="0.3">
      <c r="A2088" s="24" t="s">
        <v>23</v>
      </c>
      <c r="B2088" s="24" t="s">
        <v>2459</v>
      </c>
      <c r="C2088" s="12" t="s">
        <v>2460</v>
      </c>
      <c r="D2088" s="55"/>
      <c r="E2088" s="40" t="str">
        <f>HYPERLINK("https://www.google.ru/search?q=IB7235-050&amp;newwindow=1&amp;tbm=isch","Еще фото")</f>
        <v>Еще фото</v>
      </c>
      <c r="F2088" s="25"/>
      <c r="G2088" s="24" t="s">
        <v>2322</v>
      </c>
      <c r="H2088" s="24" t="s">
        <v>28</v>
      </c>
      <c r="I2088" s="24" t="s">
        <v>2323</v>
      </c>
      <c r="J2088" s="14" t="s">
        <v>29</v>
      </c>
      <c r="K2088" s="15" t="s">
        <v>30</v>
      </c>
      <c r="L2088" s="57"/>
      <c r="M2088" s="14"/>
      <c r="N2088" s="14" t="s">
        <v>32</v>
      </c>
      <c r="O2088" s="14"/>
      <c r="P2088" s="15" t="s">
        <v>125</v>
      </c>
      <c r="Q2088" s="16">
        <v>10199</v>
      </c>
      <c r="R2088" s="17">
        <v>43</v>
      </c>
      <c r="S2088" s="18">
        <v>6685.4444999999996</v>
      </c>
      <c r="T2088" s="19" t="s">
        <v>34</v>
      </c>
      <c r="U2088" s="20" t="s">
        <v>39</v>
      </c>
      <c r="V2088" s="21" t="s">
        <v>40</v>
      </c>
      <c r="W2088" s="22">
        <v>2</v>
      </c>
      <c r="X2088" s="23"/>
    </row>
    <row r="2089" spans="1:24" s="1" customFormat="1" ht="26" customHeight="1" x14ac:dyDescent="0.3">
      <c r="A2089" s="11" t="s">
        <v>23</v>
      </c>
      <c r="B2089" s="11" t="s">
        <v>2462</v>
      </c>
      <c r="C2089" s="12" t="s">
        <v>2463</v>
      </c>
      <c r="D2089" s="58"/>
      <c r="E2089" s="40" t="str">
        <f>HYPERLINK("https://www.google.ru/search?q=IF0326-103&amp;newwindow=1&amp;tbm=isch","Еще фото")</f>
        <v>Еще фото</v>
      </c>
      <c r="F2089" s="25"/>
      <c r="G2089" s="11" t="s">
        <v>2322</v>
      </c>
      <c r="H2089" s="11" t="s">
        <v>28</v>
      </c>
      <c r="I2089" s="14" t="s">
        <v>2323</v>
      </c>
      <c r="J2089" s="14" t="s">
        <v>29</v>
      </c>
      <c r="K2089" s="15" t="s">
        <v>45</v>
      </c>
      <c r="L2089" s="56" t="s">
        <v>2464</v>
      </c>
      <c r="M2089" s="14"/>
      <c r="N2089" s="14" t="s">
        <v>164</v>
      </c>
      <c r="O2089" s="14"/>
      <c r="P2089" s="15" t="s">
        <v>47</v>
      </c>
      <c r="Q2089" s="16">
        <v>10199</v>
      </c>
      <c r="R2089" s="17">
        <v>43</v>
      </c>
      <c r="S2089" s="18">
        <v>6685.4444999999996</v>
      </c>
      <c r="T2089" s="19" t="s">
        <v>34</v>
      </c>
      <c r="U2089" s="20" t="s">
        <v>64</v>
      </c>
      <c r="V2089" s="21" t="s">
        <v>65</v>
      </c>
      <c r="W2089" s="22">
        <v>1</v>
      </c>
      <c r="X2089" s="23"/>
    </row>
    <row r="2090" spans="1:24" s="1" customFormat="1" ht="26" customHeight="1" x14ac:dyDescent="0.3">
      <c r="A2090" s="24" t="s">
        <v>23</v>
      </c>
      <c r="B2090" s="24" t="s">
        <v>2462</v>
      </c>
      <c r="C2090" s="12" t="s">
        <v>2463</v>
      </c>
      <c r="D2090" s="59"/>
      <c r="E2090" s="40" t="str">
        <f>HYPERLINK("https://www.google.ru/search?q=IF0326-103&amp;newwindow=1&amp;tbm=isch","Еще фото")</f>
        <v>Еще фото</v>
      </c>
      <c r="F2090" s="25"/>
      <c r="G2090" s="24" t="s">
        <v>2322</v>
      </c>
      <c r="H2090" s="24" t="s">
        <v>28</v>
      </c>
      <c r="I2090" s="24" t="s">
        <v>2323</v>
      </c>
      <c r="J2090" s="14" t="s">
        <v>29</v>
      </c>
      <c r="K2090" s="15" t="s">
        <v>45</v>
      </c>
      <c r="L2090" s="61"/>
      <c r="M2090" s="14"/>
      <c r="N2090" s="14" t="s">
        <v>164</v>
      </c>
      <c r="O2090" s="14"/>
      <c r="P2090" s="15" t="s">
        <v>47</v>
      </c>
      <c r="Q2090" s="16">
        <v>10199</v>
      </c>
      <c r="R2090" s="17">
        <v>43</v>
      </c>
      <c r="S2090" s="18">
        <v>6685.4444999999996</v>
      </c>
      <c r="T2090" s="19" t="s">
        <v>34</v>
      </c>
      <c r="U2090" s="20" t="s">
        <v>35</v>
      </c>
      <c r="V2090" s="21" t="s">
        <v>48</v>
      </c>
      <c r="W2090" s="22">
        <v>4</v>
      </c>
      <c r="X2090" s="23"/>
    </row>
    <row r="2091" spans="1:24" s="1" customFormat="1" ht="26" customHeight="1" x14ac:dyDescent="0.3">
      <c r="A2091" s="24" t="s">
        <v>23</v>
      </c>
      <c r="B2091" s="24" t="s">
        <v>2462</v>
      </c>
      <c r="C2091" s="12" t="s">
        <v>2463</v>
      </c>
      <c r="D2091" s="59"/>
      <c r="E2091" s="40" t="str">
        <f>HYPERLINK("https://www.google.ru/search?q=IF0326-103&amp;newwindow=1&amp;tbm=isch","Еще фото")</f>
        <v>Еще фото</v>
      </c>
      <c r="F2091" s="25"/>
      <c r="G2091" s="24" t="s">
        <v>2322</v>
      </c>
      <c r="H2091" s="24" t="s">
        <v>28</v>
      </c>
      <c r="I2091" s="24" t="s">
        <v>2323</v>
      </c>
      <c r="J2091" s="14" t="s">
        <v>29</v>
      </c>
      <c r="K2091" s="15" t="s">
        <v>45</v>
      </c>
      <c r="L2091" s="61"/>
      <c r="M2091" s="14"/>
      <c r="N2091" s="14" t="s">
        <v>164</v>
      </c>
      <c r="O2091" s="14"/>
      <c r="P2091" s="15" t="s">
        <v>47</v>
      </c>
      <c r="Q2091" s="16">
        <v>10199</v>
      </c>
      <c r="R2091" s="17">
        <v>43</v>
      </c>
      <c r="S2091" s="18">
        <v>6685.4444999999996</v>
      </c>
      <c r="T2091" s="19" t="s">
        <v>34</v>
      </c>
      <c r="U2091" s="20" t="s">
        <v>37</v>
      </c>
      <c r="V2091" s="21" t="s">
        <v>38</v>
      </c>
      <c r="W2091" s="22">
        <v>4</v>
      </c>
      <c r="X2091" s="23"/>
    </row>
    <row r="2092" spans="1:24" s="1" customFormat="1" ht="26" customHeight="1" x14ac:dyDescent="0.3">
      <c r="A2092" s="24" t="s">
        <v>23</v>
      </c>
      <c r="B2092" s="24" t="s">
        <v>2462</v>
      </c>
      <c r="C2092" s="12" t="s">
        <v>2463</v>
      </c>
      <c r="D2092" s="60"/>
      <c r="E2092" s="40" t="str">
        <f>HYPERLINK("https://www.google.ru/search?q=IF0326-103&amp;newwindow=1&amp;tbm=isch","Еще фото")</f>
        <v>Еще фото</v>
      </c>
      <c r="F2092" s="25"/>
      <c r="G2092" s="24" t="s">
        <v>2322</v>
      </c>
      <c r="H2092" s="24" t="s">
        <v>28</v>
      </c>
      <c r="I2092" s="24" t="s">
        <v>2323</v>
      </c>
      <c r="J2092" s="14" t="s">
        <v>29</v>
      </c>
      <c r="K2092" s="15" t="s">
        <v>45</v>
      </c>
      <c r="L2092" s="57"/>
      <c r="M2092" s="14"/>
      <c r="N2092" s="14" t="s">
        <v>164</v>
      </c>
      <c r="O2092" s="14"/>
      <c r="P2092" s="15" t="s">
        <v>47</v>
      </c>
      <c r="Q2092" s="16">
        <v>10199</v>
      </c>
      <c r="R2092" s="17">
        <v>43</v>
      </c>
      <c r="S2092" s="18">
        <v>6685.4444999999996</v>
      </c>
      <c r="T2092" s="19" t="s">
        <v>34</v>
      </c>
      <c r="U2092" s="20" t="s">
        <v>39</v>
      </c>
      <c r="V2092" s="21" t="s">
        <v>49</v>
      </c>
      <c r="W2092" s="22">
        <v>2</v>
      </c>
      <c r="X2092" s="23"/>
    </row>
    <row r="2093" spans="1:24" s="1" customFormat="1" ht="35" customHeight="1" x14ac:dyDescent="0.3">
      <c r="A2093" s="11" t="s">
        <v>23</v>
      </c>
      <c r="B2093" s="11" t="s">
        <v>2465</v>
      </c>
      <c r="C2093" s="12" t="s">
        <v>2466</v>
      </c>
      <c r="D2093" s="58"/>
      <c r="E2093" s="40" t="str">
        <f>HYPERLINK("https://www.google.ru/search?q=IF0330-010&amp;newwindow=1&amp;tbm=isch","Еще фото")</f>
        <v>Еще фото</v>
      </c>
      <c r="F2093" s="25"/>
      <c r="G2093" s="11" t="s">
        <v>2322</v>
      </c>
      <c r="H2093" s="11" t="s">
        <v>28</v>
      </c>
      <c r="I2093" s="14" t="s">
        <v>2323</v>
      </c>
      <c r="J2093" s="14" t="s">
        <v>29</v>
      </c>
      <c r="K2093" s="15" t="s">
        <v>45</v>
      </c>
      <c r="L2093" s="56" t="s">
        <v>2467</v>
      </c>
      <c r="M2093" s="14"/>
      <c r="N2093" s="14" t="s">
        <v>114</v>
      </c>
      <c r="O2093" s="14"/>
      <c r="P2093" s="15" t="s">
        <v>47</v>
      </c>
      <c r="Q2093" s="16">
        <v>10199</v>
      </c>
      <c r="R2093" s="17">
        <v>43</v>
      </c>
      <c r="S2093" s="18">
        <v>6685.4444999999996</v>
      </c>
      <c r="T2093" s="19" t="s">
        <v>34</v>
      </c>
      <c r="U2093" s="20" t="s">
        <v>35</v>
      </c>
      <c r="V2093" s="21" t="s">
        <v>48</v>
      </c>
      <c r="W2093" s="22">
        <v>2</v>
      </c>
      <c r="X2093" s="23"/>
    </row>
    <row r="2094" spans="1:24" s="1" customFormat="1" ht="35" customHeight="1" x14ac:dyDescent="0.3">
      <c r="A2094" s="24" t="s">
        <v>23</v>
      </c>
      <c r="B2094" s="24" t="s">
        <v>2465</v>
      </c>
      <c r="C2094" s="12" t="s">
        <v>2466</v>
      </c>
      <c r="D2094" s="59"/>
      <c r="E2094" s="40" t="str">
        <f>HYPERLINK("https://www.google.ru/search?q=IF0330-010&amp;newwindow=1&amp;tbm=isch","Еще фото")</f>
        <v>Еще фото</v>
      </c>
      <c r="F2094" s="25"/>
      <c r="G2094" s="24" t="s">
        <v>2322</v>
      </c>
      <c r="H2094" s="24" t="s">
        <v>28</v>
      </c>
      <c r="I2094" s="24" t="s">
        <v>2323</v>
      </c>
      <c r="J2094" s="14" t="s">
        <v>29</v>
      </c>
      <c r="K2094" s="15" t="s">
        <v>45</v>
      </c>
      <c r="L2094" s="61"/>
      <c r="M2094" s="14"/>
      <c r="N2094" s="14" t="s">
        <v>114</v>
      </c>
      <c r="O2094" s="14"/>
      <c r="P2094" s="15" t="s">
        <v>47</v>
      </c>
      <c r="Q2094" s="16">
        <v>10199</v>
      </c>
      <c r="R2094" s="17">
        <v>43</v>
      </c>
      <c r="S2094" s="18">
        <v>6685.4444999999996</v>
      </c>
      <c r="T2094" s="19" t="s">
        <v>34</v>
      </c>
      <c r="U2094" s="20" t="s">
        <v>37</v>
      </c>
      <c r="V2094" s="21" t="s">
        <v>38</v>
      </c>
      <c r="W2094" s="22">
        <v>2</v>
      </c>
      <c r="X2094" s="23"/>
    </row>
    <row r="2095" spans="1:24" s="1" customFormat="1" ht="37.049999999999997" customHeight="1" x14ac:dyDescent="0.3">
      <c r="A2095" s="24" t="s">
        <v>23</v>
      </c>
      <c r="B2095" s="24" t="s">
        <v>2465</v>
      </c>
      <c r="C2095" s="12" t="s">
        <v>2466</v>
      </c>
      <c r="D2095" s="60"/>
      <c r="E2095" s="40" t="str">
        <f>HYPERLINK("https://www.google.ru/search?q=IF0330-010&amp;newwindow=1&amp;tbm=isch","Еще фото")</f>
        <v>Еще фото</v>
      </c>
      <c r="F2095" s="25"/>
      <c r="G2095" s="24" t="s">
        <v>2322</v>
      </c>
      <c r="H2095" s="24" t="s">
        <v>28</v>
      </c>
      <c r="I2095" s="24" t="s">
        <v>2323</v>
      </c>
      <c r="J2095" s="14" t="s">
        <v>29</v>
      </c>
      <c r="K2095" s="15" t="s">
        <v>45</v>
      </c>
      <c r="L2095" s="57"/>
      <c r="M2095" s="14"/>
      <c r="N2095" s="14" t="s">
        <v>114</v>
      </c>
      <c r="O2095" s="14"/>
      <c r="P2095" s="15" t="s">
        <v>47</v>
      </c>
      <c r="Q2095" s="16">
        <v>10199</v>
      </c>
      <c r="R2095" s="17">
        <v>43</v>
      </c>
      <c r="S2095" s="18">
        <v>6685.4444999999996</v>
      </c>
      <c r="T2095" s="19" t="s">
        <v>34</v>
      </c>
      <c r="U2095" s="20" t="s">
        <v>39</v>
      </c>
      <c r="V2095" s="21" t="s">
        <v>49</v>
      </c>
      <c r="W2095" s="22">
        <v>1</v>
      </c>
      <c r="X2095" s="23"/>
    </row>
    <row r="2096" spans="1:24" s="1" customFormat="1" ht="35" customHeight="1" x14ac:dyDescent="0.3">
      <c r="A2096" s="11" t="s">
        <v>23</v>
      </c>
      <c r="B2096" s="11" t="s">
        <v>2465</v>
      </c>
      <c r="C2096" s="12" t="s">
        <v>2468</v>
      </c>
      <c r="D2096" s="58"/>
      <c r="E2096" s="40" t="str">
        <f>HYPERLINK("https://www.google.ru/search?q=IF0330-103&amp;newwindow=1&amp;tbm=isch","Еще фото")</f>
        <v>Еще фото</v>
      </c>
      <c r="F2096" s="25"/>
      <c r="G2096" s="11" t="s">
        <v>2322</v>
      </c>
      <c r="H2096" s="11" t="s">
        <v>28</v>
      </c>
      <c r="I2096" s="14" t="s">
        <v>2323</v>
      </c>
      <c r="J2096" s="14" t="s">
        <v>29</v>
      </c>
      <c r="K2096" s="15" t="s">
        <v>45</v>
      </c>
      <c r="L2096" s="56" t="s">
        <v>2467</v>
      </c>
      <c r="M2096" s="14"/>
      <c r="N2096" s="14" t="s">
        <v>164</v>
      </c>
      <c r="O2096" s="14"/>
      <c r="P2096" s="15" t="s">
        <v>47</v>
      </c>
      <c r="Q2096" s="16">
        <v>10199</v>
      </c>
      <c r="R2096" s="17">
        <v>43</v>
      </c>
      <c r="S2096" s="18">
        <v>6685.4444999999996</v>
      </c>
      <c r="T2096" s="19" t="s">
        <v>34</v>
      </c>
      <c r="U2096" s="20" t="s">
        <v>64</v>
      </c>
      <c r="V2096" s="21" t="s">
        <v>65</v>
      </c>
      <c r="W2096" s="22">
        <v>1</v>
      </c>
      <c r="X2096" s="23"/>
    </row>
    <row r="2097" spans="1:24" s="1" customFormat="1" ht="35" customHeight="1" x14ac:dyDescent="0.3">
      <c r="A2097" s="24" t="s">
        <v>23</v>
      </c>
      <c r="B2097" s="24" t="s">
        <v>2465</v>
      </c>
      <c r="C2097" s="12" t="s">
        <v>2468</v>
      </c>
      <c r="D2097" s="59"/>
      <c r="E2097" s="40" t="str">
        <f>HYPERLINK("https://www.google.ru/search?q=IF0330-103&amp;newwindow=1&amp;tbm=isch","Еще фото")</f>
        <v>Еще фото</v>
      </c>
      <c r="F2097" s="25"/>
      <c r="G2097" s="24" t="s">
        <v>2322</v>
      </c>
      <c r="H2097" s="24" t="s">
        <v>28</v>
      </c>
      <c r="I2097" s="24" t="s">
        <v>2323</v>
      </c>
      <c r="J2097" s="14" t="s">
        <v>29</v>
      </c>
      <c r="K2097" s="15" t="s">
        <v>45</v>
      </c>
      <c r="L2097" s="61"/>
      <c r="M2097" s="14"/>
      <c r="N2097" s="14" t="s">
        <v>164</v>
      </c>
      <c r="O2097" s="14"/>
      <c r="P2097" s="15" t="s">
        <v>47</v>
      </c>
      <c r="Q2097" s="16">
        <v>10199</v>
      </c>
      <c r="R2097" s="17">
        <v>43</v>
      </c>
      <c r="S2097" s="18">
        <v>6685.4444999999996</v>
      </c>
      <c r="T2097" s="19" t="s">
        <v>34</v>
      </c>
      <c r="U2097" s="20" t="s">
        <v>37</v>
      </c>
      <c r="V2097" s="21" t="s">
        <v>38</v>
      </c>
      <c r="W2097" s="22">
        <v>3</v>
      </c>
      <c r="X2097" s="23"/>
    </row>
    <row r="2098" spans="1:24" s="1" customFormat="1" ht="37.049999999999997" customHeight="1" x14ac:dyDescent="0.3">
      <c r="A2098" s="24" t="s">
        <v>23</v>
      </c>
      <c r="B2098" s="24" t="s">
        <v>2465</v>
      </c>
      <c r="C2098" s="12" t="s">
        <v>2468</v>
      </c>
      <c r="D2098" s="60"/>
      <c r="E2098" s="40" t="str">
        <f>HYPERLINK("https://www.google.ru/search?q=IF0330-103&amp;newwindow=1&amp;tbm=isch","Еще фото")</f>
        <v>Еще фото</v>
      </c>
      <c r="F2098" s="25"/>
      <c r="G2098" s="24" t="s">
        <v>2322</v>
      </c>
      <c r="H2098" s="24" t="s">
        <v>28</v>
      </c>
      <c r="I2098" s="24" t="s">
        <v>2323</v>
      </c>
      <c r="J2098" s="14" t="s">
        <v>29</v>
      </c>
      <c r="K2098" s="15" t="s">
        <v>45</v>
      </c>
      <c r="L2098" s="57"/>
      <c r="M2098" s="14"/>
      <c r="N2098" s="14" t="s">
        <v>164</v>
      </c>
      <c r="O2098" s="14"/>
      <c r="P2098" s="15" t="s">
        <v>47</v>
      </c>
      <c r="Q2098" s="16">
        <v>10199</v>
      </c>
      <c r="R2098" s="17">
        <v>43</v>
      </c>
      <c r="S2098" s="18">
        <v>6685.4444999999996</v>
      </c>
      <c r="T2098" s="19" t="s">
        <v>34</v>
      </c>
      <c r="U2098" s="20" t="s">
        <v>39</v>
      </c>
      <c r="V2098" s="21" t="s">
        <v>49</v>
      </c>
      <c r="W2098" s="22">
        <v>2</v>
      </c>
      <c r="X2098" s="23"/>
    </row>
    <row r="2099" spans="1:24" s="1" customFormat="1" ht="35" customHeight="1" x14ac:dyDescent="0.3">
      <c r="A2099" s="11" t="s">
        <v>23</v>
      </c>
      <c r="B2099" s="11" t="s">
        <v>50</v>
      </c>
      <c r="C2099" s="12" t="s">
        <v>2469</v>
      </c>
      <c r="D2099" s="58"/>
      <c r="E2099" s="40" t="str">
        <f>HYPERLINK("https://www.google.ru/search?q=BV2645-010&amp;newwindow=1&amp;tbm=isch","Еще фото")</f>
        <v>Еще фото</v>
      </c>
      <c r="F2099" s="25" t="s">
        <v>76</v>
      </c>
      <c r="G2099" s="11" t="s">
        <v>2322</v>
      </c>
      <c r="H2099" s="11" t="s">
        <v>28</v>
      </c>
      <c r="I2099" s="14" t="s">
        <v>2323</v>
      </c>
      <c r="J2099" s="14" t="s">
        <v>29</v>
      </c>
      <c r="K2099" s="15" t="s">
        <v>30</v>
      </c>
      <c r="L2099" s="56" t="s">
        <v>2360</v>
      </c>
      <c r="M2099" s="14" t="s">
        <v>106</v>
      </c>
      <c r="N2099" s="14" t="s">
        <v>114</v>
      </c>
      <c r="O2099" s="14"/>
      <c r="P2099" s="15" t="s">
        <v>120</v>
      </c>
      <c r="Q2099" s="16">
        <v>12699</v>
      </c>
      <c r="R2099" s="17">
        <v>40</v>
      </c>
      <c r="S2099" s="18">
        <v>8762.31</v>
      </c>
      <c r="T2099" s="19" t="s">
        <v>34</v>
      </c>
      <c r="U2099" s="20" t="s">
        <v>35</v>
      </c>
      <c r="V2099" s="21" t="s">
        <v>36</v>
      </c>
      <c r="W2099" s="22">
        <v>25</v>
      </c>
      <c r="X2099" s="23"/>
    </row>
    <row r="2100" spans="1:24" s="1" customFormat="1" ht="35" customHeight="1" x14ac:dyDescent="0.3">
      <c r="A2100" s="24" t="s">
        <v>23</v>
      </c>
      <c r="B2100" s="24" t="s">
        <v>50</v>
      </c>
      <c r="C2100" s="12" t="s">
        <v>2469</v>
      </c>
      <c r="D2100" s="59"/>
      <c r="E2100" s="40" t="str">
        <f>HYPERLINK("https://www.google.ru/search?q=BV2645-010&amp;newwindow=1&amp;tbm=isch","Еще фото")</f>
        <v>Еще фото</v>
      </c>
      <c r="F2100" s="25" t="s">
        <v>76</v>
      </c>
      <c r="G2100" s="24" t="s">
        <v>2322</v>
      </c>
      <c r="H2100" s="24" t="s">
        <v>28</v>
      </c>
      <c r="I2100" s="24" t="s">
        <v>2323</v>
      </c>
      <c r="J2100" s="14" t="s">
        <v>29</v>
      </c>
      <c r="K2100" s="15" t="s">
        <v>30</v>
      </c>
      <c r="L2100" s="61"/>
      <c r="M2100" s="14" t="s">
        <v>106</v>
      </c>
      <c r="N2100" s="14" t="s">
        <v>114</v>
      </c>
      <c r="O2100" s="14"/>
      <c r="P2100" s="15" t="s">
        <v>120</v>
      </c>
      <c r="Q2100" s="16">
        <v>12699</v>
      </c>
      <c r="R2100" s="17">
        <v>40</v>
      </c>
      <c r="S2100" s="18">
        <v>8762.31</v>
      </c>
      <c r="T2100" s="19" t="s">
        <v>34</v>
      </c>
      <c r="U2100" s="20" t="s">
        <v>37</v>
      </c>
      <c r="V2100" s="21" t="s">
        <v>38</v>
      </c>
      <c r="W2100" s="22">
        <v>7</v>
      </c>
      <c r="X2100" s="23"/>
    </row>
    <row r="2101" spans="1:24" s="1" customFormat="1" ht="37.049999999999997" customHeight="1" x14ac:dyDescent="0.3">
      <c r="A2101" s="24" t="s">
        <v>23</v>
      </c>
      <c r="B2101" s="24" t="s">
        <v>50</v>
      </c>
      <c r="C2101" s="12" t="s">
        <v>2469</v>
      </c>
      <c r="D2101" s="60"/>
      <c r="E2101" s="40" t="str">
        <f>HYPERLINK("https://www.google.ru/search?q=BV2645-010&amp;newwindow=1&amp;tbm=isch","Еще фото")</f>
        <v>Еще фото</v>
      </c>
      <c r="F2101" s="25" t="s">
        <v>76</v>
      </c>
      <c r="G2101" s="24" t="s">
        <v>2322</v>
      </c>
      <c r="H2101" s="24" t="s">
        <v>28</v>
      </c>
      <c r="I2101" s="24" t="s">
        <v>2323</v>
      </c>
      <c r="J2101" s="14" t="s">
        <v>29</v>
      </c>
      <c r="K2101" s="15" t="s">
        <v>30</v>
      </c>
      <c r="L2101" s="57"/>
      <c r="M2101" s="14" t="s">
        <v>106</v>
      </c>
      <c r="N2101" s="14" t="s">
        <v>114</v>
      </c>
      <c r="O2101" s="14"/>
      <c r="P2101" s="15" t="s">
        <v>120</v>
      </c>
      <c r="Q2101" s="16">
        <v>12699</v>
      </c>
      <c r="R2101" s="17">
        <v>40</v>
      </c>
      <c r="S2101" s="18">
        <v>8762.31</v>
      </c>
      <c r="T2101" s="19" t="s">
        <v>34</v>
      </c>
      <c r="U2101" s="20" t="s">
        <v>54</v>
      </c>
      <c r="V2101" s="21" t="s">
        <v>55</v>
      </c>
      <c r="W2101" s="22">
        <v>2</v>
      </c>
      <c r="X2101" s="23"/>
    </row>
    <row r="2102" spans="1:24" s="1" customFormat="1" ht="108" customHeight="1" x14ac:dyDescent="0.3">
      <c r="A2102" s="11" t="s">
        <v>23</v>
      </c>
      <c r="B2102" s="11" t="s">
        <v>50</v>
      </c>
      <c r="C2102" s="12" t="s">
        <v>2470</v>
      </c>
      <c r="D2102" s="28"/>
      <c r="E2102" s="40" t="str">
        <f>HYPERLINK("https://www.google.ru/search?q=BV2645-410&amp;newwindow=1&amp;tbm=isch","Еще фото")</f>
        <v>Еще фото</v>
      </c>
      <c r="F2102" s="25"/>
      <c r="G2102" s="11" t="s">
        <v>2322</v>
      </c>
      <c r="H2102" s="11" t="s">
        <v>28</v>
      </c>
      <c r="I2102" s="14" t="s">
        <v>2323</v>
      </c>
      <c r="J2102" s="14" t="s">
        <v>29</v>
      </c>
      <c r="K2102" s="15" t="s">
        <v>30</v>
      </c>
      <c r="L2102" s="14" t="s">
        <v>2471</v>
      </c>
      <c r="M2102" s="14"/>
      <c r="N2102" s="14" t="s">
        <v>107</v>
      </c>
      <c r="O2102" s="14"/>
      <c r="P2102" s="15" t="s">
        <v>120</v>
      </c>
      <c r="Q2102" s="16">
        <v>10799</v>
      </c>
      <c r="R2102" s="17">
        <v>40</v>
      </c>
      <c r="S2102" s="18">
        <v>7451.3099999999986</v>
      </c>
      <c r="T2102" s="19" t="s">
        <v>34</v>
      </c>
      <c r="U2102" s="20" t="s">
        <v>35</v>
      </c>
      <c r="V2102" s="21" t="s">
        <v>36</v>
      </c>
      <c r="W2102" s="22">
        <v>1</v>
      </c>
      <c r="X2102" s="23"/>
    </row>
    <row r="2103" spans="1:24" s="1" customFormat="1" ht="108" customHeight="1" x14ac:dyDescent="0.3">
      <c r="A2103" s="11" t="s">
        <v>23</v>
      </c>
      <c r="B2103" s="11" t="s">
        <v>74</v>
      </c>
      <c r="C2103" s="12" t="s">
        <v>2472</v>
      </c>
      <c r="D2103" s="28"/>
      <c r="E2103" s="40" t="str">
        <f>HYPERLINK("https://www.google.ru/search?q=BV2648-063&amp;newwindow=1&amp;tbm=isch","Еще фото")</f>
        <v>Еще фото</v>
      </c>
      <c r="F2103" s="25" t="s">
        <v>52</v>
      </c>
      <c r="G2103" s="11" t="s">
        <v>2322</v>
      </c>
      <c r="H2103" s="11" t="s">
        <v>28</v>
      </c>
      <c r="I2103" s="14" t="s">
        <v>2323</v>
      </c>
      <c r="J2103" s="14" t="s">
        <v>29</v>
      </c>
      <c r="K2103" s="15" t="s">
        <v>30</v>
      </c>
      <c r="L2103" s="14" t="s">
        <v>2473</v>
      </c>
      <c r="M2103" s="14"/>
      <c r="N2103" s="14" t="s">
        <v>32</v>
      </c>
      <c r="O2103" s="14"/>
      <c r="P2103" s="15" t="s">
        <v>47</v>
      </c>
      <c r="Q2103" s="16">
        <v>11099</v>
      </c>
      <c r="R2103" s="17">
        <v>40</v>
      </c>
      <c r="S2103" s="18">
        <v>7658.3099999999986</v>
      </c>
      <c r="T2103" s="19" t="s">
        <v>34</v>
      </c>
      <c r="U2103" s="20" t="s">
        <v>39</v>
      </c>
      <c r="V2103" s="21" t="s">
        <v>40</v>
      </c>
      <c r="W2103" s="22">
        <v>3</v>
      </c>
      <c r="X2103" s="23"/>
    </row>
    <row r="2104" spans="1:24" s="1" customFormat="1" ht="52.05" customHeight="1" x14ac:dyDescent="0.3">
      <c r="A2104" s="11" t="s">
        <v>23</v>
      </c>
      <c r="B2104" s="11" t="s">
        <v>2474</v>
      </c>
      <c r="C2104" s="12" t="s">
        <v>2475</v>
      </c>
      <c r="D2104" s="54"/>
      <c r="E2104" s="40" t="str">
        <f>HYPERLINK("https://www.google.ru/search?q=BV2648-412&amp;newwindow=1&amp;tbm=isch","Еще фото")</f>
        <v>Еще фото</v>
      </c>
      <c r="F2104" s="25"/>
      <c r="G2104" s="11" t="s">
        <v>2322</v>
      </c>
      <c r="H2104" s="11" t="s">
        <v>28</v>
      </c>
      <c r="I2104" s="14" t="s">
        <v>2323</v>
      </c>
      <c r="J2104" s="14" t="s">
        <v>29</v>
      </c>
      <c r="K2104" s="15" t="s">
        <v>30</v>
      </c>
      <c r="L2104" s="56" t="s">
        <v>2476</v>
      </c>
      <c r="M2104" s="14"/>
      <c r="N2104" s="14" t="s">
        <v>107</v>
      </c>
      <c r="O2104" s="14"/>
      <c r="P2104" s="15" t="s">
        <v>47</v>
      </c>
      <c r="Q2104" s="16">
        <v>10599</v>
      </c>
      <c r="R2104" s="17">
        <v>40</v>
      </c>
      <c r="S2104" s="18">
        <v>7313.3099999999986</v>
      </c>
      <c r="T2104" s="19" t="s">
        <v>34</v>
      </c>
      <c r="U2104" s="20" t="s">
        <v>54</v>
      </c>
      <c r="V2104" s="21" t="s">
        <v>55</v>
      </c>
      <c r="W2104" s="22">
        <v>2</v>
      </c>
      <c r="X2104" s="23"/>
    </row>
    <row r="2105" spans="1:24" s="1" customFormat="1" ht="61.05" customHeight="1" x14ac:dyDescent="0.3">
      <c r="A2105" s="24" t="s">
        <v>23</v>
      </c>
      <c r="B2105" s="24" t="s">
        <v>2474</v>
      </c>
      <c r="C2105" s="12" t="s">
        <v>2475</v>
      </c>
      <c r="D2105" s="55"/>
      <c r="E2105" s="40" t="str">
        <f>HYPERLINK("https://www.google.ru/search?q=BV2648-412&amp;newwindow=1&amp;tbm=isch","Еще фото")</f>
        <v>Еще фото</v>
      </c>
      <c r="F2105" s="25"/>
      <c r="G2105" s="24" t="s">
        <v>2322</v>
      </c>
      <c r="H2105" s="24" t="s">
        <v>28</v>
      </c>
      <c r="I2105" s="24" t="s">
        <v>2323</v>
      </c>
      <c r="J2105" s="14" t="s">
        <v>29</v>
      </c>
      <c r="K2105" s="15" t="s">
        <v>30</v>
      </c>
      <c r="L2105" s="57"/>
      <c r="M2105" s="14"/>
      <c r="N2105" s="14" t="s">
        <v>107</v>
      </c>
      <c r="O2105" s="14"/>
      <c r="P2105" s="15" t="s">
        <v>47</v>
      </c>
      <c r="Q2105" s="16">
        <v>10599</v>
      </c>
      <c r="R2105" s="17">
        <v>40</v>
      </c>
      <c r="S2105" s="18">
        <v>7313.3099999999986</v>
      </c>
      <c r="T2105" s="19" t="s">
        <v>34</v>
      </c>
      <c r="U2105" s="20" t="s">
        <v>2386</v>
      </c>
      <c r="V2105" s="21" t="s">
        <v>2387</v>
      </c>
      <c r="W2105" s="22">
        <v>1</v>
      </c>
      <c r="X2105" s="23"/>
    </row>
    <row r="2106" spans="1:24" s="1" customFormat="1" ht="52.05" customHeight="1" x14ac:dyDescent="0.3">
      <c r="A2106" s="11" t="s">
        <v>23</v>
      </c>
      <c r="B2106" s="11" t="s">
        <v>2444</v>
      </c>
      <c r="C2106" s="12" t="s">
        <v>2477</v>
      </c>
      <c r="D2106" s="54"/>
      <c r="E2106" s="40" t="str">
        <f>HYPERLINK("https://www.google.ru/search?q=BV2654-104&amp;newwindow=1&amp;tbm=isch","Еще фото")</f>
        <v>Еще фото</v>
      </c>
      <c r="F2106" s="13" t="s">
        <v>26</v>
      </c>
      <c r="G2106" s="11" t="s">
        <v>2336</v>
      </c>
      <c r="H2106" s="11" t="s">
        <v>28</v>
      </c>
      <c r="I2106" s="14" t="s">
        <v>2323</v>
      </c>
      <c r="J2106" s="14" t="s">
        <v>29</v>
      </c>
      <c r="K2106" s="15" t="s">
        <v>30</v>
      </c>
      <c r="L2106" s="56" t="s">
        <v>2478</v>
      </c>
      <c r="M2106" s="14"/>
      <c r="N2106" s="14" t="s">
        <v>67</v>
      </c>
      <c r="O2106" s="14"/>
      <c r="P2106" s="15" t="s">
        <v>2479</v>
      </c>
      <c r="Q2106" s="16">
        <v>9299</v>
      </c>
      <c r="R2106" s="17">
        <v>40</v>
      </c>
      <c r="S2106" s="18">
        <v>6416.3099999999995</v>
      </c>
      <c r="T2106" s="19" t="s">
        <v>34</v>
      </c>
      <c r="U2106" s="20" t="s">
        <v>35</v>
      </c>
      <c r="V2106" s="21" t="s">
        <v>36</v>
      </c>
      <c r="W2106" s="22">
        <v>5</v>
      </c>
      <c r="X2106" s="23"/>
    </row>
    <row r="2107" spans="1:24" s="1" customFormat="1" ht="61.05" customHeight="1" x14ac:dyDescent="0.3">
      <c r="A2107" s="24" t="s">
        <v>23</v>
      </c>
      <c r="B2107" s="24" t="s">
        <v>2444</v>
      </c>
      <c r="C2107" s="12" t="s">
        <v>2477</v>
      </c>
      <c r="D2107" s="55"/>
      <c r="E2107" s="40" t="str">
        <f>HYPERLINK("https://www.google.ru/search?q=BV2654-104&amp;newwindow=1&amp;tbm=isch","Еще фото")</f>
        <v>Еще фото</v>
      </c>
      <c r="F2107" s="13" t="s">
        <v>26</v>
      </c>
      <c r="G2107" s="24" t="s">
        <v>2336</v>
      </c>
      <c r="H2107" s="24" t="s">
        <v>28</v>
      </c>
      <c r="I2107" s="24" t="s">
        <v>2323</v>
      </c>
      <c r="J2107" s="14" t="s">
        <v>29</v>
      </c>
      <c r="K2107" s="15" t="s">
        <v>30</v>
      </c>
      <c r="L2107" s="57"/>
      <c r="M2107" s="14"/>
      <c r="N2107" s="14" t="s">
        <v>67</v>
      </c>
      <c r="O2107" s="14"/>
      <c r="P2107" s="15" t="s">
        <v>2479</v>
      </c>
      <c r="Q2107" s="16">
        <v>9299</v>
      </c>
      <c r="R2107" s="17">
        <v>40</v>
      </c>
      <c r="S2107" s="18">
        <v>6416.3099999999995</v>
      </c>
      <c r="T2107" s="19" t="s">
        <v>34</v>
      </c>
      <c r="U2107" s="20" t="s">
        <v>37</v>
      </c>
      <c r="V2107" s="21" t="s">
        <v>38</v>
      </c>
      <c r="W2107" s="22">
        <v>6</v>
      </c>
      <c r="X2107" s="23"/>
    </row>
    <row r="2108" spans="1:24" s="1" customFormat="1" ht="35" customHeight="1" x14ac:dyDescent="0.3">
      <c r="A2108" s="11" t="s">
        <v>23</v>
      </c>
      <c r="B2108" s="11" t="s">
        <v>2480</v>
      </c>
      <c r="C2108" s="12" t="s">
        <v>2481</v>
      </c>
      <c r="D2108" s="58"/>
      <c r="E2108" s="40" t="str">
        <f>HYPERLINK("https://www.google.ru/search?q=BV2662-371&amp;newwindow=1&amp;tbm=isch","Еще фото")</f>
        <v>Еще фото</v>
      </c>
      <c r="F2108" s="25"/>
      <c r="G2108" s="11" t="s">
        <v>2395</v>
      </c>
      <c r="H2108" s="11" t="s">
        <v>28</v>
      </c>
      <c r="I2108" s="14" t="s">
        <v>2323</v>
      </c>
      <c r="J2108" s="14" t="s">
        <v>29</v>
      </c>
      <c r="K2108" s="15" t="s">
        <v>30</v>
      </c>
      <c r="L2108" s="56" t="s">
        <v>2482</v>
      </c>
      <c r="M2108" s="14"/>
      <c r="N2108" s="14" t="s">
        <v>70</v>
      </c>
      <c r="O2108" s="14"/>
      <c r="P2108" s="15" t="s">
        <v>47</v>
      </c>
      <c r="Q2108" s="16">
        <v>8599</v>
      </c>
      <c r="R2108" s="17">
        <v>40</v>
      </c>
      <c r="S2108" s="18">
        <v>5933.3099999999995</v>
      </c>
      <c r="T2108" s="19" t="s">
        <v>34</v>
      </c>
      <c r="U2108" s="20" t="s">
        <v>39</v>
      </c>
      <c r="V2108" s="21" t="s">
        <v>40</v>
      </c>
      <c r="W2108" s="22">
        <v>8</v>
      </c>
      <c r="X2108" s="23"/>
    </row>
    <row r="2109" spans="1:24" s="1" customFormat="1" ht="35" customHeight="1" x14ac:dyDescent="0.3">
      <c r="A2109" s="24" t="s">
        <v>23</v>
      </c>
      <c r="B2109" s="24" t="s">
        <v>2480</v>
      </c>
      <c r="C2109" s="12" t="s">
        <v>2481</v>
      </c>
      <c r="D2109" s="59"/>
      <c r="E2109" s="40" t="str">
        <f>HYPERLINK("https://www.google.ru/search?q=BV2662-371&amp;newwindow=1&amp;tbm=isch","Еще фото")</f>
        <v>Еще фото</v>
      </c>
      <c r="F2109" s="25"/>
      <c r="G2109" s="24" t="s">
        <v>2395</v>
      </c>
      <c r="H2109" s="24" t="s">
        <v>28</v>
      </c>
      <c r="I2109" s="24" t="s">
        <v>2323</v>
      </c>
      <c r="J2109" s="14" t="s">
        <v>29</v>
      </c>
      <c r="K2109" s="15" t="s">
        <v>30</v>
      </c>
      <c r="L2109" s="61"/>
      <c r="M2109" s="14"/>
      <c r="N2109" s="14" t="s">
        <v>70</v>
      </c>
      <c r="O2109" s="14"/>
      <c r="P2109" s="15" t="s">
        <v>47</v>
      </c>
      <c r="Q2109" s="16">
        <v>8599</v>
      </c>
      <c r="R2109" s="17">
        <v>40</v>
      </c>
      <c r="S2109" s="18">
        <v>5933.3099999999995</v>
      </c>
      <c r="T2109" s="19" t="s">
        <v>34</v>
      </c>
      <c r="U2109" s="20" t="s">
        <v>41</v>
      </c>
      <c r="V2109" s="21" t="s">
        <v>42</v>
      </c>
      <c r="W2109" s="22">
        <v>3</v>
      </c>
      <c r="X2109" s="23"/>
    </row>
    <row r="2110" spans="1:24" s="1" customFormat="1" ht="37.049999999999997" customHeight="1" x14ac:dyDescent="0.3">
      <c r="A2110" s="24" t="s">
        <v>23</v>
      </c>
      <c r="B2110" s="24" t="s">
        <v>2480</v>
      </c>
      <c r="C2110" s="12" t="s">
        <v>2481</v>
      </c>
      <c r="D2110" s="60"/>
      <c r="E2110" s="40" t="str">
        <f>HYPERLINK("https://www.google.ru/search?q=BV2662-371&amp;newwindow=1&amp;tbm=isch","Еще фото")</f>
        <v>Еще фото</v>
      </c>
      <c r="F2110" s="25"/>
      <c r="G2110" s="24" t="s">
        <v>2395</v>
      </c>
      <c r="H2110" s="24" t="s">
        <v>28</v>
      </c>
      <c r="I2110" s="24" t="s">
        <v>2323</v>
      </c>
      <c r="J2110" s="14" t="s">
        <v>29</v>
      </c>
      <c r="K2110" s="15" t="s">
        <v>30</v>
      </c>
      <c r="L2110" s="57"/>
      <c r="M2110" s="14"/>
      <c r="N2110" s="14" t="s">
        <v>70</v>
      </c>
      <c r="O2110" s="14"/>
      <c r="P2110" s="15" t="s">
        <v>47</v>
      </c>
      <c r="Q2110" s="16">
        <v>8599</v>
      </c>
      <c r="R2110" s="17">
        <v>40</v>
      </c>
      <c r="S2110" s="18">
        <v>5933.3099999999995</v>
      </c>
      <c r="T2110" s="19" t="s">
        <v>34</v>
      </c>
      <c r="U2110" s="20" t="s">
        <v>54</v>
      </c>
      <c r="V2110" s="21" t="s">
        <v>55</v>
      </c>
      <c r="W2110" s="22">
        <v>3</v>
      </c>
      <c r="X2110" s="23"/>
    </row>
    <row r="2111" spans="1:24" s="1" customFormat="1" ht="52.05" customHeight="1" x14ac:dyDescent="0.3">
      <c r="A2111" s="11" t="s">
        <v>23</v>
      </c>
      <c r="B2111" s="11" t="s">
        <v>2402</v>
      </c>
      <c r="C2111" s="12" t="s">
        <v>2483</v>
      </c>
      <c r="D2111" s="54"/>
      <c r="E2111" s="40" t="str">
        <f>HYPERLINK("https://www.google.ru/search?q=BV2666-371&amp;newwindow=1&amp;tbm=isch","Еще фото")</f>
        <v>Еще фото</v>
      </c>
      <c r="F2111" s="25"/>
      <c r="G2111" s="11" t="s">
        <v>2395</v>
      </c>
      <c r="H2111" s="11" t="s">
        <v>28</v>
      </c>
      <c r="I2111" s="14" t="s">
        <v>2323</v>
      </c>
      <c r="J2111" s="14" t="s">
        <v>29</v>
      </c>
      <c r="K2111" s="15" t="s">
        <v>30</v>
      </c>
      <c r="L2111" s="56" t="s">
        <v>2410</v>
      </c>
      <c r="M2111" s="14"/>
      <c r="N2111" s="14" t="s">
        <v>70</v>
      </c>
      <c r="O2111" s="14"/>
      <c r="P2111" s="15" t="s">
        <v>47</v>
      </c>
      <c r="Q2111" s="16">
        <v>8699</v>
      </c>
      <c r="R2111" s="17">
        <v>40</v>
      </c>
      <c r="S2111" s="18">
        <v>6002.3099999999995</v>
      </c>
      <c r="T2111" s="19" t="s">
        <v>34</v>
      </c>
      <c r="U2111" s="20" t="s">
        <v>37</v>
      </c>
      <c r="V2111" s="21" t="s">
        <v>38</v>
      </c>
      <c r="W2111" s="22">
        <v>5</v>
      </c>
      <c r="X2111" s="23"/>
    </row>
    <row r="2112" spans="1:24" s="1" customFormat="1" ht="61.05" customHeight="1" x14ac:dyDescent="0.3">
      <c r="A2112" s="24" t="s">
        <v>23</v>
      </c>
      <c r="B2112" s="24" t="s">
        <v>2402</v>
      </c>
      <c r="C2112" s="12" t="s">
        <v>2483</v>
      </c>
      <c r="D2112" s="55"/>
      <c r="E2112" s="40" t="str">
        <f>HYPERLINK("https://www.google.ru/search?q=BV2666-371&amp;newwindow=1&amp;tbm=isch","Еще фото")</f>
        <v>Еще фото</v>
      </c>
      <c r="F2112" s="25"/>
      <c r="G2112" s="24" t="s">
        <v>2395</v>
      </c>
      <c r="H2112" s="24" t="s">
        <v>28</v>
      </c>
      <c r="I2112" s="24" t="s">
        <v>2323</v>
      </c>
      <c r="J2112" s="14" t="s">
        <v>29</v>
      </c>
      <c r="K2112" s="15" t="s">
        <v>30</v>
      </c>
      <c r="L2112" s="57"/>
      <c r="M2112" s="14"/>
      <c r="N2112" s="14" t="s">
        <v>70</v>
      </c>
      <c r="O2112" s="14"/>
      <c r="P2112" s="15" t="s">
        <v>47</v>
      </c>
      <c r="Q2112" s="16">
        <v>8699</v>
      </c>
      <c r="R2112" s="17">
        <v>40</v>
      </c>
      <c r="S2112" s="18">
        <v>6002.3099999999995</v>
      </c>
      <c r="T2112" s="19" t="s">
        <v>34</v>
      </c>
      <c r="U2112" s="20" t="s">
        <v>39</v>
      </c>
      <c r="V2112" s="21" t="s">
        <v>40</v>
      </c>
      <c r="W2112" s="22">
        <v>9</v>
      </c>
      <c r="X2112" s="23"/>
    </row>
    <row r="2113" spans="1:24" s="1" customFormat="1" ht="35" customHeight="1" x14ac:dyDescent="0.3">
      <c r="A2113" s="11" t="s">
        <v>23</v>
      </c>
      <c r="B2113" s="11" t="s">
        <v>50</v>
      </c>
      <c r="C2113" s="12" t="s">
        <v>2484</v>
      </c>
      <c r="D2113" s="58"/>
      <c r="E2113" s="40" t="str">
        <f>HYPERLINK("https://www.google.ru/search?q=BV2973-010&amp;newwindow=1&amp;tbm=isch","Еще фото")</f>
        <v>Еще фото</v>
      </c>
      <c r="F2113" s="25"/>
      <c r="G2113" s="11" t="s">
        <v>2322</v>
      </c>
      <c r="H2113" s="11" t="s">
        <v>28</v>
      </c>
      <c r="I2113" s="14" t="s">
        <v>2323</v>
      </c>
      <c r="J2113" s="14" t="s">
        <v>29</v>
      </c>
      <c r="K2113" s="15" t="s">
        <v>30</v>
      </c>
      <c r="L2113" s="56" t="s">
        <v>2485</v>
      </c>
      <c r="M2113" s="14"/>
      <c r="N2113" s="14" t="s">
        <v>114</v>
      </c>
      <c r="O2113" s="14"/>
      <c r="P2113" s="15" t="s">
        <v>2486</v>
      </c>
      <c r="Q2113" s="16">
        <v>16899</v>
      </c>
      <c r="R2113" s="17">
        <v>40</v>
      </c>
      <c r="S2113" s="18">
        <v>11660.31</v>
      </c>
      <c r="T2113" s="19" t="s">
        <v>34</v>
      </c>
      <c r="U2113" s="20" t="s">
        <v>37</v>
      </c>
      <c r="V2113" s="21" t="s">
        <v>38</v>
      </c>
      <c r="W2113" s="22">
        <v>1</v>
      </c>
      <c r="X2113" s="23"/>
    </row>
    <row r="2114" spans="1:24" s="1" customFormat="1" ht="35" customHeight="1" x14ac:dyDescent="0.3">
      <c r="A2114" s="24" t="s">
        <v>23</v>
      </c>
      <c r="B2114" s="24" t="s">
        <v>50</v>
      </c>
      <c r="C2114" s="12" t="s">
        <v>2484</v>
      </c>
      <c r="D2114" s="59"/>
      <c r="E2114" s="40" t="str">
        <f>HYPERLINK("https://www.google.ru/search?q=BV2973-010&amp;newwindow=1&amp;tbm=isch","Еще фото")</f>
        <v>Еще фото</v>
      </c>
      <c r="F2114" s="25"/>
      <c r="G2114" s="24" t="s">
        <v>2322</v>
      </c>
      <c r="H2114" s="24" t="s">
        <v>28</v>
      </c>
      <c r="I2114" s="24" t="s">
        <v>2323</v>
      </c>
      <c r="J2114" s="14" t="s">
        <v>29</v>
      </c>
      <c r="K2114" s="15" t="s">
        <v>30</v>
      </c>
      <c r="L2114" s="61"/>
      <c r="M2114" s="14"/>
      <c r="N2114" s="14" t="s">
        <v>114</v>
      </c>
      <c r="O2114" s="14"/>
      <c r="P2114" s="15" t="s">
        <v>2486</v>
      </c>
      <c r="Q2114" s="16">
        <v>16899</v>
      </c>
      <c r="R2114" s="17">
        <v>40</v>
      </c>
      <c r="S2114" s="18">
        <v>11660.31</v>
      </c>
      <c r="T2114" s="19" t="s">
        <v>34</v>
      </c>
      <c r="U2114" s="20" t="s">
        <v>39</v>
      </c>
      <c r="V2114" s="21" t="s">
        <v>40</v>
      </c>
      <c r="W2114" s="22">
        <v>9</v>
      </c>
      <c r="X2114" s="23"/>
    </row>
    <row r="2115" spans="1:24" s="1" customFormat="1" ht="37.049999999999997" customHeight="1" x14ac:dyDescent="0.3">
      <c r="A2115" s="24" t="s">
        <v>23</v>
      </c>
      <c r="B2115" s="24" t="s">
        <v>50</v>
      </c>
      <c r="C2115" s="12" t="s">
        <v>2484</v>
      </c>
      <c r="D2115" s="60"/>
      <c r="E2115" s="40" t="str">
        <f>HYPERLINK("https://www.google.ru/search?q=BV2973-010&amp;newwindow=1&amp;tbm=isch","Еще фото")</f>
        <v>Еще фото</v>
      </c>
      <c r="F2115" s="25"/>
      <c r="G2115" s="24" t="s">
        <v>2322</v>
      </c>
      <c r="H2115" s="24" t="s">
        <v>28</v>
      </c>
      <c r="I2115" s="24" t="s">
        <v>2323</v>
      </c>
      <c r="J2115" s="14" t="s">
        <v>29</v>
      </c>
      <c r="K2115" s="15" t="s">
        <v>30</v>
      </c>
      <c r="L2115" s="57"/>
      <c r="M2115" s="14"/>
      <c r="N2115" s="14" t="s">
        <v>114</v>
      </c>
      <c r="O2115" s="14"/>
      <c r="P2115" s="15" t="s">
        <v>2486</v>
      </c>
      <c r="Q2115" s="16">
        <v>16899</v>
      </c>
      <c r="R2115" s="17">
        <v>40</v>
      </c>
      <c r="S2115" s="18">
        <v>11660.31</v>
      </c>
      <c r="T2115" s="19" t="s">
        <v>34</v>
      </c>
      <c r="U2115" s="20" t="s">
        <v>41</v>
      </c>
      <c r="V2115" s="21" t="s">
        <v>42</v>
      </c>
      <c r="W2115" s="22">
        <v>5</v>
      </c>
      <c r="X2115" s="23"/>
    </row>
    <row r="2116" spans="1:24" s="1" customFormat="1" ht="108" customHeight="1" x14ac:dyDescent="0.3">
      <c r="A2116" s="11" t="s">
        <v>23</v>
      </c>
      <c r="B2116" s="11" t="s">
        <v>50</v>
      </c>
      <c r="C2116" s="12" t="s">
        <v>2487</v>
      </c>
      <c r="D2116" s="28"/>
      <c r="E2116" s="40" t="str">
        <f>HYPERLINK("https://www.google.ru/search?q=BV2973-063&amp;newwindow=1&amp;tbm=isch","Еще фото")</f>
        <v>Еще фото</v>
      </c>
      <c r="F2116" s="25"/>
      <c r="G2116" s="11" t="s">
        <v>2322</v>
      </c>
      <c r="H2116" s="11" t="s">
        <v>28</v>
      </c>
      <c r="I2116" s="14" t="s">
        <v>2323</v>
      </c>
      <c r="J2116" s="14" t="s">
        <v>29</v>
      </c>
      <c r="K2116" s="15" t="s">
        <v>30</v>
      </c>
      <c r="L2116" s="14" t="s">
        <v>2485</v>
      </c>
      <c r="M2116" s="14"/>
      <c r="N2116" s="14" t="s">
        <v>32</v>
      </c>
      <c r="O2116" s="14"/>
      <c r="P2116" s="15" t="s">
        <v>2486</v>
      </c>
      <c r="Q2116" s="16">
        <v>5599</v>
      </c>
      <c r="R2116" s="17">
        <v>40</v>
      </c>
      <c r="S2116" s="18">
        <v>3863.31</v>
      </c>
      <c r="T2116" s="19" t="s">
        <v>34</v>
      </c>
      <c r="U2116" s="20" t="s">
        <v>54</v>
      </c>
      <c r="V2116" s="21" t="s">
        <v>55</v>
      </c>
      <c r="W2116" s="22">
        <v>1</v>
      </c>
      <c r="X2116" s="23"/>
    </row>
    <row r="2117" spans="1:24" s="1" customFormat="1" ht="26" customHeight="1" x14ac:dyDescent="0.3">
      <c r="A2117" s="11" t="s">
        <v>23</v>
      </c>
      <c r="B2117" s="11" t="s">
        <v>2488</v>
      </c>
      <c r="C2117" s="12" t="s">
        <v>2489</v>
      </c>
      <c r="D2117" s="58"/>
      <c r="E2117" s="40" t="str">
        <f>HYPERLINK("https://www.google.ru/search?q=CW6887-010&amp;newwindow=1&amp;tbm=isch","Еще фото")</f>
        <v>Еще фото</v>
      </c>
      <c r="F2117" s="25"/>
      <c r="G2117" s="11" t="s">
        <v>2336</v>
      </c>
      <c r="H2117" s="11" t="s">
        <v>28</v>
      </c>
      <c r="I2117" s="14" t="s">
        <v>2323</v>
      </c>
      <c r="J2117" s="14" t="s">
        <v>29</v>
      </c>
      <c r="K2117" s="15" t="s">
        <v>30</v>
      </c>
      <c r="L2117" s="56" t="s">
        <v>2490</v>
      </c>
      <c r="M2117" s="14" t="s">
        <v>106</v>
      </c>
      <c r="N2117" s="14" t="s">
        <v>114</v>
      </c>
      <c r="O2117" s="14" t="s">
        <v>79</v>
      </c>
      <c r="P2117" s="15" t="s">
        <v>2491</v>
      </c>
      <c r="Q2117" s="16">
        <v>12999</v>
      </c>
      <c r="R2117" s="17">
        <v>40</v>
      </c>
      <c r="S2117" s="18">
        <v>8969.31</v>
      </c>
      <c r="T2117" s="19" t="s">
        <v>34</v>
      </c>
      <c r="U2117" s="20" t="s">
        <v>35</v>
      </c>
      <c r="V2117" s="21" t="s">
        <v>36</v>
      </c>
      <c r="W2117" s="22">
        <v>1</v>
      </c>
      <c r="X2117" s="23"/>
    </row>
    <row r="2118" spans="1:24" s="1" customFormat="1" ht="26" customHeight="1" x14ac:dyDescent="0.3">
      <c r="A2118" s="24" t="s">
        <v>23</v>
      </c>
      <c r="B2118" s="24" t="s">
        <v>2488</v>
      </c>
      <c r="C2118" s="12" t="s">
        <v>2489</v>
      </c>
      <c r="D2118" s="59"/>
      <c r="E2118" s="40" t="str">
        <f>HYPERLINK("https://www.google.ru/search?q=CW6887-010&amp;newwindow=1&amp;tbm=isch","Еще фото")</f>
        <v>Еще фото</v>
      </c>
      <c r="F2118" s="25"/>
      <c r="G2118" s="24" t="s">
        <v>2336</v>
      </c>
      <c r="H2118" s="24" t="s">
        <v>28</v>
      </c>
      <c r="I2118" s="24" t="s">
        <v>2323</v>
      </c>
      <c r="J2118" s="14" t="s">
        <v>29</v>
      </c>
      <c r="K2118" s="15" t="s">
        <v>30</v>
      </c>
      <c r="L2118" s="61"/>
      <c r="M2118" s="14" t="s">
        <v>106</v>
      </c>
      <c r="N2118" s="14" t="s">
        <v>114</v>
      </c>
      <c r="O2118" s="14" t="s">
        <v>79</v>
      </c>
      <c r="P2118" s="15" t="s">
        <v>2491</v>
      </c>
      <c r="Q2118" s="16">
        <v>12999</v>
      </c>
      <c r="R2118" s="17">
        <v>40</v>
      </c>
      <c r="S2118" s="18">
        <v>8969.31</v>
      </c>
      <c r="T2118" s="19" t="s">
        <v>34</v>
      </c>
      <c r="U2118" s="20" t="s">
        <v>37</v>
      </c>
      <c r="V2118" s="21" t="s">
        <v>38</v>
      </c>
      <c r="W2118" s="22">
        <v>1</v>
      </c>
      <c r="X2118" s="23"/>
    </row>
    <row r="2119" spans="1:24" s="1" customFormat="1" ht="26" customHeight="1" x14ac:dyDescent="0.3">
      <c r="A2119" s="24" t="s">
        <v>23</v>
      </c>
      <c r="B2119" s="24" t="s">
        <v>2488</v>
      </c>
      <c r="C2119" s="12" t="s">
        <v>2489</v>
      </c>
      <c r="D2119" s="59"/>
      <c r="E2119" s="40" t="str">
        <f>HYPERLINK("https://www.google.ru/search?q=CW6887-010&amp;newwindow=1&amp;tbm=isch","Еще фото")</f>
        <v>Еще фото</v>
      </c>
      <c r="F2119" s="25"/>
      <c r="G2119" s="24" t="s">
        <v>2336</v>
      </c>
      <c r="H2119" s="24" t="s">
        <v>28</v>
      </c>
      <c r="I2119" s="24" t="s">
        <v>2323</v>
      </c>
      <c r="J2119" s="14" t="s">
        <v>29</v>
      </c>
      <c r="K2119" s="15" t="s">
        <v>30</v>
      </c>
      <c r="L2119" s="61"/>
      <c r="M2119" s="14" t="s">
        <v>106</v>
      </c>
      <c r="N2119" s="14" t="s">
        <v>114</v>
      </c>
      <c r="O2119" s="14" t="s">
        <v>79</v>
      </c>
      <c r="P2119" s="15" t="s">
        <v>2491</v>
      </c>
      <c r="Q2119" s="16">
        <v>12999</v>
      </c>
      <c r="R2119" s="17">
        <v>40</v>
      </c>
      <c r="S2119" s="18">
        <v>8969.31</v>
      </c>
      <c r="T2119" s="19" t="s">
        <v>34</v>
      </c>
      <c r="U2119" s="20" t="s">
        <v>39</v>
      </c>
      <c r="V2119" s="21" t="s">
        <v>40</v>
      </c>
      <c r="W2119" s="22">
        <v>3</v>
      </c>
      <c r="X2119" s="23"/>
    </row>
    <row r="2120" spans="1:24" s="1" customFormat="1" ht="26" customHeight="1" x14ac:dyDescent="0.3">
      <c r="A2120" s="24" t="s">
        <v>23</v>
      </c>
      <c r="B2120" s="24" t="s">
        <v>2488</v>
      </c>
      <c r="C2120" s="12" t="s">
        <v>2489</v>
      </c>
      <c r="D2120" s="60"/>
      <c r="E2120" s="40" t="str">
        <f>HYPERLINK("https://www.google.ru/search?q=CW6887-010&amp;newwindow=1&amp;tbm=isch","Еще фото")</f>
        <v>Еще фото</v>
      </c>
      <c r="F2120" s="25"/>
      <c r="G2120" s="24" t="s">
        <v>2336</v>
      </c>
      <c r="H2120" s="24" t="s">
        <v>28</v>
      </c>
      <c r="I2120" s="24" t="s">
        <v>2323</v>
      </c>
      <c r="J2120" s="14" t="s">
        <v>29</v>
      </c>
      <c r="K2120" s="15" t="s">
        <v>30</v>
      </c>
      <c r="L2120" s="57"/>
      <c r="M2120" s="14" t="s">
        <v>106</v>
      </c>
      <c r="N2120" s="14" t="s">
        <v>114</v>
      </c>
      <c r="O2120" s="14" t="s">
        <v>79</v>
      </c>
      <c r="P2120" s="15" t="s">
        <v>2491</v>
      </c>
      <c r="Q2120" s="16">
        <v>12999</v>
      </c>
      <c r="R2120" s="17">
        <v>40</v>
      </c>
      <c r="S2120" s="18">
        <v>8969.31</v>
      </c>
      <c r="T2120" s="19" t="s">
        <v>34</v>
      </c>
      <c r="U2120" s="20" t="s">
        <v>54</v>
      </c>
      <c r="V2120" s="21" t="s">
        <v>55</v>
      </c>
      <c r="W2120" s="22">
        <v>1</v>
      </c>
      <c r="X2120" s="23"/>
    </row>
    <row r="2121" spans="1:24" s="1" customFormat="1" ht="108" customHeight="1" x14ac:dyDescent="0.3">
      <c r="A2121" s="11" t="s">
        <v>23</v>
      </c>
      <c r="B2121" s="11" t="s">
        <v>2492</v>
      </c>
      <c r="C2121" s="12" t="s">
        <v>2493</v>
      </c>
      <c r="D2121" s="28"/>
      <c r="E2121" s="40" t="str">
        <f>HYPERLINK("https://www.google.ru/search?q=CW6902-010&amp;newwindow=1&amp;tbm=isch","Еще фото")</f>
        <v>Еще фото</v>
      </c>
      <c r="F2121" s="25"/>
      <c r="G2121" s="11" t="s">
        <v>2322</v>
      </c>
      <c r="H2121" s="11" t="s">
        <v>28</v>
      </c>
      <c r="I2121" s="14" t="s">
        <v>2323</v>
      </c>
      <c r="J2121" s="14" t="s">
        <v>29</v>
      </c>
      <c r="K2121" s="15" t="s">
        <v>30</v>
      </c>
      <c r="L2121" s="14" t="s">
        <v>2494</v>
      </c>
      <c r="M2121" s="14"/>
      <c r="N2121" s="14" t="s">
        <v>114</v>
      </c>
      <c r="O2121" s="14"/>
      <c r="P2121" s="15" t="s">
        <v>47</v>
      </c>
      <c r="Q2121" s="16">
        <v>8299</v>
      </c>
      <c r="R2121" s="17">
        <v>40</v>
      </c>
      <c r="S2121" s="18">
        <v>5726.3099999999995</v>
      </c>
      <c r="T2121" s="19" t="s">
        <v>34</v>
      </c>
      <c r="U2121" s="20" t="s">
        <v>35</v>
      </c>
      <c r="V2121" s="21" t="s">
        <v>36</v>
      </c>
      <c r="W2121" s="22">
        <v>2</v>
      </c>
      <c r="X2121" s="23"/>
    </row>
    <row r="2122" spans="1:24" s="1" customFormat="1" ht="108" customHeight="1" x14ac:dyDescent="0.3">
      <c r="A2122" s="11" t="s">
        <v>23</v>
      </c>
      <c r="B2122" s="11" t="s">
        <v>2492</v>
      </c>
      <c r="C2122" s="12" t="s">
        <v>2495</v>
      </c>
      <c r="D2122" s="28"/>
      <c r="E2122" s="40" t="str">
        <f>HYPERLINK("https://www.google.ru/search?q=CW6902-071&amp;newwindow=1&amp;tbm=isch","Еще фото")</f>
        <v>Еще фото</v>
      </c>
      <c r="F2122" s="25"/>
      <c r="G2122" s="11" t="s">
        <v>2322</v>
      </c>
      <c r="H2122" s="11" t="s">
        <v>28</v>
      </c>
      <c r="I2122" s="14" t="s">
        <v>2323</v>
      </c>
      <c r="J2122" s="14" t="s">
        <v>29</v>
      </c>
      <c r="K2122" s="15" t="s">
        <v>30</v>
      </c>
      <c r="L2122" s="14" t="s">
        <v>2494</v>
      </c>
      <c r="M2122" s="14"/>
      <c r="N2122" s="14" t="s">
        <v>32</v>
      </c>
      <c r="O2122" s="14"/>
      <c r="P2122" s="15" t="s">
        <v>47</v>
      </c>
      <c r="Q2122" s="16">
        <v>8299</v>
      </c>
      <c r="R2122" s="17">
        <v>40</v>
      </c>
      <c r="S2122" s="18">
        <v>5726.3099999999995</v>
      </c>
      <c r="T2122" s="19" t="s">
        <v>34</v>
      </c>
      <c r="U2122" s="20" t="s">
        <v>35</v>
      </c>
      <c r="V2122" s="21" t="s">
        <v>36</v>
      </c>
      <c r="W2122" s="22">
        <v>5</v>
      </c>
      <c r="X2122" s="23"/>
    </row>
    <row r="2123" spans="1:24" s="1" customFormat="1" ht="108" customHeight="1" x14ac:dyDescent="0.3">
      <c r="A2123" s="11" t="s">
        <v>23</v>
      </c>
      <c r="B2123" s="11" t="s">
        <v>2496</v>
      </c>
      <c r="C2123" s="12" t="s">
        <v>2497</v>
      </c>
      <c r="D2123" s="28"/>
      <c r="E2123" s="40" t="str">
        <f>HYPERLINK("https://www.google.ru/search?q=CW6957-010&amp;newwindow=1&amp;tbm=isch","Еще фото")</f>
        <v>Еще фото</v>
      </c>
      <c r="F2123" s="25"/>
      <c r="G2123" s="11" t="s">
        <v>2336</v>
      </c>
      <c r="H2123" s="11" t="s">
        <v>28</v>
      </c>
      <c r="I2123" s="14" t="s">
        <v>2323</v>
      </c>
      <c r="J2123" s="14" t="s">
        <v>29</v>
      </c>
      <c r="K2123" s="15" t="s">
        <v>45</v>
      </c>
      <c r="L2123" s="14" t="s">
        <v>2498</v>
      </c>
      <c r="M2123" s="14"/>
      <c r="N2123" s="14" t="s">
        <v>114</v>
      </c>
      <c r="O2123" s="14"/>
      <c r="P2123" s="15" t="s">
        <v>125</v>
      </c>
      <c r="Q2123" s="16">
        <v>8999</v>
      </c>
      <c r="R2123" s="17">
        <v>40</v>
      </c>
      <c r="S2123" s="18">
        <v>6209.3099999999995</v>
      </c>
      <c r="T2123" s="19" t="s">
        <v>34</v>
      </c>
      <c r="U2123" s="20" t="s">
        <v>39</v>
      </c>
      <c r="V2123" s="21" t="s">
        <v>49</v>
      </c>
      <c r="W2123" s="22">
        <v>1</v>
      </c>
      <c r="X2123" s="23"/>
    </row>
    <row r="2124" spans="1:24" s="1" customFormat="1" ht="108" customHeight="1" x14ac:dyDescent="0.3">
      <c r="A2124" s="11" t="s">
        <v>23</v>
      </c>
      <c r="B2124" s="11" t="s">
        <v>2499</v>
      </c>
      <c r="C2124" s="12" t="s">
        <v>2500</v>
      </c>
      <c r="D2124" s="28"/>
      <c r="E2124" s="40" t="str">
        <f>HYPERLINK("https://www.google.ru/search?q=CZ0995-480&amp;newwindow=1&amp;tbm=isch","Еще фото")</f>
        <v>Еще фото</v>
      </c>
      <c r="F2124" s="25"/>
      <c r="G2124" s="11" t="s">
        <v>2336</v>
      </c>
      <c r="H2124" s="11" t="s">
        <v>28</v>
      </c>
      <c r="I2124" s="14" t="s">
        <v>2323</v>
      </c>
      <c r="J2124" s="14" t="s">
        <v>336</v>
      </c>
      <c r="K2124" s="15" t="s">
        <v>30</v>
      </c>
      <c r="L2124" s="14" t="s">
        <v>2501</v>
      </c>
      <c r="M2124" s="14" t="s">
        <v>106</v>
      </c>
      <c r="N2124" s="14" t="s">
        <v>107</v>
      </c>
      <c r="O2124" s="14" t="s">
        <v>79</v>
      </c>
      <c r="P2124" s="15" t="s">
        <v>154</v>
      </c>
      <c r="Q2124" s="16">
        <v>7799</v>
      </c>
      <c r="R2124" s="17">
        <v>40</v>
      </c>
      <c r="S2124" s="18">
        <v>5381.3099999999995</v>
      </c>
      <c r="T2124" s="19" t="s">
        <v>34</v>
      </c>
      <c r="U2124" s="20" t="s">
        <v>35</v>
      </c>
      <c r="V2124" s="21" t="s">
        <v>36</v>
      </c>
      <c r="W2124" s="22">
        <v>1</v>
      </c>
      <c r="X2124" s="23"/>
    </row>
    <row r="2125" spans="1:24" s="1" customFormat="1" ht="52.05" customHeight="1" x14ac:dyDescent="0.3">
      <c r="A2125" s="11" t="s">
        <v>23</v>
      </c>
      <c r="B2125" s="11" t="s">
        <v>2502</v>
      </c>
      <c r="C2125" s="12" t="s">
        <v>2503</v>
      </c>
      <c r="D2125" s="54"/>
      <c r="E2125" s="40" t="str">
        <f>HYPERLINK("https://www.google.ru/search?q=CZ2217-010&amp;newwindow=1&amp;tbm=isch","Еще фото")</f>
        <v>Еще фото</v>
      </c>
      <c r="F2125" s="25"/>
      <c r="G2125" s="11" t="s">
        <v>2322</v>
      </c>
      <c r="H2125" s="11" t="s">
        <v>28</v>
      </c>
      <c r="I2125" s="14" t="s">
        <v>2323</v>
      </c>
      <c r="J2125" s="14" t="s">
        <v>29</v>
      </c>
      <c r="K2125" s="15" t="s">
        <v>30</v>
      </c>
      <c r="L2125" s="56" t="s">
        <v>2504</v>
      </c>
      <c r="M2125" s="14" t="s">
        <v>493</v>
      </c>
      <c r="N2125" s="14" t="s">
        <v>32</v>
      </c>
      <c r="O2125" s="14"/>
      <c r="P2125" s="15" t="s">
        <v>2505</v>
      </c>
      <c r="Q2125" s="16">
        <v>9799</v>
      </c>
      <c r="R2125" s="17">
        <v>40</v>
      </c>
      <c r="S2125" s="18">
        <v>6761.3099999999995</v>
      </c>
      <c r="T2125" s="19" t="s">
        <v>34</v>
      </c>
      <c r="U2125" s="20" t="s">
        <v>35</v>
      </c>
      <c r="V2125" s="21" t="s">
        <v>36</v>
      </c>
      <c r="W2125" s="22">
        <v>4</v>
      </c>
      <c r="X2125" s="23"/>
    </row>
    <row r="2126" spans="1:24" s="1" customFormat="1" ht="61.05" customHeight="1" x14ac:dyDescent="0.3">
      <c r="A2126" s="24" t="s">
        <v>23</v>
      </c>
      <c r="B2126" s="24" t="s">
        <v>2502</v>
      </c>
      <c r="C2126" s="12" t="s">
        <v>2503</v>
      </c>
      <c r="D2126" s="55"/>
      <c r="E2126" s="40" t="str">
        <f>HYPERLINK("https://www.google.ru/search?q=CZ2217-010&amp;newwindow=1&amp;tbm=isch","Еще фото")</f>
        <v>Еще фото</v>
      </c>
      <c r="F2126" s="25"/>
      <c r="G2126" s="24" t="s">
        <v>2322</v>
      </c>
      <c r="H2126" s="24" t="s">
        <v>28</v>
      </c>
      <c r="I2126" s="24" t="s">
        <v>2323</v>
      </c>
      <c r="J2126" s="14" t="s">
        <v>29</v>
      </c>
      <c r="K2126" s="15" t="s">
        <v>30</v>
      </c>
      <c r="L2126" s="57"/>
      <c r="M2126" s="14" t="s">
        <v>493</v>
      </c>
      <c r="N2126" s="14" t="s">
        <v>32</v>
      </c>
      <c r="O2126" s="14"/>
      <c r="P2126" s="15" t="s">
        <v>2505</v>
      </c>
      <c r="Q2126" s="16">
        <v>9799</v>
      </c>
      <c r="R2126" s="17">
        <v>40</v>
      </c>
      <c r="S2126" s="18">
        <v>6761.3099999999995</v>
      </c>
      <c r="T2126" s="19" t="s">
        <v>34</v>
      </c>
      <c r="U2126" s="20" t="s">
        <v>41</v>
      </c>
      <c r="V2126" s="21" t="s">
        <v>42</v>
      </c>
      <c r="W2126" s="22">
        <v>2</v>
      </c>
      <c r="X2126" s="23"/>
    </row>
    <row r="2127" spans="1:24" s="1" customFormat="1" ht="35" customHeight="1" x14ac:dyDescent="0.3">
      <c r="A2127" s="11" t="s">
        <v>23</v>
      </c>
      <c r="B2127" s="11" t="s">
        <v>2446</v>
      </c>
      <c r="C2127" s="12" t="s">
        <v>2506</v>
      </c>
      <c r="D2127" s="58"/>
      <c r="E2127" s="40" t="str">
        <f>HYPERLINK("https://www.google.ru/search?q=CZ6376-063&amp;newwindow=1&amp;tbm=isch","Еще фото")</f>
        <v>Еще фото</v>
      </c>
      <c r="F2127" s="25"/>
      <c r="G2127" s="11" t="s">
        <v>2322</v>
      </c>
      <c r="H2127" s="11" t="s">
        <v>28</v>
      </c>
      <c r="I2127" s="14" t="s">
        <v>2323</v>
      </c>
      <c r="J2127" s="14" t="s">
        <v>29</v>
      </c>
      <c r="K2127" s="15" t="s">
        <v>30</v>
      </c>
      <c r="L2127" s="56" t="s">
        <v>2507</v>
      </c>
      <c r="M2127" s="14" t="s">
        <v>493</v>
      </c>
      <c r="N2127" s="14" t="s">
        <v>32</v>
      </c>
      <c r="O2127" s="14"/>
      <c r="P2127" s="15" t="s">
        <v>186</v>
      </c>
      <c r="Q2127" s="16">
        <v>10299</v>
      </c>
      <c r="R2127" s="17">
        <v>40</v>
      </c>
      <c r="S2127" s="18">
        <v>7106.3099999999986</v>
      </c>
      <c r="T2127" s="19" t="s">
        <v>34</v>
      </c>
      <c r="U2127" s="20" t="s">
        <v>35</v>
      </c>
      <c r="V2127" s="21" t="s">
        <v>36</v>
      </c>
      <c r="W2127" s="22">
        <v>1</v>
      </c>
      <c r="X2127" s="23"/>
    </row>
    <row r="2128" spans="1:24" s="1" customFormat="1" ht="35" customHeight="1" x14ac:dyDescent="0.3">
      <c r="A2128" s="24" t="s">
        <v>23</v>
      </c>
      <c r="B2128" s="24" t="s">
        <v>2446</v>
      </c>
      <c r="C2128" s="12" t="s">
        <v>2506</v>
      </c>
      <c r="D2128" s="59"/>
      <c r="E2128" s="40" t="str">
        <f>HYPERLINK("https://www.google.ru/search?q=CZ6376-063&amp;newwindow=1&amp;tbm=isch","Еще фото")</f>
        <v>Еще фото</v>
      </c>
      <c r="F2128" s="25"/>
      <c r="G2128" s="24" t="s">
        <v>2322</v>
      </c>
      <c r="H2128" s="24" t="s">
        <v>28</v>
      </c>
      <c r="I2128" s="24" t="s">
        <v>2323</v>
      </c>
      <c r="J2128" s="14" t="s">
        <v>29</v>
      </c>
      <c r="K2128" s="15" t="s">
        <v>30</v>
      </c>
      <c r="L2128" s="61"/>
      <c r="M2128" s="14" t="s">
        <v>493</v>
      </c>
      <c r="N2128" s="14" t="s">
        <v>32</v>
      </c>
      <c r="O2128" s="14"/>
      <c r="P2128" s="15" t="s">
        <v>186</v>
      </c>
      <c r="Q2128" s="16">
        <v>10299</v>
      </c>
      <c r="R2128" s="17">
        <v>40</v>
      </c>
      <c r="S2128" s="18">
        <v>7106.3099999999986</v>
      </c>
      <c r="T2128" s="19" t="s">
        <v>34</v>
      </c>
      <c r="U2128" s="20" t="s">
        <v>39</v>
      </c>
      <c r="V2128" s="21" t="s">
        <v>40</v>
      </c>
      <c r="W2128" s="22">
        <v>1</v>
      </c>
      <c r="X2128" s="23"/>
    </row>
    <row r="2129" spans="1:24" s="1" customFormat="1" ht="37.049999999999997" customHeight="1" x14ac:dyDescent="0.3">
      <c r="A2129" s="24" t="s">
        <v>23</v>
      </c>
      <c r="B2129" s="24" t="s">
        <v>2446</v>
      </c>
      <c r="C2129" s="12" t="s">
        <v>2506</v>
      </c>
      <c r="D2129" s="60"/>
      <c r="E2129" s="40" t="str">
        <f>HYPERLINK("https://www.google.ru/search?q=CZ6376-063&amp;newwindow=1&amp;tbm=isch","Еще фото")</f>
        <v>Еще фото</v>
      </c>
      <c r="F2129" s="25"/>
      <c r="G2129" s="24" t="s">
        <v>2322</v>
      </c>
      <c r="H2129" s="24" t="s">
        <v>28</v>
      </c>
      <c r="I2129" s="24" t="s">
        <v>2323</v>
      </c>
      <c r="J2129" s="14" t="s">
        <v>29</v>
      </c>
      <c r="K2129" s="15" t="s">
        <v>30</v>
      </c>
      <c r="L2129" s="57"/>
      <c r="M2129" s="14" t="s">
        <v>493</v>
      </c>
      <c r="N2129" s="14" t="s">
        <v>32</v>
      </c>
      <c r="O2129" s="14"/>
      <c r="P2129" s="15" t="s">
        <v>186</v>
      </c>
      <c r="Q2129" s="16">
        <v>10299</v>
      </c>
      <c r="R2129" s="17">
        <v>40</v>
      </c>
      <c r="S2129" s="18">
        <v>7106.3099999999986</v>
      </c>
      <c r="T2129" s="19" t="s">
        <v>34</v>
      </c>
      <c r="U2129" s="20" t="s">
        <v>41</v>
      </c>
      <c r="V2129" s="21" t="s">
        <v>42</v>
      </c>
      <c r="W2129" s="22">
        <v>1</v>
      </c>
      <c r="X2129" s="23"/>
    </row>
    <row r="2130" spans="1:24" s="1" customFormat="1" ht="52.05" customHeight="1" x14ac:dyDescent="0.3">
      <c r="A2130" s="11" t="s">
        <v>23</v>
      </c>
      <c r="B2130" s="11" t="s">
        <v>74</v>
      </c>
      <c r="C2130" s="12" t="s">
        <v>2508</v>
      </c>
      <c r="D2130" s="54"/>
      <c r="E2130" s="40" t="str">
        <f>HYPERLINK("https://www.google.ru/search?q=CZ7857-010&amp;newwindow=1&amp;tbm=isch","Еще фото")</f>
        <v>Еще фото</v>
      </c>
      <c r="F2130" s="25"/>
      <c r="G2130" s="11" t="s">
        <v>2336</v>
      </c>
      <c r="H2130" s="11" t="s">
        <v>28</v>
      </c>
      <c r="I2130" s="14" t="s">
        <v>2323</v>
      </c>
      <c r="J2130" s="14" t="s">
        <v>29</v>
      </c>
      <c r="K2130" s="15" t="s">
        <v>30</v>
      </c>
      <c r="L2130" s="56" t="s">
        <v>2509</v>
      </c>
      <c r="M2130" s="14"/>
      <c r="N2130" s="14" t="s">
        <v>114</v>
      </c>
      <c r="O2130" s="14"/>
      <c r="P2130" s="15" t="s">
        <v>111</v>
      </c>
      <c r="Q2130" s="16">
        <v>9899</v>
      </c>
      <c r="R2130" s="17">
        <v>40</v>
      </c>
      <c r="S2130" s="18">
        <v>6830.3099999999995</v>
      </c>
      <c r="T2130" s="19" t="s">
        <v>34</v>
      </c>
      <c r="U2130" s="20" t="s">
        <v>35</v>
      </c>
      <c r="V2130" s="21" t="s">
        <v>36</v>
      </c>
      <c r="W2130" s="22">
        <v>5</v>
      </c>
      <c r="X2130" s="23"/>
    </row>
    <row r="2131" spans="1:24" s="1" customFormat="1" ht="61.05" customHeight="1" x14ac:dyDescent="0.3">
      <c r="A2131" s="24" t="s">
        <v>23</v>
      </c>
      <c r="B2131" s="24" t="s">
        <v>74</v>
      </c>
      <c r="C2131" s="12" t="s">
        <v>2508</v>
      </c>
      <c r="D2131" s="55"/>
      <c r="E2131" s="40" t="str">
        <f>HYPERLINK("https://www.google.ru/search?q=CZ7857-010&amp;newwindow=1&amp;tbm=isch","Еще фото")</f>
        <v>Еще фото</v>
      </c>
      <c r="F2131" s="25"/>
      <c r="G2131" s="24" t="s">
        <v>2336</v>
      </c>
      <c r="H2131" s="24" t="s">
        <v>28</v>
      </c>
      <c r="I2131" s="24" t="s">
        <v>2323</v>
      </c>
      <c r="J2131" s="14" t="s">
        <v>29</v>
      </c>
      <c r="K2131" s="15" t="s">
        <v>30</v>
      </c>
      <c r="L2131" s="57"/>
      <c r="M2131" s="14"/>
      <c r="N2131" s="14" t="s">
        <v>114</v>
      </c>
      <c r="O2131" s="14"/>
      <c r="P2131" s="15" t="s">
        <v>111</v>
      </c>
      <c r="Q2131" s="16">
        <v>9899</v>
      </c>
      <c r="R2131" s="17">
        <v>40</v>
      </c>
      <c r="S2131" s="18">
        <v>6830.3099999999995</v>
      </c>
      <c r="T2131" s="19" t="s">
        <v>34</v>
      </c>
      <c r="U2131" s="20" t="s">
        <v>37</v>
      </c>
      <c r="V2131" s="21" t="s">
        <v>38</v>
      </c>
      <c r="W2131" s="22">
        <v>6</v>
      </c>
      <c r="X2131" s="23"/>
    </row>
    <row r="2132" spans="1:24" s="1" customFormat="1" ht="108" customHeight="1" x14ac:dyDescent="0.3">
      <c r="A2132" s="11" t="s">
        <v>23</v>
      </c>
      <c r="B2132" s="11" t="s">
        <v>2510</v>
      </c>
      <c r="C2132" s="12" t="s">
        <v>2511</v>
      </c>
      <c r="D2132" s="28"/>
      <c r="E2132" s="40" t="str">
        <f>HYPERLINK("https://www.google.ru/search?q=DC9075-010&amp;newwindow=1&amp;tbm=isch","Еще фото")</f>
        <v>Еще фото</v>
      </c>
      <c r="F2132" s="25"/>
      <c r="G2132" s="11" t="s">
        <v>2322</v>
      </c>
      <c r="H2132" s="11" t="s">
        <v>28</v>
      </c>
      <c r="I2132" s="14" t="s">
        <v>2323</v>
      </c>
      <c r="J2132" s="14" t="s">
        <v>336</v>
      </c>
      <c r="K2132" s="15" t="s">
        <v>30</v>
      </c>
      <c r="L2132" s="14" t="s">
        <v>2512</v>
      </c>
      <c r="M2132" s="14"/>
      <c r="N2132" s="14" t="s">
        <v>114</v>
      </c>
      <c r="O2132" s="14"/>
      <c r="P2132" s="15" t="s">
        <v>154</v>
      </c>
      <c r="Q2132" s="16">
        <v>10399</v>
      </c>
      <c r="R2132" s="17">
        <v>40</v>
      </c>
      <c r="S2132" s="18">
        <v>7175.3099999999986</v>
      </c>
      <c r="T2132" s="19" t="s">
        <v>34</v>
      </c>
      <c r="U2132" s="20" t="s">
        <v>35</v>
      </c>
      <c r="V2132" s="21" t="s">
        <v>36</v>
      </c>
      <c r="W2132" s="22">
        <v>2</v>
      </c>
      <c r="X2132" s="23"/>
    </row>
    <row r="2133" spans="1:24" s="1" customFormat="1" ht="52.05" customHeight="1" x14ac:dyDescent="0.3">
      <c r="A2133" s="11" t="s">
        <v>23</v>
      </c>
      <c r="B2133" s="11" t="s">
        <v>2405</v>
      </c>
      <c r="C2133" s="12" t="s">
        <v>2513</v>
      </c>
      <c r="D2133" s="54"/>
      <c r="E2133" s="40" t="str">
        <f>HYPERLINK("https://www.google.ru/search?q=DN4863-693&amp;newwindow=1&amp;tbm=isch","Еще фото")</f>
        <v>Еще фото</v>
      </c>
      <c r="F2133" s="25"/>
      <c r="G2133" s="11" t="s">
        <v>2336</v>
      </c>
      <c r="H2133" s="11" t="s">
        <v>28</v>
      </c>
      <c r="I2133" s="14" t="s">
        <v>2323</v>
      </c>
      <c r="J2133" s="14" t="s">
        <v>29</v>
      </c>
      <c r="K2133" s="15" t="s">
        <v>45</v>
      </c>
      <c r="L2133" s="56" t="s">
        <v>2407</v>
      </c>
      <c r="M2133" s="14"/>
      <c r="N2133" s="14" t="s">
        <v>1060</v>
      </c>
      <c r="O2133" s="14" t="s">
        <v>79</v>
      </c>
      <c r="P2133" s="15" t="s">
        <v>2408</v>
      </c>
      <c r="Q2133" s="16">
        <v>8099</v>
      </c>
      <c r="R2133" s="17">
        <v>40</v>
      </c>
      <c r="S2133" s="18">
        <v>5588.3099999999995</v>
      </c>
      <c r="T2133" s="19" t="s">
        <v>34</v>
      </c>
      <c r="U2133" s="20" t="s">
        <v>64</v>
      </c>
      <c r="V2133" s="21" t="s">
        <v>65</v>
      </c>
      <c r="W2133" s="22">
        <v>2</v>
      </c>
      <c r="X2133" s="23"/>
    </row>
    <row r="2134" spans="1:24" s="1" customFormat="1" ht="61.05" customHeight="1" x14ac:dyDescent="0.3">
      <c r="A2134" s="24" t="s">
        <v>23</v>
      </c>
      <c r="B2134" s="24" t="s">
        <v>2405</v>
      </c>
      <c r="C2134" s="12" t="s">
        <v>2513</v>
      </c>
      <c r="D2134" s="55"/>
      <c r="E2134" s="40" t="str">
        <f>HYPERLINK("https://www.google.ru/search?q=DN4863-693&amp;newwindow=1&amp;tbm=isch","Еще фото")</f>
        <v>Еще фото</v>
      </c>
      <c r="F2134" s="25"/>
      <c r="G2134" s="24" t="s">
        <v>2336</v>
      </c>
      <c r="H2134" s="24" t="s">
        <v>28</v>
      </c>
      <c r="I2134" s="24" t="s">
        <v>2323</v>
      </c>
      <c r="J2134" s="14" t="s">
        <v>29</v>
      </c>
      <c r="K2134" s="15" t="s">
        <v>45</v>
      </c>
      <c r="L2134" s="57"/>
      <c r="M2134" s="14"/>
      <c r="N2134" s="14" t="s">
        <v>1060</v>
      </c>
      <c r="O2134" s="14" t="s">
        <v>79</v>
      </c>
      <c r="P2134" s="15" t="s">
        <v>2408</v>
      </c>
      <c r="Q2134" s="16">
        <v>8099</v>
      </c>
      <c r="R2134" s="17">
        <v>40</v>
      </c>
      <c r="S2134" s="18">
        <v>5588.3099999999995</v>
      </c>
      <c r="T2134" s="19" t="s">
        <v>34</v>
      </c>
      <c r="U2134" s="20" t="s">
        <v>39</v>
      </c>
      <c r="V2134" s="21" t="s">
        <v>49</v>
      </c>
      <c r="W2134" s="22">
        <v>1</v>
      </c>
      <c r="X2134" s="23"/>
    </row>
    <row r="2135" spans="1:24" s="1" customFormat="1" ht="35" customHeight="1" x14ac:dyDescent="0.3">
      <c r="A2135" s="11" t="s">
        <v>23</v>
      </c>
      <c r="B2135" s="11" t="s">
        <v>2514</v>
      </c>
      <c r="C2135" s="12" t="s">
        <v>2515</v>
      </c>
      <c r="D2135" s="58"/>
      <c r="E2135" s="40" t="str">
        <f>HYPERLINK("https://www.google.ru/search?q=DQ4830-063&amp;newwindow=1&amp;tbm=isch","Еще фото")</f>
        <v>Еще фото</v>
      </c>
      <c r="F2135" s="25" t="s">
        <v>76</v>
      </c>
      <c r="G2135" s="11" t="s">
        <v>2322</v>
      </c>
      <c r="H2135" s="11" t="s">
        <v>28</v>
      </c>
      <c r="I2135" s="14" t="s">
        <v>2323</v>
      </c>
      <c r="J2135" s="14" t="s">
        <v>99</v>
      </c>
      <c r="K2135" s="15" t="s">
        <v>30</v>
      </c>
      <c r="L2135" s="56" t="s">
        <v>2516</v>
      </c>
      <c r="M2135" s="14"/>
      <c r="N2135" s="14" t="s">
        <v>32</v>
      </c>
      <c r="O2135" s="14"/>
      <c r="P2135" s="15" t="s">
        <v>154</v>
      </c>
      <c r="Q2135" s="16">
        <v>16699</v>
      </c>
      <c r="R2135" s="17">
        <v>40</v>
      </c>
      <c r="S2135" s="18">
        <v>11522.31</v>
      </c>
      <c r="T2135" s="19" t="s">
        <v>34</v>
      </c>
      <c r="U2135" s="20" t="s">
        <v>37</v>
      </c>
      <c r="V2135" s="21" t="s">
        <v>38</v>
      </c>
      <c r="W2135" s="22">
        <v>2</v>
      </c>
      <c r="X2135" s="23"/>
    </row>
    <row r="2136" spans="1:24" s="1" customFormat="1" ht="35" customHeight="1" x14ac:dyDescent="0.3">
      <c r="A2136" s="24" t="s">
        <v>23</v>
      </c>
      <c r="B2136" s="24" t="s">
        <v>2514</v>
      </c>
      <c r="C2136" s="12" t="s">
        <v>2515</v>
      </c>
      <c r="D2136" s="59"/>
      <c r="E2136" s="40" t="str">
        <f>HYPERLINK("https://www.google.ru/search?q=DQ4830-063&amp;newwindow=1&amp;tbm=isch","Еще фото")</f>
        <v>Еще фото</v>
      </c>
      <c r="F2136" s="25" t="s">
        <v>76</v>
      </c>
      <c r="G2136" s="24" t="s">
        <v>2322</v>
      </c>
      <c r="H2136" s="24" t="s">
        <v>28</v>
      </c>
      <c r="I2136" s="24" t="s">
        <v>2323</v>
      </c>
      <c r="J2136" s="14" t="s">
        <v>99</v>
      </c>
      <c r="K2136" s="15" t="s">
        <v>30</v>
      </c>
      <c r="L2136" s="61"/>
      <c r="M2136" s="14"/>
      <c r="N2136" s="14" t="s">
        <v>32</v>
      </c>
      <c r="O2136" s="14"/>
      <c r="P2136" s="15" t="s">
        <v>154</v>
      </c>
      <c r="Q2136" s="16">
        <v>16699</v>
      </c>
      <c r="R2136" s="17">
        <v>40</v>
      </c>
      <c r="S2136" s="18">
        <v>11522.31</v>
      </c>
      <c r="T2136" s="19" t="s">
        <v>34</v>
      </c>
      <c r="U2136" s="20" t="s">
        <v>39</v>
      </c>
      <c r="V2136" s="21" t="s">
        <v>40</v>
      </c>
      <c r="W2136" s="22">
        <v>4</v>
      </c>
      <c r="X2136" s="23"/>
    </row>
    <row r="2137" spans="1:24" s="1" customFormat="1" ht="37.049999999999997" customHeight="1" x14ac:dyDescent="0.3">
      <c r="A2137" s="24" t="s">
        <v>23</v>
      </c>
      <c r="B2137" s="24" t="s">
        <v>2514</v>
      </c>
      <c r="C2137" s="12" t="s">
        <v>2515</v>
      </c>
      <c r="D2137" s="60"/>
      <c r="E2137" s="40" t="str">
        <f>HYPERLINK("https://www.google.ru/search?q=DQ4830-063&amp;newwindow=1&amp;tbm=isch","Еще фото")</f>
        <v>Еще фото</v>
      </c>
      <c r="F2137" s="25" t="s">
        <v>76</v>
      </c>
      <c r="G2137" s="24" t="s">
        <v>2322</v>
      </c>
      <c r="H2137" s="24" t="s">
        <v>28</v>
      </c>
      <c r="I2137" s="24" t="s">
        <v>2323</v>
      </c>
      <c r="J2137" s="14" t="s">
        <v>99</v>
      </c>
      <c r="K2137" s="15" t="s">
        <v>30</v>
      </c>
      <c r="L2137" s="57"/>
      <c r="M2137" s="14"/>
      <c r="N2137" s="14" t="s">
        <v>32</v>
      </c>
      <c r="O2137" s="14"/>
      <c r="P2137" s="15" t="s">
        <v>154</v>
      </c>
      <c r="Q2137" s="16">
        <v>16699</v>
      </c>
      <c r="R2137" s="17">
        <v>40</v>
      </c>
      <c r="S2137" s="18">
        <v>11522.31</v>
      </c>
      <c r="T2137" s="19" t="s">
        <v>34</v>
      </c>
      <c r="U2137" s="20" t="s">
        <v>41</v>
      </c>
      <c r="V2137" s="21" t="s">
        <v>42</v>
      </c>
      <c r="W2137" s="22">
        <v>1</v>
      </c>
      <c r="X2137" s="23"/>
    </row>
    <row r="2138" spans="1:24" s="1" customFormat="1" ht="52.05" customHeight="1" x14ac:dyDescent="0.3">
      <c r="A2138" s="11" t="s">
        <v>23</v>
      </c>
      <c r="B2138" s="11" t="s">
        <v>2517</v>
      </c>
      <c r="C2138" s="12" t="s">
        <v>2518</v>
      </c>
      <c r="D2138" s="54"/>
      <c r="E2138" s="40" t="str">
        <f>HYPERLINK("https://www.google.ru/search?q=DQ4834-010&amp;newwindow=1&amp;tbm=isch","Еще фото")</f>
        <v>Еще фото</v>
      </c>
      <c r="F2138" s="25"/>
      <c r="G2138" s="11" t="s">
        <v>2322</v>
      </c>
      <c r="H2138" s="11" t="s">
        <v>28</v>
      </c>
      <c r="I2138" s="14" t="s">
        <v>2323</v>
      </c>
      <c r="J2138" s="14" t="s">
        <v>99</v>
      </c>
      <c r="K2138" s="15" t="s">
        <v>30</v>
      </c>
      <c r="L2138" s="56" t="s">
        <v>2519</v>
      </c>
      <c r="M2138" s="14"/>
      <c r="N2138" s="14" t="s">
        <v>114</v>
      </c>
      <c r="O2138" s="14"/>
      <c r="P2138" s="15" t="s">
        <v>154</v>
      </c>
      <c r="Q2138" s="16">
        <v>10399</v>
      </c>
      <c r="R2138" s="17">
        <v>40</v>
      </c>
      <c r="S2138" s="18">
        <v>7175.3099999999986</v>
      </c>
      <c r="T2138" s="19" t="s">
        <v>34</v>
      </c>
      <c r="U2138" s="20" t="s">
        <v>35</v>
      </c>
      <c r="V2138" s="21" t="s">
        <v>36</v>
      </c>
      <c r="W2138" s="22">
        <v>1</v>
      </c>
      <c r="X2138" s="23"/>
    </row>
    <row r="2139" spans="1:24" s="1" customFormat="1" ht="61.05" customHeight="1" x14ac:dyDescent="0.3">
      <c r="A2139" s="24" t="s">
        <v>23</v>
      </c>
      <c r="B2139" s="24" t="s">
        <v>2517</v>
      </c>
      <c r="C2139" s="12" t="s">
        <v>2518</v>
      </c>
      <c r="D2139" s="55"/>
      <c r="E2139" s="40" t="str">
        <f>HYPERLINK("https://www.google.ru/search?q=DQ4834-010&amp;newwindow=1&amp;tbm=isch","Еще фото")</f>
        <v>Еще фото</v>
      </c>
      <c r="F2139" s="25"/>
      <c r="G2139" s="24" t="s">
        <v>2322</v>
      </c>
      <c r="H2139" s="24" t="s">
        <v>28</v>
      </c>
      <c r="I2139" s="24" t="s">
        <v>2323</v>
      </c>
      <c r="J2139" s="14" t="s">
        <v>99</v>
      </c>
      <c r="K2139" s="15" t="s">
        <v>30</v>
      </c>
      <c r="L2139" s="57"/>
      <c r="M2139" s="14"/>
      <c r="N2139" s="14" t="s">
        <v>114</v>
      </c>
      <c r="O2139" s="14"/>
      <c r="P2139" s="15" t="s">
        <v>154</v>
      </c>
      <c r="Q2139" s="16">
        <v>10399</v>
      </c>
      <c r="R2139" s="17">
        <v>40</v>
      </c>
      <c r="S2139" s="18">
        <v>7175.3099999999986</v>
      </c>
      <c r="T2139" s="19" t="s">
        <v>34</v>
      </c>
      <c r="U2139" s="20" t="s">
        <v>37</v>
      </c>
      <c r="V2139" s="21" t="s">
        <v>38</v>
      </c>
      <c r="W2139" s="22">
        <v>1</v>
      </c>
      <c r="X2139" s="23"/>
    </row>
    <row r="2140" spans="1:24" s="1" customFormat="1" ht="108" customHeight="1" x14ac:dyDescent="0.3">
      <c r="A2140" s="11" t="s">
        <v>23</v>
      </c>
      <c r="B2140" s="11" t="s">
        <v>2520</v>
      </c>
      <c r="C2140" s="12" t="s">
        <v>2521</v>
      </c>
      <c r="D2140" s="28"/>
      <c r="E2140" s="40" t="str">
        <f>HYPERLINK("https://www.google.ru/search?q=DQ5415-010&amp;newwindow=1&amp;tbm=isch","Еще фото")</f>
        <v>Еще фото</v>
      </c>
      <c r="F2140" s="25"/>
      <c r="G2140" s="11" t="s">
        <v>2322</v>
      </c>
      <c r="H2140" s="11" t="s">
        <v>28</v>
      </c>
      <c r="I2140" s="14" t="s">
        <v>2323</v>
      </c>
      <c r="J2140" s="14" t="s">
        <v>29</v>
      </c>
      <c r="K2140" s="15" t="s">
        <v>45</v>
      </c>
      <c r="L2140" s="14" t="s">
        <v>2522</v>
      </c>
      <c r="M2140" s="14"/>
      <c r="N2140" s="14" t="s">
        <v>114</v>
      </c>
      <c r="O2140" s="14"/>
      <c r="P2140" s="15" t="s">
        <v>2523</v>
      </c>
      <c r="Q2140" s="16">
        <v>7399</v>
      </c>
      <c r="R2140" s="17">
        <v>40</v>
      </c>
      <c r="S2140" s="18">
        <v>5105.3099999999995</v>
      </c>
      <c r="T2140" s="19" t="s">
        <v>34</v>
      </c>
      <c r="U2140" s="20" t="s">
        <v>37</v>
      </c>
      <c r="V2140" s="21" t="s">
        <v>38</v>
      </c>
      <c r="W2140" s="22">
        <v>2</v>
      </c>
      <c r="X2140" s="23"/>
    </row>
    <row r="2141" spans="1:24" s="1" customFormat="1" ht="108" customHeight="1" x14ac:dyDescent="0.3">
      <c r="A2141" s="11" t="s">
        <v>23</v>
      </c>
      <c r="B2141" s="11" t="s">
        <v>2520</v>
      </c>
      <c r="C2141" s="12" t="s">
        <v>2524</v>
      </c>
      <c r="D2141" s="28"/>
      <c r="E2141" s="40" t="str">
        <f>HYPERLINK("https://www.google.ru/search?q=DQ5415-063&amp;newwindow=1&amp;tbm=isch","Еще фото")</f>
        <v>Еще фото</v>
      </c>
      <c r="F2141" s="25"/>
      <c r="G2141" s="11" t="s">
        <v>2322</v>
      </c>
      <c r="H2141" s="11" t="s">
        <v>28</v>
      </c>
      <c r="I2141" s="14" t="s">
        <v>2323</v>
      </c>
      <c r="J2141" s="14" t="s">
        <v>29</v>
      </c>
      <c r="K2141" s="15" t="s">
        <v>45</v>
      </c>
      <c r="L2141" s="14" t="s">
        <v>2522</v>
      </c>
      <c r="M2141" s="14"/>
      <c r="N2141" s="14" t="s">
        <v>32</v>
      </c>
      <c r="O2141" s="14"/>
      <c r="P2141" s="15" t="s">
        <v>47</v>
      </c>
      <c r="Q2141" s="16">
        <v>7999</v>
      </c>
      <c r="R2141" s="17">
        <v>40</v>
      </c>
      <c r="S2141" s="18">
        <v>5519.3099999999995</v>
      </c>
      <c r="T2141" s="19" t="s">
        <v>34</v>
      </c>
      <c r="U2141" s="20" t="s">
        <v>64</v>
      </c>
      <c r="V2141" s="21" t="s">
        <v>65</v>
      </c>
      <c r="W2141" s="22">
        <v>1</v>
      </c>
      <c r="X2141" s="23"/>
    </row>
    <row r="2142" spans="1:24" s="1" customFormat="1" ht="52.05" customHeight="1" x14ac:dyDescent="0.3">
      <c r="A2142" s="11" t="s">
        <v>23</v>
      </c>
      <c r="B2142" s="11" t="s">
        <v>2525</v>
      </c>
      <c r="C2142" s="12" t="s">
        <v>2526</v>
      </c>
      <c r="D2142" s="54"/>
      <c r="E2142" s="40" t="str">
        <f>HYPERLINK("https://www.google.ru/search?q=DQ5471-126&amp;newwindow=1&amp;tbm=isch","Еще фото")</f>
        <v>Еще фото</v>
      </c>
      <c r="F2142" s="25"/>
      <c r="G2142" s="11" t="s">
        <v>2322</v>
      </c>
      <c r="H2142" s="11" t="s">
        <v>28</v>
      </c>
      <c r="I2142" s="14" t="s">
        <v>2323</v>
      </c>
      <c r="J2142" s="14" t="s">
        <v>29</v>
      </c>
      <c r="K2142" s="15" t="s">
        <v>45</v>
      </c>
      <c r="L2142" s="56" t="s">
        <v>2527</v>
      </c>
      <c r="M2142" s="14"/>
      <c r="N2142" s="14" t="s">
        <v>164</v>
      </c>
      <c r="O2142" s="14"/>
      <c r="P2142" s="15" t="s">
        <v>47</v>
      </c>
      <c r="Q2142" s="16">
        <v>10199</v>
      </c>
      <c r="R2142" s="17">
        <v>40</v>
      </c>
      <c r="S2142" s="18">
        <v>7037.3099999999995</v>
      </c>
      <c r="T2142" s="19" t="s">
        <v>34</v>
      </c>
      <c r="U2142" s="20" t="s">
        <v>35</v>
      </c>
      <c r="V2142" s="21" t="s">
        <v>48</v>
      </c>
      <c r="W2142" s="22">
        <v>1</v>
      </c>
      <c r="X2142" s="23"/>
    </row>
    <row r="2143" spans="1:24" s="1" customFormat="1" ht="61.05" customHeight="1" x14ac:dyDescent="0.3">
      <c r="A2143" s="24" t="s">
        <v>23</v>
      </c>
      <c r="B2143" s="24" t="s">
        <v>2525</v>
      </c>
      <c r="C2143" s="12" t="s">
        <v>2526</v>
      </c>
      <c r="D2143" s="55"/>
      <c r="E2143" s="40" t="str">
        <f>HYPERLINK("https://www.google.ru/search?q=DQ5471-126&amp;newwindow=1&amp;tbm=isch","Еще фото")</f>
        <v>Еще фото</v>
      </c>
      <c r="F2143" s="25"/>
      <c r="G2143" s="24" t="s">
        <v>2322</v>
      </c>
      <c r="H2143" s="24" t="s">
        <v>28</v>
      </c>
      <c r="I2143" s="24" t="s">
        <v>2323</v>
      </c>
      <c r="J2143" s="14" t="s">
        <v>29</v>
      </c>
      <c r="K2143" s="15" t="s">
        <v>45</v>
      </c>
      <c r="L2143" s="57"/>
      <c r="M2143" s="14"/>
      <c r="N2143" s="14" t="s">
        <v>164</v>
      </c>
      <c r="O2143" s="14"/>
      <c r="P2143" s="15" t="s">
        <v>47</v>
      </c>
      <c r="Q2143" s="16">
        <v>10199</v>
      </c>
      <c r="R2143" s="17">
        <v>40</v>
      </c>
      <c r="S2143" s="18">
        <v>7037.3099999999995</v>
      </c>
      <c r="T2143" s="19" t="s">
        <v>34</v>
      </c>
      <c r="U2143" s="20" t="s">
        <v>37</v>
      </c>
      <c r="V2143" s="21" t="s">
        <v>38</v>
      </c>
      <c r="W2143" s="22">
        <v>1</v>
      </c>
      <c r="X2143" s="23"/>
    </row>
    <row r="2144" spans="1:24" s="1" customFormat="1" ht="52.05" customHeight="1" x14ac:dyDescent="0.3">
      <c r="A2144" s="11" t="s">
        <v>23</v>
      </c>
      <c r="B2144" s="11" t="s">
        <v>2331</v>
      </c>
      <c r="C2144" s="12" t="s">
        <v>2528</v>
      </c>
      <c r="D2144" s="54"/>
      <c r="E2144" s="40" t="str">
        <f>HYPERLINK("https://www.google.ru/search?q=DQ5733-063&amp;newwindow=1&amp;tbm=isch","Еще фото")</f>
        <v>Еще фото</v>
      </c>
      <c r="F2144" s="25"/>
      <c r="G2144" s="11" t="s">
        <v>2322</v>
      </c>
      <c r="H2144" s="11" t="s">
        <v>28</v>
      </c>
      <c r="I2144" s="14" t="s">
        <v>2323</v>
      </c>
      <c r="J2144" s="14" t="s">
        <v>29</v>
      </c>
      <c r="K2144" s="15" t="s">
        <v>45</v>
      </c>
      <c r="L2144" s="56" t="s">
        <v>2333</v>
      </c>
      <c r="M2144" s="14"/>
      <c r="N2144" s="14" t="s">
        <v>32</v>
      </c>
      <c r="O2144" s="14"/>
      <c r="P2144" s="15" t="s">
        <v>47</v>
      </c>
      <c r="Q2144" s="16">
        <v>9099</v>
      </c>
      <c r="R2144" s="17">
        <v>40</v>
      </c>
      <c r="S2144" s="18">
        <v>6278.3099999999995</v>
      </c>
      <c r="T2144" s="19" t="s">
        <v>34</v>
      </c>
      <c r="U2144" s="20" t="s">
        <v>64</v>
      </c>
      <c r="V2144" s="21" t="s">
        <v>65</v>
      </c>
      <c r="W2144" s="22">
        <v>3</v>
      </c>
      <c r="X2144" s="23"/>
    </row>
    <row r="2145" spans="1:24" s="1" customFormat="1" ht="61.05" customHeight="1" x14ac:dyDescent="0.3">
      <c r="A2145" s="24" t="s">
        <v>23</v>
      </c>
      <c r="B2145" s="24" t="s">
        <v>2331</v>
      </c>
      <c r="C2145" s="12" t="s">
        <v>2528</v>
      </c>
      <c r="D2145" s="55"/>
      <c r="E2145" s="40" t="str">
        <f>HYPERLINK("https://www.google.ru/search?q=DQ5733-063&amp;newwindow=1&amp;tbm=isch","Еще фото")</f>
        <v>Еще фото</v>
      </c>
      <c r="F2145" s="25"/>
      <c r="G2145" s="24" t="s">
        <v>2322</v>
      </c>
      <c r="H2145" s="24" t="s">
        <v>28</v>
      </c>
      <c r="I2145" s="24" t="s">
        <v>2323</v>
      </c>
      <c r="J2145" s="14" t="s">
        <v>29</v>
      </c>
      <c r="K2145" s="15" t="s">
        <v>45</v>
      </c>
      <c r="L2145" s="57"/>
      <c r="M2145" s="14"/>
      <c r="N2145" s="14" t="s">
        <v>32</v>
      </c>
      <c r="O2145" s="14"/>
      <c r="P2145" s="15" t="s">
        <v>47</v>
      </c>
      <c r="Q2145" s="16">
        <v>9099</v>
      </c>
      <c r="R2145" s="17">
        <v>40</v>
      </c>
      <c r="S2145" s="18">
        <v>6278.3099999999995</v>
      </c>
      <c r="T2145" s="19" t="s">
        <v>34</v>
      </c>
      <c r="U2145" s="20" t="s">
        <v>39</v>
      </c>
      <c r="V2145" s="21" t="s">
        <v>49</v>
      </c>
      <c r="W2145" s="22">
        <v>1</v>
      </c>
      <c r="X2145" s="23"/>
    </row>
    <row r="2146" spans="1:24" s="1" customFormat="1" ht="35" customHeight="1" x14ac:dyDescent="0.3">
      <c r="A2146" s="11" t="s">
        <v>23</v>
      </c>
      <c r="B2146" s="11" t="s">
        <v>2331</v>
      </c>
      <c r="C2146" s="12" t="s">
        <v>2529</v>
      </c>
      <c r="D2146" s="58"/>
      <c r="E2146" s="40" t="str">
        <f>HYPERLINK("https://www.google.ru/search?q=DQ5733-402&amp;newwindow=1&amp;tbm=isch","Еще фото")</f>
        <v>Еще фото</v>
      </c>
      <c r="F2146" s="25"/>
      <c r="G2146" s="11" t="s">
        <v>2322</v>
      </c>
      <c r="H2146" s="11" t="s">
        <v>28</v>
      </c>
      <c r="I2146" s="14" t="s">
        <v>2323</v>
      </c>
      <c r="J2146" s="14" t="s">
        <v>29</v>
      </c>
      <c r="K2146" s="15" t="s">
        <v>45</v>
      </c>
      <c r="L2146" s="56" t="s">
        <v>2333</v>
      </c>
      <c r="M2146" s="14"/>
      <c r="N2146" s="14" t="s">
        <v>107</v>
      </c>
      <c r="O2146" s="14"/>
      <c r="P2146" s="15" t="s">
        <v>104</v>
      </c>
      <c r="Q2146" s="16">
        <v>9299</v>
      </c>
      <c r="R2146" s="17">
        <v>40</v>
      </c>
      <c r="S2146" s="18">
        <v>6416.3099999999995</v>
      </c>
      <c r="T2146" s="19" t="s">
        <v>34</v>
      </c>
      <c r="U2146" s="20" t="s">
        <v>35</v>
      </c>
      <c r="V2146" s="21" t="s">
        <v>48</v>
      </c>
      <c r="W2146" s="22">
        <v>2</v>
      </c>
      <c r="X2146" s="23"/>
    </row>
    <row r="2147" spans="1:24" s="1" customFormat="1" ht="35" customHeight="1" x14ac:dyDescent="0.3">
      <c r="A2147" s="24" t="s">
        <v>23</v>
      </c>
      <c r="B2147" s="24" t="s">
        <v>2331</v>
      </c>
      <c r="C2147" s="12" t="s">
        <v>2529</v>
      </c>
      <c r="D2147" s="59"/>
      <c r="E2147" s="40" t="str">
        <f>HYPERLINK("https://www.google.ru/search?q=DQ5733-402&amp;newwindow=1&amp;tbm=isch","Еще фото")</f>
        <v>Еще фото</v>
      </c>
      <c r="F2147" s="25"/>
      <c r="G2147" s="24" t="s">
        <v>2322</v>
      </c>
      <c r="H2147" s="24" t="s">
        <v>28</v>
      </c>
      <c r="I2147" s="24" t="s">
        <v>2323</v>
      </c>
      <c r="J2147" s="14" t="s">
        <v>29</v>
      </c>
      <c r="K2147" s="15" t="s">
        <v>45</v>
      </c>
      <c r="L2147" s="61"/>
      <c r="M2147" s="14"/>
      <c r="N2147" s="14" t="s">
        <v>107</v>
      </c>
      <c r="O2147" s="14"/>
      <c r="P2147" s="15" t="s">
        <v>104</v>
      </c>
      <c r="Q2147" s="16">
        <v>9299</v>
      </c>
      <c r="R2147" s="17">
        <v>40</v>
      </c>
      <c r="S2147" s="18">
        <v>6416.3099999999995</v>
      </c>
      <c r="T2147" s="19" t="s">
        <v>34</v>
      </c>
      <c r="U2147" s="20" t="s">
        <v>37</v>
      </c>
      <c r="V2147" s="21" t="s">
        <v>38</v>
      </c>
      <c r="W2147" s="22">
        <v>2</v>
      </c>
      <c r="X2147" s="23"/>
    </row>
    <row r="2148" spans="1:24" s="1" customFormat="1" ht="37.049999999999997" customHeight="1" x14ac:dyDescent="0.3">
      <c r="A2148" s="24" t="s">
        <v>23</v>
      </c>
      <c r="B2148" s="24" t="s">
        <v>2331</v>
      </c>
      <c r="C2148" s="12" t="s">
        <v>2529</v>
      </c>
      <c r="D2148" s="60"/>
      <c r="E2148" s="40" t="str">
        <f>HYPERLINK("https://www.google.ru/search?q=DQ5733-402&amp;newwindow=1&amp;tbm=isch","Еще фото")</f>
        <v>Еще фото</v>
      </c>
      <c r="F2148" s="25"/>
      <c r="G2148" s="24" t="s">
        <v>2322</v>
      </c>
      <c r="H2148" s="24" t="s">
        <v>28</v>
      </c>
      <c r="I2148" s="24" t="s">
        <v>2323</v>
      </c>
      <c r="J2148" s="14" t="s">
        <v>29</v>
      </c>
      <c r="K2148" s="15" t="s">
        <v>45</v>
      </c>
      <c r="L2148" s="57"/>
      <c r="M2148" s="14"/>
      <c r="N2148" s="14" t="s">
        <v>107</v>
      </c>
      <c r="O2148" s="14"/>
      <c r="P2148" s="15" t="s">
        <v>104</v>
      </c>
      <c r="Q2148" s="16">
        <v>9299</v>
      </c>
      <c r="R2148" s="17">
        <v>40</v>
      </c>
      <c r="S2148" s="18">
        <v>6416.3099999999995</v>
      </c>
      <c r="T2148" s="19" t="s">
        <v>34</v>
      </c>
      <c r="U2148" s="20" t="s">
        <v>39</v>
      </c>
      <c r="V2148" s="21" t="s">
        <v>49</v>
      </c>
      <c r="W2148" s="22">
        <v>1</v>
      </c>
      <c r="X2148" s="23"/>
    </row>
    <row r="2149" spans="1:24" s="1" customFormat="1" ht="35" customHeight="1" x14ac:dyDescent="0.3">
      <c r="A2149" s="11" t="s">
        <v>23</v>
      </c>
      <c r="B2149" s="11" t="s">
        <v>2530</v>
      </c>
      <c r="C2149" s="12" t="s">
        <v>2531</v>
      </c>
      <c r="D2149" s="58"/>
      <c r="E2149" s="40" t="str">
        <f>HYPERLINK("https://www.google.ru/search?q=DQ5751-063&amp;newwindow=1&amp;tbm=isch","Еще фото")</f>
        <v>Еще фото</v>
      </c>
      <c r="F2149" s="25"/>
      <c r="G2149" s="11" t="s">
        <v>2322</v>
      </c>
      <c r="H2149" s="11" t="s">
        <v>28</v>
      </c>
      <c r="I2149" s="14" t="s">
        <v>2323</v>
      </c>
      <c r="J2149" s="14" t="s">
        <v>29</v>
      </c>
      <c r="K2149" s="15" t="s">
        <v>45</v>
      </c>
      <c r="L2149" s="56" t="s">
        <v>2532</v>
      </c>
      <c r="M2149" s="14"/>
      <c r="N2149" s="14" t="s">
        <v>32</v>
      </c>
      <c r="O2149" s="14"/>
      <c r="P2149" s="15" t="s">
        <v>47</v>
      </c>
      <c r="Q2149" s="16">
        <v>9099</v>
      </c>
      <c r="R2149" s="17">
        <v>40</v>
      </c>
      <c r="S2149" s="18">
        <v>6278.3099999999995</v>
      </c>
      <c r="T2149" s="19" t="s">
        <v>34</v>
      </c>
      <c r="U2149" s="20" t="s">
        <v>35</v>
      </c>
      <c r="V2149" s="21" t="s">
        <v>48</v>
      </c>
      <c r="W2149" s="22">
        <v>1</v>
      </c>
      <c r="X2149" s="23"/>
    </row>
    <row r="2150" spans="1:24" s="1" customFormat="1" ht="35" customHeight="1" x14ac:dyDescent="0.3">
      <c r="A2150" s="24" t="s">
        <v>23</v>
      </c>
      <c r="B2150" s="24" t="s">
        <v>2530</v>
      </c>
      <c r="C2150" s="12" t="s">
        <v>2531</v>
      </c>
      <c r="D2150" s="59"/>
      <c r="E2150" s="40" t="str">
        <f>HYPERLINK("https://www.google.ru/search?q=DQ5751-063&amp;newwindow=1&amp;tbm=isch","Еще фото")</f>
        <v>Еще фото</v>
      </c>
      <c r="F2150" s="25"/>
      <c r="G2150" s="24" t="s">
        <v>2322</v>
      </c>
      <c r="H2150" s="24" t="s">
        <v>28</v>
      </c>
      <c r="I2150" s="24" t="s">
        <v>2323</v>
      </c>
      <c r="J2150" s="14" t="s">
        <v>29</v>
      </c>
      <c r="K2150" s="15" t="s">
        <v>45</v>
      </c>
      <c r="L2150" s="61"/>
      <c r="M2150" s="14"/>
      <c r="N2150" s="14" t="s">
        <v>32</v>
      </c>
      <c r="O2150" s="14"/>
      <c r="P2150" s="15" t="s">
        <v>47</v>
      </c>
      <c r="Q2150" s="16">
        <v>9099</v>
      </c>
      <c r="R2150" s="17">
        <v>40</v>
      </c>
      <c r="S2150" s="18">
        <v>6278.3099999999995</v>
      </c>
      <c r="T2150" s="19" t="s">
        <v>34</v>
      </c>
      <c r="U2150" s="20" t="s">
        <v>37</v>
      </c>
      <c r="V2150" s="21" t="s">
        <v>38</v>
      </c>
      <c r="W2150" s="22">
        <v>2</v>
      </c>
      <c r="X2150" s="23"/>
    </row>
    <row r="2151" spans="1:24" s="1" customFormat="1" ht="37.049999999999997" customHeight="1" x14ac:dyDescent="0.3">
      <c r="A2151" s="24" t="s">
        <v>23</v>
      </c>
      <c r="B2151" s="24" t="s">
        <v>2530</v>
      </c>
      <c r="C2151" s="12" t="s">
        <v>2531</v>
      </c>
      <c r="D2151" s="60"/>
      <c r="E2151" s="40" t="str">
        <f>HYPERLINK("https://www.google.ru/search?q=DQ5751-063&amp;newwindow=1&amp;tbm=isch","Еще фото")</f>
        <v>Еще фото</v>
      </c>
      <c r="F2151" s="25"/>
      <c r="G2151" s="24" t="s">
        <v>2322</v>
      </c>
      <c r="H2151" s="24" t="s">
        <v>28</v>
      </c>
      <c r="I2151" s="24" t="s">
        <v>2323</v>
      </c>
      <c r="J2151" s="14" t="s">
        <v>29</v>
      </c>
      <c r="K2151" s="15" t="s">
        <v>45</v>
      </c>
      <c r="L2151" s="57"/>
      <c r="M2151" s="14"/>
      <c r="N2151" s="14" t="s">
        <v>32</v>
      </c>
      <c r="O2151" s="14"/>
      <c r="P2151" s="15" t="s">
        <v>47</v>
      </c>
      <c r="Q2151" s="16">
        <v>9099</v>
      </c>
      <c r="R2151" s="17">
        <v>40</v>
      </c>
      <c r="S2151" s="18">
        <v>6278.3099999999995</v>
      </c>
      <c r="T2151" s="19" t="s">
        <v>34</v>
      </c>
      <c r="U2151" s="20" t="s">
        <v>39</v>
      </c>
      <c r="V2151" s="21" t="s">
        <v>49</v>
      </c>
      <c r="W2151" s="22">
        <v>2</v>
      </c>
      <c r="X2151" s="23"/>
    </row>
    <row r="2152" spans="1:24" s="1" customFormat="1" ht="108" customHeight="1" x14ac:dyDescent="0.3">
      <c r="A2152" s="11" t="s">
        <v>23</v>
      </c>
      <c r="B2152" s="11" t="s">
        <v>2533</v>
      </c>
      <c r="C2152" s="12" t="s">
        <v>2534</v>
      </c>
      <c r="D2152" s="28"/>
      <c r="E2152" s="40" t="str">
        <f>HYPERLINK("https://www.google.ru/search?q=DQ5758-010&amp;newwindow=1&amp;tbm=isch","Еще фото")</f>
        <v>Еще фото</v>
      </c>
      <c r="F2152" s="25" t="s">
        <v>76</v>
      </c>
      <c r="G2152" s="11" t="s">
        <v>2336</v>
      </c>
      <c r="H2152" s="11" t="s">
        <v>28</v>
      </c>
      <c r="I2152" s="14" t="s">
        <v>2323</v>
      </c>
      <c r="J2152" s="14" t="s">
        <v>29</v>
      </c>
      <c r="K2152" s="15" t="s">
        <v>45</v>
      </c>
      <c r="L2152" s="14" t="s">
        <v>2535</v>
      </c>
      <c r="M2152" s="14"/>
      <c r="N2152" s="14" t="s">
        <v>114</v>
      </c>
      <c r="O2152" s="14"/>
      <c r="P2152" s="15" t="s">
        <v>47</v>
      </c>
      <c r="Q2152" s="16">
        <v>10699</v>
      </c>
      <c r="R2152" s="17">
        <v>40</v>
      </c>
      <c r="S2152" s="18">
        <v>7382.3099999999986</v>
      </c>
      <c r="T2152" s="19" t="s">
        <v>34</v>
      </c>
      <c r="U2152" s="20" t="s">
        <v>35</v>
      </c>
      <c r="V2152" s="21" t="s">
        <v>48</v>
      </c>
      <c r="W2152" s="22">
        <v>1</v>
      </c>
      <c r="X2152" s="23"/>
    </row>
    <row r="2153" spans="1:24" s="1" customFormat="1" ht="26" customHeight="1" x14ac:dyDescent="0.3">
      <c r="A2153" s="11" t="s">
        <v>23</v>
      </c>
      <c r="B2153" s="11" t="s">
        <v>2536</v>
      </c>
      <c r="C2153" s="12" t="s">
        <v>2537</v>
      </c>
      <c r="D2153" s="58"/>
      <c r="E2153" s="40" t="str">
        <f>HYPERLINK("https://www.google.ru/search?q=DQ5767-010&amp;newwindow=1&amp;tbm=isch","Еще фото")</f>
        <v>Еще фото</v>
      </c>
      <c r="F2153" s="25"/>
      <c r="G2153" s="11" t="s">
        <v>2322</v>
      </c>
      <c r="H2153" s="11" t="s">
        <v>28</v>
      </c>
      <c r="I2153" s="14" t="s">
        <v>2323</v>
      </c>
      <c r="J2153" s="14" t="s">
        <v>29</v>
      </c>
      <c r="K2153" s="15" t="s">
        <v>45</v>
      </c>
      <c r="L2153" s="56" t="s">
        <v>2538</v>
      </c>
      <c r="M2153" s="14"/>
      <c r="N2153" s="14" t="s">
        <v>114</v>
      </c>
      <c r="O2153" s="14"/>
      <c r="P2153" s="15" t="s">
        <v>104</v>
      </c>
      <c r="Q2153" s="16">
        <v>9799</v>
      </c>
      <c r="R2153" s="17">
        <v>40</v>
      </c>
      <c r="S2153" s="18">
        <v>6761.3099999999995</v>
      </c>
      <c r="T2153" s="19" t="s">
        <v>34</v>
      </c>
      <c r="U2153" s="20" t="s">
        <v>64</v>
      </c>
      <c r="V2153" s="21" t="s">
        <v>65</v>
      </c>
      <c r="W2153" s="22">
        <v>1</v>
      </c>
      <c r="X2153" s="23"/>
    </row>
    <row r="2154" spans="1:24" s="1" customFormat="1" ht="26" customHeight="1" x14ac:dyDescent="0.3">
      <c r="A2154" s="24" t="s">
        <v>23</v>
      </c>
      <c r="B2154" s="24" t="s">
        <v>2536</v>
      </c>
      <c r="C2154" s="12" t="s">
        <v>2537</v>
      </c>
      <c r="D2154" s="59"/>
      <c r="E2154" s="40" t="str">
        <f>HYPERLINK("https://www.google.ru/search?q=DQ5767-010&amp;newwindow=1&amp;tbm=isch","Еще фото")</f>
        <v>Еще фото</v>
      </c>
      <c r="F2154" s="25"/>
      <c r="G2154" s="24" t="s">
        <v>2322</v>
      </c>
      <c r="H2154" s="24" t="s">
        <v>28</v>
      </c>
      <c r="I2154" s="24" t="s">
        <v>2323</v>
      </c>
      <c r="J2154" s="14" t="s">
        <v>29</v>
      </c>
      <c r="K2154" s="15" t="s">
        <v>45</v>
      </c>
      <c r="L2154" s="61"/>
      <c r="M2154" s="14"/>
      <c r="N2154" s="14" t="s">
        <v>114</v>
      </c>
      <c r="O2154" s="14"/>
      <c r="P2154" s="15" t="s">
        <v>104</v>
      </c>
      <c r="Q2154" s="16">
        <v>9799</v>
      </c>
      <c r="R2154" s="17">
        <v>40</v>
      </c>
      <c r="S2154" s="18">
        <v>6761.3099999999995</v>
      </c>
      <c r="T2154" s="19" t="s">
        <v>34</v>
      </c>
      <c r="U2154" s="20" t="s">
        <v>35</v>
      </c>
      <c r="V2154" s="21" t="s">
        <v>48</v>
      </c>
      <c r="W2154" s="22">
        <v>2</v>
      </c>
      <c r="X2154" s="23"/>
    </row>
    <row r="2155" spans="1:24" s="1" customFormat="1" ht="26" customHeight="1" x14ac:dyDescent="0.3">
      <c r="A2155" s="24" t="s">
        <v>23</v>
      </c>
      <c r="B2155" s="24" t="s">
        <v>2536</v>
      </c>
      <c r="C2155" s="12" t="s">
        <v>2537</v>
      </c>
      <c r="D2155" s="59"/>
      <c r="E2155" s="40" t="str">
        <f>HYPERLINK("https://www.google.ru/search?q=DQ5767-010&amp;newwindow=1&amp;tbm=isch","Еще фото")</f>
        <v>Еще фото</v>
      </c>
      <c r="F2155" s="25"/>
      <c r="G2155" s="24" t="s">
        <v>2322</v>
      </c>
      <c r="H2155" s="24" t="s">
        <v>28</v>
      </c>
      <c r="I2155" s="24" t="s">
        <v>2323</v>
      </c>
      <c r="J2155" s="14" t="s">
        <v>29</v>
      </c>
      <c r="K2155" s="15" t="s">
        <v>45</v>
      </c>
      <c r="L2155" s="61"/>
      <c r="M2155" s="14"/>
      <c r="N2155" s="14" t="s">
        <v>114</v>
      </c>
      <c r="O2155" s="14"/>
      <c r="P2155" s="15" t="s">
        <v>104</v>
      </c>
      <c r="Q2155" s="16">
        <v>9799</v>
      </c>
      <c r="R2155" s="17">
        <v>40</v>
      </c>
      <c r="S2155" s="18">
        <v>6761.3099999999995</v>
      </c>
      <c r="T2155" s="19" t="s">
        <v>34</v>
      </c>
      <c r="U2155" s="20" t="s">
        <v>37</v>
      </c>
      <c r="V2155" s="21" t="s">
        <v>38</v>
      </c>
      <c r="W2155" s="22">
        <v>2</v>
      </c>
      <c r="X2155" s="23"/>
    </row>
    <row r="2156" spans="1:24" s="1" customFormat="1" ht="26" customHeight="1" x14ac:dyDescent="0.3">
      <c r="A2156" s="24" t="s">
        <v>23</v>
      </c>
      <c r="B2156" s="24" t="s">
        <v>2536</v>
      </c>
      <c r="C2156" s="12" t="s">
        <v>2537</v>
      </c>
      <c r="D2156" s="60"/>
      <c r="E2156" s="40" t="str">
        <f>HYPERLINK("https://www.google.ru/search?q=DQ5767-010&amp;newwindow=1&amp;tbm=isch","Еще фото")</f>
        <v>Еще фото</v>
      </c>
      <c r="F2156" s="25"/>
      <c r="G2156" s="24" t="s">
        <v>2322</v>
      </c>
      <c r="H2156" s="24" t="s">
        <v>28</v>
      </c>
      <c r="I2156" s="24" t="s">
        <v>2323</v>
      </c>
      <c r="J2156" s="14" t="s">
        <v>29</v>
      </c>
      <c r="K2156" s="15" t="s">
        <v>45</v>
      </c>
      <c r="L2156" s="57"/>
      <c r="M2156" s="14"/>
      <c r="N2156" s="14" t="s">
        <v>114</v>
      </c>
      <c r="O2156" s="14"/>
      <c r="P2156" s="15" t="s">
        <v>104</v>
      </c>
      <c r="Q2156" s="16">
        <v>9799</v>
      </c>
      <c r="R2156" s="17">
        <v>40</v>
      </c>
      <c r="S2156" s="18">
        <v>6761.3099999999995</v>
      </c>
      <c r="T2156" s="19" t="s">
        <v>34</v>
      </c>
      <c r="U2156" s="20" t="s">
        <v>39</v>
      </c>
      <c r="V2156" s="21" t="s">
        <v>49</v>
      </c>
      <c r="W2156" s="22">
        <v>2</v>
      </c>
      <c r="X2156" s="23"/>
    </row>
    <row r="2157" spans="1:24" s="1" customFormat="1" ht="35" customHeight="1" x14ac:dyDescent="0.3">
      <c r="A2157" s="11" t="s">
        <v>23</v>
      </c>
      <c r="B2157" s="11" t="s">
        <v>2539</v>
      </c>
      <c r="C2157" s="12" t="s">
        <v>2540</v>
      </c>
      <c r="D2157" s="58"/>
      <c r="E2157" s="40" t="str">
        <f>HYPERLINK("https://www.google.ru/search?q=DQ5793-010&amp;newwindow=1&amp;tbm=isch","Еще фото")</f>
        <v>Еще фото</v>
      </c>
      <c r="F2157" s="25"/>
      <c r="G2157" s="11" t="s">
        <v>2336</v>
      </c>
      <c r="H2157" s="11" t="s">
        <v>28</v>
      </c>
      <c r="I2157" s="14" t="s">
        <v>2323</v>
      </c>
      <c r="J2157" s="14" t="s">
        <v>29</v>
      </c>
      <c r="K2157" s="15" t="s">
        <v>45</v>
      </c>
      <c r="L2157" s="56" t="s">
        <v>2541</v>
      </c>
      <c r="M2157" s="14"/>
      <c r="N2157" s="14" t="s">
        <v>114</v>
      </c>
      <c r="O2157" s="14"/>
      <c r="P2157" s="15" t="s">
        <v>2542</v>
      </c>
      <c r="Q2157" s="16">
        <v>8799</v>
      </c>
      <c r="R2157" s="17">
        <v>40</v>
      </c>
      <c r="S2157" s="18">
        <v>6071.3099999999995</v>
      </c>
      <c r="T2157" s="19" t="s">
        <v>34</v>
      </c>
      <c r="U2157" s="20" t="s">
        <v>64</v>
      </c>
      <c r="V2157" s="21" t="s">
        <v>65</v>
      </c>
      <c r="W2157" s="22">
        <v>1</v>
      </c>
      <c r="X2157" s="23"/>
    </row>
    <row r="2158" spans="1:24" s="1" customFormat="1" ht="35" customHeight="1" x14ac:dyDescent="0.3">
      <c r="A2158" s="24" t="s">
        <v>23</v>
      </c>
      <c r="B2158" s="24" t="s">
        <v>2539</v>
      </c>
      <c r="C2158" s="12" t="s">
        <v>2540</v>
      </c>
      <c r="D2158" s="59"/>
      <c r="E2158" s="40" t="str">
        <f>HYPERLINK("https://www.google.ru/search?q=DQ5793-010&amp;newwindow=1&amp;tbm=isch","Еще фото")</f>
        <v>Еще фото</v>
      </c>
      <c r="F2158" s="25"/>
      <c r="G2158" s="24" t="s">
        <v>2336</v>
      </c>
      <c r="H2158" s="24" t="s">
        <v>28</v>
      </c>
      <c r="I2158" s="24" t="s">
        <v>2323</v>
      </c>
      <c r="J2158" s="14" t="s">
        <v>29</v>
      </c>
      <c r="K2158" s="15" t="s">
        <v>45</v>
      </c>
      <c r="L2158" s="61"/>
      <c r="M2158" s="14"/>
      <c r="N2158" s="14" t="s">
        <v>114</v>
      </c>
      <c r="O2158" s="14"/>
      <c r="P2158" s="15" t="s">
        <v>2542</v>
      </c>
      <c r="Q2158" s="16">
        <v>8799</v>
      </c>
      <c r="R2158" s="17">
        <v>40</v>
      </c>
      <c r="S2158" s="18">
        <v>6071.3099999999995</v>
      </c>
      <c r="T2158" s="19" t="s">
        <v>34</v>
      </c>
      <c r="U2158" s="20" t="s">
        <v>37</v>
      </c>
      <c r="V2158" s="21" t="s">
        <v>38</v>
      </c>
      <c r="W2158" s="22">
        <v>1</v>
      </c>
      <c r="X2158" s="23"/>
    </row>
    <row r="2159" spans="1:24" s="1" customFormat="1" ht="37.049999999999997" customHeight="1" x14ac:dyDescent="0.3">
      <c r="A2159" s="24" t="s">
        <v>23</v>
      </c>
      <c r="B2159" s="24" t="s">
        <v>2539</v>
      </c>
      <c r="C2159" s="12" t="s">
        <v>2540</v>
      </c>
      <c r="D2159" s="60"/>
      <c r="E2159" s="40" t="str">
        <f>HYPERLINK("https://www.google.ru/search?q=DQ5793-010&amp;newwindow=1&amp;tbm=isch","Еще фото")</f>
        <v>Еще фото</v>
      </c>
      <c r="F2159" s="25"/>
      <c r="G2159" s="24" t="s">
        <v>2336</v>
      </c>
      <c r="H2159" s="24" t="s">
        <v>28</v>
      </c>
      <c r="I2159" s="24" t="s">
        <v>2323</v>
      </c>
      <c r="J2159" s="14" t="s">
        <v>29</v>
      </c>
      <c r="K2159" s="15" t="s">
        <v>45</v>
      </c>
      <c r="L2159" s="57"/>
      <c r="M2159" s="14"/>
      <c r="N2159" s="14" t="s">
        <v>114</v>
      </c>
      <c r="O2159" s="14"/>
      <c r="P2159" s="15" t="s">
        <v>2542</v>
      </c>
      <c r="Q2159" s="16">
        <v>8799</v>
      </c>
      <c r="R2159" s="17">
        <v>40</v>
      </c>
      <c r="S2159" s="18">
        <v>6071.3099999999995</v>
      </c>
      <c r="T2159" s="19" t="s">
        <v>34</v>
      </c>
      <c r="U2159" s="20" t="s">
        <v>41</v>
      </c>
      <c r="V2159" s="21" t="s">
        <v>40</v>
      </c>
      <c r="W2159" s="22">
        <v>1</v>
      </c>
      <c r="X2159" s="23"/>
    </row>
    <row r="2160" spans="1:24" s="1" customFormat="1" ht="21" customHeight="1" x14ac:dyDescent="0.3">
      <c r="A2160" s="11" t="s">
        <v>23</v>
      </c>
      <c r="B2160" s="11" t="s">
        <v>2539</v>
      </c>
      <c r="C2160" s="26" t="s">
        <v>2543</v>
      </c>
      <c r="D2160" s="58"/>
      <c r="E2160" s="40" t="str">
        <f>HYPERLINK("https://www.google.ru/search?q=DQ5793-063&amp;newwindow=1&amp;tbm=isch","Еще фото")</f>
        <v>Еще фото</v>
      </c>
      <c r="F2160" s="25"/>
      <c r="G2160" s="11" t="s">
        <v>2336</v>
      </c>
      <c r="H2160" s="11" t="s">
        <v>28</v>
      </c>
      <c r="I2160" s="14" t="s">
        <v>2323</v>
      </c>
      <c r="J2160" s="14" t="s">
        <v>29</v>
      </c>
      <c r="K2160" s="15" t="s">
        <v>45</v>
      </c>
      <c r="L2160" s="56" t="s">
        <v>2541</v>
      </c>
      <c r="M2160" s="14"/>
      <c r="N2160" s="14" t="s">
        <v>32</v>
      </c>
      <c r="O2160" s="14"/>
      <c r="P2160" s="15" t="s">
        <v>104</v>
      </c>
      <c r="Q2160" s="16">
        <v>9099</v>
      </c>
      <c r="R2160" s="17">
        <v>40</v>
      </c>
      <c r="S2160" s="18">
        <v>6278.3099999999995</v>
      </c>
      <c r="T2160" s="19" t="s">
        <v>34</v>
      </c>
      <c r="U2160" s="20" t="s">
        <v>64</v>
      </c>
      <c r="V2160" s="21" t="s">
        <v>65</v>
      </c>
      <c r="W2160" s="22">
        <v>4</v>
      </c>
      <c r="X2160" s="23"/>
    </row>
    <row r="2161" spans="1:24" s="1" customFormat="1" ht="21" customHeight="1" x14ac:dyDescent="0.3">
      <c r="A2161" s="24" t="s">
        <v>23</v>
      </c>
      <c r="B2161" s="24" t="s">
        <v>2539</v>
      </c>
      <c r="C2161" s="27" t="s">
        <v>2543</v>
      </c>
      <c r="D2161" s="59"/>
      <c r="E2161" s="40" t="str">
        <f>HYPERLINK("https://www.google.ru/search?q=DQ5793-063&amp;newwindow=1&amp;tbm=isch","Еще фото")</f>
        <v>Еще фото</v>
      </c>
      <c r="F2161" s="25"/>
      <c r="G2161" s="24" t="s">
        <v>2336</v>
      </c>
      <c r="H2161" s="24" t="s">
        <v>28</v>
      </c>
      <c r="I2161" s="24" t="s">
        <v>2323</v>
      </c>
      <c r="J2161" s="14" t="s">
        <v>29</v>
      </c>
      <c r="K2161" s="15" t="s">
        <v>45</v>
      </c>
      <c r="L2161" s="61"/>
      <c r="M2161" s="14"/>
      <c r="N2161" s="14" t="s">
        <v>32</v>
      </c>
      <c r="O2161" s="14"/>
      <c r="P2161" s="15" t="s">
        <v>104</v>
      </c>
      <c r="Q2161" s="16">
        <v>9099</v>
      </c>
      <c r="R2161" s="17">
        <v>40</v>
      </c>
      <c r="S2161" s="18">
        <v>6278.3099999999995</v>
      </c>
      <c r="T2161" s="19" t="s">
        <v>34</v>
      </c>
      <c r="U2161" s="20" t="s">
        <v>35</v>
      </c>
      <c r="V2161" s="21" t="s">
        <v>48</v>
      </c>
      <c r="W2161" s="22">
        <v>6</v>
      </c>
      <c r="X2161" s="23"/>
    </row>
    <row r="2162" spans="1:24" s="1" customFormat="1" ht="21" customHeight="1" x14ac:dyDescent="0.3">
      <c r="A2162" s="24" t="s">
        <v>23</v>
      </c>
      <c r="B2162" s="24" t="s">
        <v>2539</v>
      </c>
      <c r="C2162" s="27" t="s">
        <v>2543</v>
      </c>
      <c r="D2162" s="59"/>
      <c r="E2162" s="40" t="str">
        <f>HYPERLINK("https://www.google.ru/search?q=DQ5793-063&amp;newwindow=1&amp;tbm=isch","Еще фото")</f>
        <v>Еще фото</v>
      </c>
      <c r="F2162" s="25"/>
      <c r="G2162" s="24" t="s">
        <v>2336</v>
      </c>
      <c r="H2162" s="24" t="s">
        <v>28</v>
      </c>
      <c r="I2162" s="24" t="s">
        <v>2323</v>
      </c>
      <c r="J2162" s="14" t="s">
        <v>29</v>
      </c>
      <c r="K2162" s="15" t="s">
        <v>45</v>
      </c>
      <c r="L2162" s="61"/>
      <c r="M2162" s="14"/>
      <c r="N2162" s="14" t="s">
        <v>32</v>
      </c>
      <c r="O2162" s="14"/>
      <c r="P2162" s="15" t="s">
        <v>104</v>
      </c>
      <c r="Q2162" s="16">
        <v>9099</v>
      </c>
      <c r="R2162" s="17">
        <v>40</v>
      </c>
      <c r="S2162" s="18">
        <v>6278.3099999999995</v>
      </c>
      <c r="T2162" s="19" t="s">
        <v>34</v>
      </c>
      <c r="U2162" s="20" t="s">
        <v>37</v>
      </c>
      <c r="V2162" s="21" t="s">
        <v>38</v>
      </c>
      <c r="W2162" s="22">
        <v>5</v>
      </c>
      <c r="X2162" s="23"/>
    </row>
    <row r="2163" spans="1:24" s="1" customFormat="1" ht="21" customHeight="1" x14ac:dyDescent="0.3">
      <c r="A2163" s="24" t="s">
        <v>23</v>
      </c>
      <c r="B2163" s="24" t="s">
        <v>2539</v>
      </c>
      <c r="C2163" s="27" t="s">
        <v>2543</v>
      </c>
      <c r="D2163" s="59"/>
      <c r="E2163" s="40" t="str">
        <f>HYPERLINK("https://www.google.ru/search?q=DQ5793-063&amp;newwindow=1&amp;tbm=isch","Еще фото")</f>
        <v>Еще фото</v>
      </c>
      <c r="F2163" s="25"/>
      <c r="G2163" s="24" t="s">
        <v>2336</v>
      </c>
      <c r="H2163" s="24" t="s">
        <v>28</v>
      </c>
      <c r="I2163" s="24" t="s">
        <v>2323</v>
      </c>
      <c r="J2163" s="14" t="s">
        <v>29</v>
      </c>
      <c r="K2163" s="15" t="s">
        <v>45</v>
      </c>
      <c r="L2163" s="61"/>
      <c r="M2163" s="14"/>
      <c r="N2163" s="14" t="s">
        <v>32</v>
      </c>
      <c r="O2163" s="14"/>
      <c r="P2163" s="15" t="s">
        <v>104</v>
      </c>
      <c r="Q2163" s="16">
        <v>9099</v>
      </c>
      <c r="R2163" s="17">
        <v>40</v>
      </c>
      <c r="S2163" s="18">
        <v>6278.3099999999995</v>
      </c>
      <c r="T2163" s="19" t="s">
        <v>34</v>
      </c>
      <c r="U2163" s="20" t="s">
        <v>39</v>
      </c>
      <c r="V2163" s="21" t="s">
        <v>49</v>
      </c>
      <c r="W2163" s="22">
        <v>3</v>
      </c>
      <c r="X2163" s="23"/>
    </row>
    <row r="2164" spans="1:24" s="1" customFormat="1" ht="32" customHeight="1" x14ac:dyDescent="0.3">
      <c r="A2164" s="24" t="s">
        <v>23</v>
      </c>
      <c r="B2164" s="24" t="s">
        <v>2539</v>
      </c>
      <c r="C2164" s="27" t="s">
        <v>2543</v>
      </c>
      <c r="D2164" s="60"/>
      <c r="E2164" s="40" t="str">
        <f>HYPERLINK("https://www.google.ru/search?q=DQ5793-063&amp;newwindow=1&amp;tbm=isch","Еще фото")</f>
        <v>Еще фото</v>
      </c>
      <c r="F2164" s="25"/>
      <c r="G2164" s="24" t="s">
        <v>2336</v>
      </c>
      <c r="H2164" s="24" t="s">
        <v>28</v>
      </c>
      <c r="I2164" s="24" t="s">
        <v>2323</v>
      </c>
      <c r="J2164" s="14" t="s">
        <v>29</v>
      </c>
      <c r="K2164" s="15" t="s">
        <v>45</v>
      </c>
      <c r="L2164" s="57"/>
      <c r="M2164" s="14"/>
      <c r="N2164" s="14" t="s">
        <v>32</v>
      </c>
      <c r="O2164" s="14"/>
      <c r="P2164" s="15" t="s">
        <v>104</v>
      </c>
      <c r="Q2164" s="16">
        <v>9099</v>
      </c>
      <c r="R2164" s="17">
        <v>40</v>
      </c>
      <c r="S2164" s="18">
        <v>6278.3099999999995</v>
      </c>
      <c r="T2164" s="19" t="s">
        <v>34</v>
      </c>
      <c r="U2164" s="20" t="s">
        <v>41</v>
      </c>
      <c r="V2164" s="21" t="s">
        <v>40</v>
      </c>
      <c r="W2164" s="22">
        <v>2</v>
      </c>
      <c r="X2164" s="23"/>
    </row>
    <row r="2165" spans="1:24" s="1" customFormat="1" ht="21" customHeight="1" x14ac:dyDescent="0.3">
      <c r="A2165" s="11" t="s">
        <v>23</v>
      </c>
      <c r="B2165" s="11" t="s">
        <v>2398</v>
      </c>
      <c r="C2165" s="26" t="s">
        <v>2544</v>
      </c>
      <c r="D2165" s="58"/>
      <c r="E2165" s="40" t="str">
        <f>HYPERLINK("https://www.google.ru/search?q=DQ5860-063&amp;newwindow=1&amp;tbm=isch","Еще фото")</f>
        <v>Еще фото</v>
      </c>
      <c r="F2165" s="13" t="s">
        <v>26</v>
      </c>
      <c r="G2165" s="11" t="s">
        <v>2336</v>
      </c>
      <c r="H2165" s="11" t="s">
        <v>28</v>
      </c>
      <c r="I2165" s="14" t="s">
        <v>2323</v>
      </c>
      <c r="J2165" s="14" t="s">
        <v>29</v>
      </c>
      <c r="K2165" s="15" t="s">
        <v>45</v>
      </c>
      <c r="L2165" s="56" t="s">
        <v>2400</v>
      </c>
      <c r="M2165" s="14"/>
      <c r="N2165" s="14" t="s">
        <v>32</v>
      </c>
      <c r="O2165" s="14"/>
      <c r="P2165" s="15" t="s">
        <v>47</v>
      </c>
      <c r="Q2165" s="16">
        <v>9999</v>
      </c>
      <c r="R2165" s="17">
        <v>40</v>
      </c>
      <c r="S2165" s="18">
        <v>6899.3099999999995</v>
      </c>
      <c r="T2165" s="19" t="s">
        <v>34</v>
      </c>
      <c r="U2165" s="20" t="s">
        <v>64</v>
      </c>
      <c r="V2165" s="21" t="s">
        <v>65</v>
      </c>
      <c r="W2165" s="22">
        <v>8</v>
      </c>
      <c r="X2165" s="23"/>
    </row>
    <row r="2166" spans="1:24" s="1" customFormat="1" ht="21" customHeight="1" x14ac:dyDescent="0.3">
      <c r="A2166" s="24" t="s">
        <v>23</v>
      </c>
      <c r="B2166" s="24" t="s">
        <v>2398</v>
      </c>
      <c r="C2166" s="27" t="s">
        <v>2544</v>
      </c>
      <c r="D2166" s="59"/>
      <c r="E2166" s="40" t="str">
        <f>HYPERLINK("https://www.google.ru/search?q=DQ5860-063&amp;newwindow=1&amp;tbm=isch","Еще фото")</f>
        <v>Еще фото</v>
      </c>
      <c r="F2166" s="13" t="s">
        <v>26</v>
      </c>
      <c r="G2166" s="24" t="s">
        <v>2336</v>
      </c>
      <c r="H2166" s="24" t="s">
        <v>28</v>
      </c>
      <c r="I2166" s="24" t="s">
        <v>2323</v>
      </c>
      <c r="J2166" s="14" t="s">
        <v>29</v>
      </c>
      <c r="K2166" s="15" t="s">
        <v>45</v>
      </c>
      <c r="L2166" s="61"/>
      <c r="M2166" s="14"/>
      <c r="N2166" s="14" t="s">
        <v>32</v>
      </c>
      <c r="O2166" s="14"/>
      <c r="P2166" s="15" t="s">
        <v>47</v>
      </c>
      <c r="Q2166" s="16">
        <v>9999</v>
      </c>
      <c r="R2166" s="17">
        <v>40</v>
      </c>
      <c r="S2166" s="18">
        <v>6899.3099999999995</v>
      </c>
      <c r="T2166" s="19" t="s">
        <v>34</v>
      </c>
      <c r="U2166" s="20" t="s">
        <v>35</v>
      </c>
      <c r="V2166" s="21" t="s">
        <v>48</v>
      </c>
      <c r="W2166" s="22">
        <v>13</v>
      </c>
      <c r="X2166" s="23"/>
    </row>
    <row r="2167" spans="1:24" s="1" customFormat="1" ht="21" customHeight="1" x14ac:dyDescent="0.3">
      <c r="A2167" s="24" t="s">
        <v>23</v>
      </c>
      <c r="B2167" s="24" t="s">
        <v>2398</v>
      </c>
      <c r="C2167" s="27" t="s">
        <v>2544</v>
      </c>
      <c r="D2167" s="59"/>
      <c r="E2167" s="40" t="str">
        <f>HYPERLINK("https://www.google.ru/search?q=DQ5860-063&amp;newwindow=1&amp;tbm=isch","Еще фото")</f>
        <v>Еще фото</v>
      </c>
      <c r="F2167" s="13" t="s">
        <v>26</v>
      </c>
      <c r="G2167" s="24" t="s">
        <v>2336</v>
      </c>
      <c r="H2167" s="24" t="s">
        <v>28</v>
      </c>
      <c r="I2167" s="24" t="s">
        <v>2323</v>
      </c>
      <c r="J2167" s="14" t="s">
        <v>29</v>
      </c>
      <c r="K2167" s="15" t="s">
        <v>45</v>
      </c>
      <c r="L2167" s="61"/>
      <c r="M2167" s="14"/>
      <c r="N2167" s="14" t="s">
        <v>32</v>
      </c>
      <c r="O2167" s="14"/>
      <c r="P2167" s="15" t="s">
        <v>47</v>
      </c>
      <c r="Q2167" s="16">
        <v>9999</v>
      </c>
      <c r="R2167" s="17">
        <v>40</v>
      </c>
      <c r="S2167" s="18">
        <v>6899.3099999999995</v>
      </c>
      <c r="T2167" s="19" t="s">
        <v>34</v>
      </c>
      <c r="U2167" s="20" t="s">
        <v>37</v>
      </c>
      <c r="V2167" s="21" t="s">
        <v>38</v>
      </c>
      <c r="W2167" s="22">
        <v>10</v>
      </c>
      <c r="X2167" s="23"/>
    </row>
    <row r="2168" spans="1:24" s="1" customFormat="1" ht="21" customHeight="1" x14ac:dyDescent="0.3">
      <c r="A2168" s="24" t="s">
        <v>23</v>
      </c>
      <c r="B2168" s="24" t="s">
        <v>2398</v>
      </c>
      <c r="C2168" s="27" t="s">
        <v>2544</v>
      </c>
      <c r="D2168" s="59"/>
      <c r="E2168" s="40" t="str">
        <f>HYPERLINK("https://www.google.ru/search?q=DQ5860-063&amp;newwindow=1&amp;tbm=isch","Еще фото")</f>
        <v>Еще фото</v>
      </c>
      <c r="F2168" s="13" t="s">
        <v>26</v>
      </c>
      <c r="G2168" s="24" t="s">
        <v>2336</v>
      </c>
      <c r="H2168" s="24" t="s">
        <v>28</v>
      </c>
      <c r="I2168" s="24" t="s">
        <v>2323</v>
      </c>
      <c r="J2168" s="14" t="s">
        <v>29</v>
      </c>
      <c r="K2168" s="15" t="s">
        <v>45</v>
      </c>
      <c r="L2168" s="61"/>
      <c r="M2168" s="14"/>
      <c r="N2168" s="14" t="s">
        <v>32</v>
      </c>
      <c r="O2168" s="14"/>
      <c r="P2168" s="15" t="s">
        <v>47</v>
      </c>
      <c r="Q2168" s="16">
        <v>9999</v>
      </c>
      <c r="R2168" s="17">
        <v>40</v>
      </c>
      <c r="S2168" s="18">
        <v>6899.3099999999995</v>
      </c>
      <c r="T2168" s="19" t="s">
        <v>34</v>
      </c>
      <c r="U2168" s="20" t="s">
        <v>39</v>
      </c>
      <c r="V2168" s="21" t="s">
        <v>49</v>
      </c>
      <c r="W2168" s="22">
        <v>12</v>
      </c>
      <c r="X2168" s="23"/>
    </row>
    <row r="2169" spans="1:24" s="1" customFormat="1" ht="32" customHeight="1" x14ac:dyDescent="0.3">
      <c r="A2169" s="24" t="s">
        <v>23</v>
      </c>
      <c r="B2169" s="24" t="s">
        <v>2398</v>
      </c>
      <c r="C2169" s="27" t="s">
        <v>2544</v>
      </c>
      <c r="D2169" s="60"/>
      <c r="E2169" s="40" t="str">
        <f>HYPERLINK("https://www.google.ru/search?q=DQ5860-063&amp;newwindow=1&amp;tbm=isch","Еще фото")</f>
        <v>Еще фото</v>
      </c>
      <c r="F2169" s="13" t="s">
        <v>26</v>
      </c>
      <c r="G2169" s="24" t="s">
        <v>2336</v>
      </c>
      <c r="H2169" s="24" t="s">
        <v>28</v>
      </c>
      <c r="I2169" s="24" t="s">
        <v>2323</v>
      </c>
      <c r="J2169" s="14" t="s">
        <v>29</v>
      </c>
      <c r="K2169" s="15" t="s">
        <v>45</v>
      </c>
      <c r="L2169" s="57"/>
      <c r="M2169" s="14"/>
      <c r="N2169" s="14" t="s">
        <v>32</v>
      </c>
      <c r="O2169" s="14"/>
      <c r="P2169" s="15" t="s">
        <v>47</v>
      </c>
      <c r="Q2169" s="16">
        <v>9999</v>
      </c>
      <c r="R2169" s="17">
        <v>40</v>
      </c>
      <c r="S2169" s="18">
        <v>6899.3099999999995</v>
      </c>
      <c r="T2169" s="19" t="s">
        <v>34</v>
      </c>
      <c r="U2169" s="20" t="s">
        <v>41</v>
      </c>
      <c r="V2169" s="21" t="s">
        <v>40</v>
      </c>
      <c r="W2169" s="22">
        <v>2</v>
      </c>
      <c r="X2169" s="23"/>
    </row>
    <row r="2170" spans="1:24" s="1" customFormat="1" ht="52.05" customHeight="1" x14ac:dyDescent="0.3">
      <c r="A2170" s="11" t="s">
        <v>23</v>
      </c>
      <c r="B2170" s="11" t="s">
        <v>2398</v>
      </c>
      <c r="C2170" s="12" t="s">
        <v>2545</v>
      </c>
      <c r="D2170" s="54"/>
      <c r="E2170" s="40" t="str">
        <f>HYPERLINK("https://www.google.ru/search?q=DQ5860-133&amp;newwindow=1&amp;tbm=isch","Еще фото")</f>
        <v>Еще фото</v>
      </c>
      <c r="F2170" s="25" t="s">
        <v>76</v>
      </c>
      <c r="G2170" s="11" t="s">
        <v>2336</v>
      </c>
      <c r="H2170" s="11" t="s">
        <v>28</v>
      </c>
      <c r="I2170" s="14" t="s">
        <v>2323</v>
      </c>
      <c r="J2170" s="14" t="s">
        <v>29</v>
      </c>
      <c r="K2170" s="15" t="s">
        <v>45</v>
      </c>
      <c r="L2170" s="56" t="s">
        <v>2400</v>
      </c>
      <c r="M2170" s="14"/>
      <c r="N2170" s="14" t="s">
        <v>67</v>
      </c>
      <c r="O2170" s="14"/>
      <c r="P2170" s="15" t="s">
        <v>104</v>
      </c>
      <c r="Q2170" s="16">
        <v>10199</v>
      </c>
      <c r="R2170" s="17">
        <v>40</v>
      </c>
      <c r="S2170" s="18">
        <v>7037.3099999999995</v>
      </c>
      <c r="T2170" s="19" t="s">
        <v>34</v>
      </c>
      <c r="U2170" s="20" t="s">
        <v>64</v>
      </c>
      <c r="V2170" s="21" t="s">
        <v>65</v>
      </c>
      <c r="W2170" s="22">
        <v>2</v>
      </c>
      <c r="X2170" s="23"/>
    </row>
    <row r="2171" spans="1:24" s="1" customFormat="1" ht="61.05" customHeight="1" x14ac:dyDescent="0.3">
      <c r="A2171" s="24" t="s">
        <v>23</v>
      </c>
      <c r="B2171" s="24" t="s">
        <v>2398</v>
      </c>
      <c r="C2171" s="12" t="s">
        <v>2545</v>
      </c>
      <c r="D2171" s="55"/>
      <c r="E2171" s="40" t="str">
        <f>HYPERLINK("https://www.google.ru/search?q=DQ5860-133&amp;newwindow=1&amp;tbm=isch","Еще фото")</f>
        <v>Еще фото</v>
      </c>
      <c r="F2171" s="25" t="s">
        <v>76</v>
      </c>
      <c r="G2171" s="24" t="s">
        <v>2336</v>
      </c>
      <c r="H2171" s="24" t="s">
        <v>28</v>
      </c>
      <c r="I2171" s="24" t="s">
        <v>2323</v>
      </c>
      <c r="J2171" s="14" t="s">
        <v>29</v>
      </c>
      <c r="K2171" s="15" t="s">
        <v>45</v>
      </c>
      <c r="L2171" s="57"/>
      <c r="M2171" s="14"/>
      <c r="N2171" s="14" t="s">
        <v>67</v>
      </c>
      <c r="O2171" s="14"/>
      <c r="P2171" s="15" t="s">
        <v>104</v>
      </c>
      <c r="Q2171" s="16">
        <v>10199</v>
      </c>
      <c r="R2171" s="17">
        <v>40</v>
      </c>
      <c r="S2171" s="18">
        <v>7037.3099999999995</v>
      </c>
      <c r="T2171" s="19" t="s">
        <v>34</v>
      </c>
      <c r="U2171" s="20" t="s">
        <v>35</v>
      </c>
      <c r="V2171" s="21" t="s">
        <v>48</v>
      </c>
      <c r="W2171" s="22">
        <v>1</v>
      </c>
      <c r="X2171" s="23"/>
    </row>
    <row r="2172" spans="1:24" s="1" customFormat="1" ht="52.05" customHeight="1" x14ac:dyDescent="0.3">
      <c r="A2172" s="11" t="s">
        <v>23</v>
      </c>
      <c r="B2172" s="11" t="s">
        <v>2546</v>
      </c>
      <c r="C2172" s="12" t="s">
        <v>2547</v>
      </c>
      <c r="D2172" s="54"/>
      <c r="E2172" s="40" t="str">
        <f>HYPERLINK("https://www.google.ru/search?q=DX2025-010&amp;newwindow=1&amp;tbm=isch","Еще фото")</f>
        <v>Еще фото</v>
      </c>
      <c r="F2172" s="25"/>
      <c r="G2172" s="11" t="s">
        <v>2322</v>
      </c>
      <c r="H2172" s="11" t="s">
        <v>28</v>
      </c>
      <c r="I2172" s="14" t="s">
        <v>2323</v>
      </c>
      <c r="J2172" s="14" t="s">
        <v>29</v>
      </c>
      <c r="K2172" s="15" t="s">
        <v>30</v>
      </c>
      <c r="L2172" s="56" t="s">
        <v>2548</v>
      </c>
      <c r="M2172" s="14"/>
      <c r="N2172" s="14" t="s">
        <v>114</v>
      </c>
      <c r="O2172" s="14" t="s">
        <v>79</v>
      </c>
      <c r="P2172" s="15" t="s">
        <v>154</v>
      </c>
      <c r="Q2172" s="16">
        <v>10499</v>
      </c>
      <c r="R2172" s="17">
        <v>40</v>
      </c>
      <c r="S2172" s="18">
        <v>7244.3099999999986</v>
      </c>
      <c r="T2172" s="19" t="s">
        <v>34</v>
      </c>
      <c r="U2172" s="20" t="s">
        <v>35</v>
      </c>
      <c r="V2172" s="21" t="s">
        <v>36</v>
      </c>
      <c r="W2172" s="22">
        <v>3</v>
      </c>
      <c r="X2172" s="23"/>
    </row>
    <row r="2173" spans="1:24" s="1" customFormat="1" ht="61.05" customHeight="1" x14ac:dyDescent="0.3">
      <c r="A2173" s="24" t="s">
        <v>23</v>
      </c>
      <c r="B2173" s="24" t="s">
        <v>2546</v>
      </c>
      <c r="C2173" s="12" t="s">
        <v>2547</v>
      </c>
      <c r="D2173" s="55"/>
      <c r="E2173" s="40" t="str">
        <f>HYPERLINK("https://www.google.ru/search?q=DX2025-010&amp;newwindow=1&amp;tbm=isch","Еще фото")</f>
        <v>Еще фото</v>
      </c>
      <c r="F2173" s="25"/>
      <c r="G2173" s="24" t="s">
        <v>2322</v>
      </c>
      <c r="H2173" s="24" t="s">
        <v>28</v>
      </c>
      <c r="I2173" s="24" t="s">
        <v>2323</v>
      </c>
      <c r="J2173" s="14" t="s">
        <v>29</v>
      </c>
      <c r="K2173" s="15" t="s">
        <v>30</v>
      </c>
      <c r="L2173" s="57"/>
      <c r="M2173" s="14"/>
      <c r="N2173" s="14" t="s">
        <v>114</v>
      </c>
      <c r="O2173" s="14" t="s">
        <v>79</v>
      </c>
      <c r="P2173" s="15" t="s">
        <v>154</v>
      </c>
      <c r="Q2173" s="16">
        <v>10499</v>
      </c>
      <c r="R2173" s="17">
        <v>40</v>
      </c>
      <c r="S2173" s="18">
        <v>7244.3099999999986</v>
      </c>
      <c r="T2173" s="19" t="s">
        <v>34</v>
      </c>
      <c r="U2173" s="20" t="s">
        <v>37</v>
      </c>
      <c r="V2173" s="21" t="s">
        <v>38</v>
      </c>
      <c r="W2173" s="22">
        <v>2</v>
      </c>
      <c r="X2173" s="23"/>
    </row>
    <row r="2174" spans="1:24" s="1" customFormat="1" ht="108" customHeight="1" x14ac:dyDescent="0.3">
      <c r="A2174" s="11" t="s">
        <v>23</v>
      </c>
      <c r="B2174" s="11" t="s">
        <v>2549</v>
      </c>
      <c r="C2174" s="12" t="s">
        <v>2550</v>
      </c>
      <c r="D2174" s="28"/>
      <c r="E2174" s="40" t="str">
        <f>HYPERLINK("https://www.google.ru/search?q=DX2028-437&amp;newwindow=1&amp;tbm=isch","Еще фото")</f>
        <v>Еще фото</v>
      </c>
      <c r="F2174" s="25"/>
      <c r="G2174" s="11" t="s">
        <v>2322</v>
      </c>
      <c r="H2174" s="11" t="s">
        <v>28</v>
      </c>
      <c r="I2174" s="14" t="s">
        <v>2323</v>
      </c>
      <c r="J2174" s="14" t="s">
        <v>29</v>
      </c>
      <c r="K2174" s="15" t="s">
        <v>30</v>
      </c>
      <c r="L2174" s="14" t="s">
        <v>2551</v>
      </c>
      <c r="M2174" s="14"/>
      <c r="N2174" s="14" t="s">
        <v>107</v>
      </c>
      <c r="O2174" s="14"/>
      <c r="P2174" s="15" t="s">
        <v>47</v>
      </c>
      <c r="Q2174" s="16">
        <v>7199</v>
      </c>
      <c r="R2174" s="17">
        <v>40</v>
      </c>
      <c r="S2174" s="18">
        <v>4967.3099999999995</v>
      </c>
      <c r="T2174" s="19" t="s">
        <v>34</v>
      </c>
      <c r="U2174" s="20" t="s">
        <v>39</v>
      </c>
      <c r="V2174" s="21" t="s">
        <v>40</v>
      </c>
      <c r="W2174" s="22">
        <v>1</v>
      </c>
      <c r="X2174" s="23"/>
    </row>
    <row r="2175" spans="1:24" s="1" customFormat="1" ht="52.05" customHeight="1" x14ac:dyDescent="0.3">
      <c r="A2175" s="11" t="s">
        <v>23</v>
      </c>
      <c r="B2175" s="11" t="s">
        <v>2328</v>
      </c>
      <c r="C2175" s="12" t="s">
        <v>2552</v>
      </c>
      <c r="D2175" s="54"/>
      <c r="E2175" s="40" t="str">
        <f>HYPERLINK("https://www.google.ru/search?q=DX2319-104&amp;newwindow=1&amp;tbm=isch","Еще фото")</f>
        <v>Еще фото</v>
      </c>
      <c r="F2175" s="25"/>
      <c r="G2175" s="11" t="s">
        <v>2322</v>
      </c>
      <c r="H2175" s="11" t="s">
        <v>28</v>
      </c>
      <c r="I2175" s="14" t="s">
        <v>2323</v>
      </c>
      <c r="J2175" s="14" t="s">
        <v>29</v>
      </c>
      <c r="K2175" s="15" t="s">
        <v>45</v>
      </c>
      <c r="L2175" s="56" t="s">
        <v>2330</v>
      </c>
      <c r="M2175" s="14"/>
      <c r="N2175" s="14" t="s">
        <v>67</v>
      </c>
      <c r="O2175" s="14"/>
      <c r="P2175" s="15" t="s">
        <v>47</v>
      </c>
      <c r="Q2175" s="16">
        <v>8699</v>
      </c>
      <c r="R2175" s="17">
        <v>40</v>
      </c>
      <c r="S2175" s="18">
        <v>6002.3099999999995</v>
      </c>
      <c r="T2175" s="19" t="s">
        <v>34</v>
      </c>
      <c r="U2175" s="20" t="s">
        <v>64</v>
      </c>
      <c r="V2175" s="21" t="s">
        <v>65</v>
      </c>
      <c r="W2175" s="22">
        <v>6</v>
      </c>
      <c r="X2175" s="23"/>
    </row>
    <row r="2176" spans="1:24" s="1" customFormat="1" ht="61.05" customHeight="1" x14ac:dyDescent="0.3">
      <c r="A2176" s="24" t="s">
        <v>23</v>
      </c>
      <c r="B2176" s="24" t="s">
        <v>2328</v>
      </c>
      <c r="C2176" s="12" t="s">
        <v>2552</v>
      </c>
      <c r="D2176" s="55"/>
      <c r="E2176" s="40" t="str">
        <f>HYPERLINK("https://www.google.ru/search?q=DX2319-104&amp;newwindow=1&amp;tbm=isch","Еще фото")</f>
        <v>Еще фото</v>
      </c>
      <c r="F2176" s="25"/>
      <c r="G2176" s="24" t="s">
        <v>2322</v>
      </c>
      <c r="H2176" s="24" t="s">
        <v>28</v>
      </c>
      <c r="I2176" s="24" t="s">
        <v>2323</v>
      </c>
      <c r="J2176" s="14" t="s">
        <v>29</v>
      </c>
      <c r="K2176" s="15" t="s">
        <v>45</v>
      </c>
      <c r="L2176" s="57"/>
      <c r="M2176" s="14"/>
      <c r="N2176" s="14" t="s">
        <v>67</v>
      </c>
      <c r="O2176" s="14"/>
      <c r="P2176" s="15" t="s">
        <v>47</v>
      </c>
      <c r="Q2176" s="16">
        <v>8699</v>
      </c>
      <c r="R2176" s="17">
        <v>40</v>
      </c>
      <c r="S2176" s="18">
        <v>6002.3099999999995</v>
      </c>
      <c r="T2176" s="19" t="s">
        <v>34</v>
      </c>
      <c r="U2176" s="20" t="s">
        <v>35</v>
      </c>
      <c r="V2176" s="21" t="s">
        <v>48</v>
      </c>
      <c r="W2176" s="22">
        <v>7</v>
      </c>
      <c r="X2176" s="23"/>
    </row>
    <row r="2177" spans="1:24" s="1" customFormat="1" ht="52.05" customHeight="1" x14ac:dyDescent="0.3">
      <c r="A2177" s="11" t="s">
        <v>23</v>
      </c>
      <c r="B2177" s="11" t="s">
        <v>2553</v>
      </c>
      <c r="C2177" s="12" t="s">
        <v>2554</v>
      </c>
      <c r="D2177" s="54"/>
      <c r="E2177" s="40" t="str">
        <f>HYPERLINK("https://www.google.ru/search?q=FB7482-084&amp;newwindow=1&amp;tbm=isch","Еще фото")</f>
        <v>Еще фото</v>
      </c>
      <c r="F2177" s="25" t="s">
        <v>76</v>
      </c>
      <c r="G2177" s="11" t="s">
        <v>2390</v>
      </c>
      <c r="H2177" s="11" t="s">
        <v>28</v>
      </c>
      <c r="I2177" s="14" t="s">
        <v>2323</v>
      </c>
      <c r="J2177" s="14" t="s">
        <v>99</v>
      </c>
      <c r="K2177" s="15" t="s">
        <v>30</v>
      </c>
      <c r="L2177" s="56" t="s">
        <v>2555</v>
      </c>
      <c r="M2177" s="14"/>
      <c r="N2177" s="14" t="s">
        <v>32</v>
      </c>
      <c r="O2177" s="14"/>
      <c r="P2177" s="15" t="s">
        <v>154</v>
      </c>
      <c r="Q2177" s="16">
        <v>14899</v>
      </c>
      <c r="R2177" s="17">
        <v>40</v>
      </c>
      <c r="S2177" s="18">
        <v>10280.31</v>
      </c>
      <c r="T2177" s="19" t="s">
        <v>34</v>
      </c>
      <c r="U2177" s="20" t="s">
        <v>35</v>
      </c>
      <c r="V2177" s="21" t="s">
        <v>36</v>
      </c>
      <c r="W2177" s="22">
        <v>1</v>
      </c>
      <c r="X2177" s="23"/>
    </row>
    <row r="2178" spans="1:24" s="1" customFormat="1" ht="61.05" customHeight="1" x14ac:dyDescent="0.3">
      <c r="A2178" s="24" t="s">
        <v>23</v>
      </c>
      <c r="B2178" s="24" t="s">
        <v>2553</v>
      </c>
      <c r="C2178" s="12" t="s">
        <v>2554</v>
      </c>
      <c r="D2178" s="55"/>
      <c r="E2178" s="40" t="str">
        <f>HYPERLINK("https://www.google.ru/search?q=FB7482-084&amp;newwindow=1&amp;tbm=isch","Еще фото")</f>
        <v>Еще фото</v>
      </c>
      <c r="F2178" s="25" t="s">
        <v>76</v>
      </c>
      <c r="G2178" s="24" t="s">
        <v>2390</v>
      </c>
      <c r="H2178" s="24" t="s">
        <v>28</v>
      </c>
      <c r="I2178" s="24" t="s">
        <v>2323</v>
      </c>
      <c r="J2178" s="14" t="s">
        <v>99</v>
      </c>
      <c r="K2178" s="15" t="s">
        <v>30</v>
      </c>
      <c r="L2178" s="57"/>
      <c r="M2178" s="14"/>
      <c r="N2178" s="14" t="s">
        <v>32</v>
      </c>
      <c r="O2178" s="14"/>
      <c r="P2178" s="15" t="s">
        <v>154</v>
      </c>
      <c r="Q2178" s="16">
        <v>14899</v>
      </c>
      <c r="R2178" s="17">
        <v>40</v>
      </c>
      <c r="S2178" s="18">
        <v>10280.31</v>
      </c>
      <c r="T2178" s="19" t="s">
        <v>34</v>
      </c>
      <c r="U2178" s="20" t="s">
        <v>37</v>
      </c>
      <c r="V2178" s="21" t="s">
        <v>38</v>
      </c>
      <c r="W2178" s="22">
        <v>1</v>
      </c>
      <c r="X2178" s="23"/>
    </row>
    <row r="2179" spans="1:24" s="1" customFormat="1" ht="108" customHeight="1" x14ac:dyDescent="0.3">
      <c r="A2179" s="11" t="s">
        <v>23</v>
      </c>
      <c r="B2179" s="11" t="s">
        <v>2556</v>
      </c>
      <c r="C2179" s="12" t="s">
        <v>2557</v>
      </c>
      <c r="D2179" s="28"/>
      <c r="E2179" s="40" t="str">
        <f>HYPERLINK("https://www.google.ru/search?q=FB8622-010&amp;newwindow=1&amp;tbm=isch","Еще фото")</f>
        <v>Еще фото</v>
      </c>
      <c r="F2179" s="25" t="s">
        <v>76</v>
      </c>
      <c r="G2179" s="11" t="s">
        <v>404</v>
      </c>
      <c r="H2179" s="11" t="s">
        <v>28</v>
      </c>
      <c r="I2179" s="14" t="s">
        <v>2323</v>
      </c>
      <c r="J2179" s="14" t="s">
        <v>29</v>
      </c>
      <c r="K2179" s="15" t="s">
        <v>30</v>
      </c>
      <c r="L2179" s="14" t="s">
        <v>2558</v>
      </c>
      <c r="M2179" s="14"/>
      <c r="N2179" s="14" t="s">
        <v>114</v>
      </c>
      <c r="O2179" s="14"/>
      <c r="P2179" s="15" t="s">
        <v>95</v>
      </c>
      <c r="Q2179" s="16">
        <v>24999</v>
      </c>
      <c r="R2179" s="17">
        <v>40</v>
      </c>
      <c r="S2179" s="18">
        <v>17249.309999999998</v>
      </c>
      <c r="T2179" s="19" t="s">
        <v>34</v>
      </c>
      <c r="U2179" s="20" t="s">
        <v>37</v>
      </c>
      <c r="V2179" s="21" t="s">
        <v>38</v>
      </c>
      <c r="W2179" s="22">
        <v>1</v>
      </c>
      <c r="X2179" s="23"/>
    </row>
    <row r="2180" spans="1:24" s="1" customFormat="1" ht="52.05" customHeight="1" x14ac:dyDescent="0.3">
      <c r="A2180" s="11" t="s">
        <v>23</v>
      </c>
      <c r="B2180" s="11" t="s">
        <v>2559</v>
      </c>
      <c r="C2180" s="12" t="s">
        <v>2560</v>
      </c>
      <c r="D2180" s="54"/>
      <c r="E2180" s="40" t="str">
        <f>HYPERLINK("https://www.google.ru/search?q=FD7545-091&amp;newwindow=1&amp;tbm=isch","Еще фото")</f>
        <v>Еще фото</v>
      </c>
      <c r="F2180" s="25"/>
      <c r="G2180" s="11" t="s">
        <v>2336</v>
      </c>
      <c r="H2180" s="11" t="s">
        <v>28</v>
      </c>
      <c r="I2180" s="14" t="s">
        <v>2323</v>
      </c>
      <c r="J2180" s="14" t="s">
        <v>254</v>
      </c>
      <c r="K2180" s="15" t="s">
        <v>30</v>
      </c>
      <c r="L2180" s="56" t="s">
        <v>2561</v>
      </c>
      <c r="M2180" s="14" t="s">
        <v>211</v>
      </c>
      <c r="N2180" s="14" t="s">
        <v>32</v>
      </c>
      <c r="O2180" s="14"/>
      <c r="P2180" s="15" t="s">
        <v>125</v>
      </c>
      <c r="Q2180" s="16">
        <v>17199</v>
      </c>
      <c r="R2180" s="17">
        <v>40</v>
      </c>
      <c r="S2180" s="18">
        <v>11867.31</v>
      </c>
      <c r="T2180" s="19" t="s">
        <v>34</v>
      </c>
      <c r="U2180" s="20" t="s">
        <v>41</v>
      </c>
      <c r="V2180" s="21" t="s">
        <v>42</v>
      </c>
      <c r="W2180" s="22">
        <v>1</v>
      </c>
      <c r="X2180" s="23"/>
    </row>
    <row r="2181" spans="1:24" s="1" customFormat="1" ht="61.05" customHeight="1" x14ac:dyDescent="0.3">
      <c r="A2181" s="24" t="s">
        <v>23</v>
      </c>
      <c r="B2181" s="24" t="s">
        <v>2559</v>
      </c>
      <c r="C2181" s="12" t="s">
        <v>2560</v>
      </c>
      <c r="D2181" s="55"/>
      <c r="E2181" s="40" t="str">
        <f>HYPERLINK("https://www.google.ru/search?q=FD7545-091&amp;newwindow=1&amp;tbm=isch","Еще фото")</f>
        <v>Еще фото</v>
      </c>
      <c r="F2181" s="25"/>
      <c r="G2181" s="24" t="s">
        <v>2336</v>
      </c>
      <c r="H2181" s="24" t="s">
        <v>28</v>
      </c>
      <c r="I2181" s="24" t="s">
        <v>2323</v>
      </c>
      <c r="J2181" s="14" t="s">
        <v>254</v>
      </c>
      <c r="K2181" s="15" t="s">
        <v>30</v>
      </c>
      <c r="L2181" s="57"/>
      <c r="M2181" s="14" t="s">
        <v>211</v>
      </c>
      <c r="N2181" s="14" t="s">
        <v>32</v>
      </c>
      <c r="O2181" s="14"/>
      <c r="P2181" s="15" t="s">
        <v>125</v>
      </c>
      <c r="Q2181" s="16">
        <v>17199</v>
      </c>
      <c r="R2181" s="17">
        <v>40</v>
      </c>
      <c r="S2181" s="18">
        <v>11867.31</v>
      </c>
      <c r="T2181" s="19" t="s">
        <v>34</v>
      </c>
      <c r="U2181" s="20" t="s">
        <v>54</v>
      </c>
      <c r="V2181" s="21" t="s">
        <v>55</v>
      </c>
      <c r="W2181" s="22">
        <v>1</v>
      </c>
      <c r="X2181" s="23"/>
    </row>
    <row r="2182" spans="1:24" s="1" customFormat="1" ht="108" customHeight="1" x14ac:dyDescent="0.3">
      <c r="A2182" s="11" t="s">
        <v>23</v>
      </c>
      <c r="B2182" s="11" t="s">
        <v>2562</v>
      </c>
      <c r="C2182" s="12" t="s">
        <v>2563</v>
      </c>
      <c r="D2182" s="28"/>
      <c r="E2182" s="40" t="str">
        <f>HYPERLINK("https://www.google.ru/search?q=FD7579-010&amp;newwindow=1&amp;tbm=isch","Еще фото")</f>
        <v>Еще фото</v>
      </c>
      <c r="F2182" s="25"/>
      <c r="G2182" s="11" t="s">
        <v>404</v>
      </c>
      <c r="H2182" s="11" t="s">
        <v>28</v>
      </c>
      <c r="I2182" s="14" t="s">
        <v>2323</v>
      </c>
      <c r="J2182" s="14" t="s">
        <v>336</v>
      </c>
      <c r="K2182" s="15" t="s">
        <v>30</v>
      </c>
      <c r="L2182" s="14" t="s">
        <v>2564</v>
      </c>
      <c r="M2182" s="14"/>
      <c r="N2182" s="14" t="s">
        <v>114</v>
      </c>
      <c r="O2182" s="14"/>
      <c r="P2182" s="15" t="s">
        <v>154</v>
      </c>
      <c r="Q2182" s="16">
        <v>10299</v>
      </c>
      <c r="R2182" s="17">
        <v>40</v>
      </c>
      <c r="S2182" s="18">
        <v>7106.3099999999986</v>
      </c>
      <c r="T2182" s="19" t="s">
        <v>34</v>
      </c>
      <c r="U2182" s="20" t="s">
        <v>41</v>
      </c>
      <c r="V2182" s="21" t="s">
        <v>42</v>
      </c>
      <c r="W2182" s="22">
        <v>1</v>
      </c>
      <c r="X2182" s="23"/>
    </row>
    <row r="2183" spans="1:24" s="1" customFormat="1" ht="108" customHeight="1" x14ac:dyDescent="0.3">
      <c r="A2183" s="11" t="s">
        <v>23</v>
      </c>
      <c r="B2183" s="11" t="s">
        <v>2565</v>
      </c>
      <c r="C2183" s="12" t="s">
        <v>2566</v>
      </c>
      <c r="D2183" s="28"/>
      <c r="E2183" s="40" t="str">
        <f>HYPERLINK("https://www.google.ru/search?q=FJ7774-091&amp;newwindow=1&amp;tbm=isch","Еще фото")</f>
        <v>Еще фото</v>
      </c>
      <c r="F2183" s="25"/>
      <c r="G2183" s="11" t="s">
        <v>2336</v>
      </c>
      <c r="H2183" s="11" t="s">
        <v>28</v>
      </c>
      <c r="I2183" s="14" t="s">
        <v>2323</v>
      </c>
      <c r="J2183" s="14" t="s">
        <v>254</v>
      </c>
      <c r="K2183" s="15" t="s">
        <v>30</v>
      </c>
      <c r="L2183" s="14" t="s">
        <v>2567</v>
      </c>
      <c r="M2183" s="14"/>
      <c r="N2183" s="14" t="s">
        <v>32</v>
      </c>
      <c r="O2183" s="14"/>
      <c r="P2183" s="15" t="s">
        <v>47</v>
      </c>
      <c r="Q2183" s="16">
        <v>14099</v>
      </c>
      <c r="R2183" s="17">
        <v>40</v>
      </c>
      <c r="S2183" s="18">
        <v>9728.31</v>
      </c>
      <c r="T2183" s="19" t="s">
        <v>34</v>
      </c>
      <c r="U2183" s="20" t="s">
        <v>35</v>
      </c>
      <c r="V2183" s="21" t="s">
        <v>36</v>
      </c>
      <c r="W2183" s="22">
        <v>1</v>
      </c>
      <c r="X2183" s="23"/>
    </row>
    <row r="2184" spans="1:24" s="1" customFormat="1" ht="52.05" customHeight="1" x14ac:dyDescent="0.3">
      <c r="A2184" s="11" t="s">
        <v>23</v>
      </c>
      <c r="B2184" s="11" t="s">
        <v>2565</v>
      </c>
      <c r="C2184" s="12" t="s">
        <v>2568</v>
      </c>
      <c r="D2184" s="54"/>
      <c r="E2184" s="40" t="str">
        <f>HYPERLINK("https://www.google.ru/search?q=FJ7774-752&amp;newwindow=1&amp;tbm=isch","Еще фото")</f>
        <v>Еще фото</v>
      </c>
      <c r="F2184" s="25"/>
      <c r="G2184" s="11" t="s">
        <v>2336</v>
      </c>
      <c r="H2184" s="11" t="s">
        <v>28</v>
      </c>
      <c r="I2184" s="14" t="s">
        <v>2323</v>
      </c>
      <c r="J2184" s="14" t="s">
        <v>254</v>
      </c>
      <c r="K2184" s="15" t="s">
        <v>30</v>
      </c>
      <c r="L2184" s="56" t="s">
        <v>2567</v>
      </c>
      <c r="M2184" s="14"/>
      <c r="N2184" s="14" t="s">
        <v>469</v>
      </c>
      <c r="O2184" s="14"/>
      <c r="P2184" s="15" t="s">
        <v>47</v>
      </c>
      <c r="Q2184" s="16">
        <v>12299</v>
      </c>
      <c r="R2184" s="17">
        <v>40</v>
      </c>
      <c r="S2184" s="18">
        <v>8486.31</v>
      </c>
      <c r="T2184" s="19" t="s">
        <v>34</v>
      </c>
      <c r="U2184" s="20" t="s">
        <v>35</v>
      </c>
      <c r="V2184" s="21" t="s">
        <v>36</v>
      </c>
      <c r="W2184" s="22">
        <v>1</v>
      </c>
      <c r="X2184" s="23"/>
    </row>
    <row r="2185" spans="1:24" s="1" customFormat="1" ht="61.05" customHeight="1" x14ac:dyDescent="0.3">
      <c r="A2185" s="24" t="s">
        <v>23</v>
      </c>
      <c r="B2185" s="24" t="s">
        <v>2565</v>
      </c>
      <c r="C2185" s="12" t="s">
        <v>2568</v>
      </c>
      <c r="D2185" s="55"/>
      <c r="E2185" s="40" t="str">
        <f>HYPERLINK("https://www.google.ru/search?q=FJ7774-752&amp;newwindow=1&amp;tbm=isch","Еще фото")</f>
        <v>Еще фото</v>
      </c>
      <c r="F2185" s="25"/>
      <c r="G2185" s="24" t="s">
        <v>2336</v>
      </c>
      <c r="H2185" s="24" t="s">
        <v>28</v>
      </c>
      <c r="I2185" s="24" t="s">
        <v>2323</v>
      </c>
      <c r="J2185" s="14" t="s">
        <v>254</v>
      </c>
      <c r="K2185" s="15" t="s">
        <v>30</v>
      </c>
      <c r="L2185" s="57"/>
      <c r="M2185" s="14"/>
      <c r="N2185" s="14" t="s">
        <v>469</v>
      </c>
      <c r="O2185" s="14"/>
      <c r="P2185" s="15" t="s">
        <v>47</v>
      </c>
      <c r="Q2185" s="16">
        <v>12299</v>
      </c>
      <c r="R2185" s="17">
        <v>40</v>
      </c>
      <c r="S2185" s="18">
        <v>8486.31</v>
      </c>
      <c r="T2185" s="19" t="s">
        <v>34</v>
      </c>
      <c r="U2185" s="20" t="s">
        <v>41</v>
      </c>
      <c r="V2185" s="21" t="s">
        <v>42</v>
      </c>
      <c r="W2185" s="22">
        <v>2</v>
      </c>
      <c r="X2185" s="23"/>
    </row>
    <row r="2186" spans="1:24" s="1" customFormat="1" ht="108" customHeight="1" x14ac:dyDescent="0.3">
      <c r="A2186" s="11" t="s">
        <v>23</v>
      </c>
      <c r="B2186" s="11" t="s">
        <v>2569</v>
      </c>
      <c r="C2186" s="12" t="s">
        <v>2570</v>
      </c>
      <c r="D2186" s="28"/>
      <c r="E2186" s="40" t="str">
        <f>HYPERLINK("https://www.google.ru/search?q=FN3884-010&amp;newwindow=1&amp;tbm=isch","Еще фото")</f>
        <v>Еще фото</v>
      </c>
      <c r="F2186" s="25" t="s">
        <v>52</v>
      </c>
      <c r="G2186" s="11" t="s">
        <v>2322</v>
      </c>
      <c r="H2186" s="11" t="s">
        <v>28</v>
      </c>
      <c r="I2186" s="14" t="s">
        <v>2323</v>
      </c>
      <c r="J2186" s="14" t="s">
        <v>29</v>
      </c>
      <c r="K2186" s="15" t="s">
        <v>30</v>
      </c>
      <c r="L2186" s="14" t="s">
        <v>2571</v>
      </c>
      <c r="M2186" s="14"/>
      <c r="N2186" s="14" t="s">
        <v>114</v>
      </c>
      <c r="O2186" s="14"/>
      <c r="P2186" s="15" t="s">
        <v>47</v>
      </c>
      <c r="Q2186" s="16">
        <v>11199</v>
      </c>
      <c r="R2186" s="17">
        <v>40</v>
      </c>
      <c r="S2186" s="18">
        <v>7727.3099999999986</v>
      </c>
      <c r="T2186" s="19" t="s">
        <v>34</v>
      </c>
      <c r="U2186" s="20" t="s">
        <v>35</v>
      </c>
      <c r="V2186" s="21" t="s">
        <v>36</v>
      </c>
      <c r="W2186" s="22">
        <v>1</v>
      </c>
      <c r="X2186" s="23"/>
    </row>
    <row r="2187" spans="1:24" s="1" customFormat="1" ht="35" customHeight="1" x14ac:dyDescent="0.3">
      <c r="A2187" s="11" t="s">
        <v>23</v>
      </c>
      <c r="B2187" s="11" t="s">
        <v>2569</v>
      </c>
      <c r="C2187" s="12" t="s">
        <v>2572</v>
      </c>
      <c r="D2187" s="58"/>
      <c r="E2187" s="40" t="str">
        <f>HYPERLINK("https://www.google.ru/search?q=FN3884-664&amp;newwindow=1&amp;tbm=isch","Еще фото")</f>
        <v>Еще фото</v>
      </c>
      <c r="F2187" s="25"/>
      <c r="G2187" s="11" t="s">
        <v>2322</v>
      </c>
      <c r="H2187" s="11" t="s">
        <v>28</v>
      </c>
      <c r="I2187" s="14" t="s">
        <v>2323</v>
      </c>
      <c r="J2187" s="14" t="s">
        <v>29</v>
      </c>
      <c r="K2187" s="15" t="s">
        <v>30</v>
      </c>
      <c r="L2187" s="56" t="s">
        <v>2571</v>
      </c>
      <c r="M2187" s="14"/>
      <c r="N2187" s="14" t="s">
        <v>59</v>
      </c>
      <c r="O2187" s="14"/>
      <c r="P2187" s="15" t="s">
        <v>2573</v>
      </c>
      <c r="Q2187" s="16">
        <v>12199</v>
      </c>
      <c r="R2187" s="17">
        <v>40</v>
      </c>
      <c r="S2187" s="18">
        <v>8417.31</v>
      </c>
      <c r="T2187" s="19" t="s">
        <v>34</v>
      </c>
      <c r="U2187" s="20" t="s">
        <v>64</v>
      </c>
      <c r="V2187" s="21" t="s">
        <v>48</v>
      </c>
      <c r="W2187" s="22">
        <v>1</v>
      </c>
      <c r="X2187" s="23"/>
    </row>
    <row r="2188" spans="1:24" s="1" customFormat="1" ht="35" customHeight="1" x14ac:dyDescent="0.3">
      <c r="A2188" s="24" t="s">
        <v>23</v>
      </c>
      <c r="B2188" s="24" t="s">
        <v>2569</v>
      </c>
      <c r="C2188" s="12" t="s">
        <v>2572</v>
      </c>
      <c r="D2188" s="59"/>
      <c r="E2188" s="40" t="str">
        <f>HYPERLINK("https://www.google.ru/search?q=FN3884-664&amp;newwindow=1&amp;tbm=isch","Еще фото")</f>
        <v>Еще фото</v>
      </c>
      <c r="F2188" s="25"/>
      <c r="G2188" s="24" t="s">
        <v>2322</v>
      </c>
      <c r="H2188" s="24" t="s">
        <v>28</v>
      </c>
      <c r="I2188" s="24" t="s">
        <v>2323</v>
      </c>
      <c r="J2188" s="14" t="s">
        <v>29</v>
      </c>
      <c r="K2188" s="15" t="s">
        <v>30</v>
      </c>
      <c r="L2188" s="61"/>
      <c r="M2188" s="14"/>
      <c r="N2188" s="14" t="s">
        <v>59</v>
      </c>
      <c r="O2188" s="14"/>
      <c r="P2188" s="15" t="s">
        <v>2573</v>
      </c>
      <c r="Q2188" s="16">
        <v>12199</v>
      </c>
      <c r="R2188" s="17">
        <v>40</v>
      </c>
      <c r="S2188" s="18">
        <v>8417.31</v>
      </c>
      <c r="T2188" s="19" t="s">
        <v>34</v>
      </c>
      <c r="U2188" s="20" t="s">
        <v>39</v>
      </c>
      <c r="V2188" s="21" t="s">
        <v>40</v>
      </c>
      <c r="W2188" s="22">
        <v>2</v>
      </c>
      <c r="X2188" s="23"/>
    </row>
    <row r="2189" spans="1:24" s="1" customFormat="1" ht="37.049999999999997" customHeight="1" x14ac:dyDescent="0.3">
      <c r="A2189" s="24" t="s">
        <v>23</v>
      </c>
      <c r="B2189" s="24" t="s">
        <v>2569</v>
      </c>
      <c r="C2189" s="12" t="s">
        <v>2572</v>
      </c>
      <c r="D2189" s="60"/>
      <c r="E2189" s="40" t="str">
        <f>HYPERLINK("https://www.google.ru/search?q=FN3884-664&amp;newwindow=1&amp;tbm=isch","Еще фото")</f>
        <v>Еще фото</v>
      </c>
      <c r="F2189" s="25"/>
      <c r="G2189" s="24" t="s">
        <v>2322</v>
      </c>
      <c r="H2189" s="24" t="s">
        <v>28</v>
      </c>
      <c r="I2189" s="24" t="s">
        <v>2323</v>
      </c>
      <c r="J2189" s="14" t="s">
        <v>29</v>
      </c>
      <c r="K2189" s="15" t="s">
        <v>30</v>
      </c>
      <c r="L2189" s="57"/>
      <c r="M2189" s="14"/>
      <c r="N2189" s="14" t="s">
        <v>59</v>
      </c>
      <c r="O2189" s="14"/>
      <c r="P2189" s="15" t="s">
        <v>2573</v>
      </c>
      <c r="Q2189" s="16">
        <v>12199</v>
      </c>
      <c r="R2189" s="17">
        <v>40</v>
      </c>
      <c r="S2189" s="18">
        <v>8417.31</v>
      </c>
      <c r="T2189" s="19" t="s">
        <v>34</v>
      </c>
      <c r="U2189" s="20" t="s">
        <v>41</v>
      </c>
      <c r="V2189" s="21" t="s">
        <v>42</v>
      </c>
      <c r="W2189" s="22">
        <v>1</v>
      </c>
      <c r="X2189" s="23"/>
    </row>
    <row r="2190" spans="1:24" s="1" customFormat="1" ht="108" customHeight="1" x14ac:dyDescent="0.3">
      <c r="A2190" s="11" t="s">
        <v>23</v>
      </c>
      <c r="B2190" s="11" t="s">
        <v>2574</v>
      </c>
      <c r="C2190" s="12" t="s">
        <v>2575</v>
      </c>
      <c r="D2190" s="28"/>
      <c r="E2190" s="40" t="str">
        <f>HYPERLINK("https://www.google.ru/search?q=FN3886-451&amp;newwindow=1&amp;tbm=isch","Еще фото")</f>
        <v>Еще фото</v>
      </c>
      <c r="F2190" s="25"/>
      <c r="G2190" s="11" t="s">
        <v>2322</v>
      </c>
      <c r="H2190" s="11" t="s">
        <v>28</v>
      </c>
      <c r="I2190" s="14" t="s">
        <v>2323</v>
      </c>
      <c r="J2190" s="14" t="s">
        <v>29</v>
      </c>
      <c r="K2190" s="15" t="s">
        <v>30</v>
      </c>
      <c r="L2190" s="14" t="s">
        <v>2576</v>
      </c>
      <c r="M2190" s="14"/>
      <c r="N2190" s="14" t="s">
        <v>107</v>
      </c>
      <c r="O2190" s="14"/>
      <c r="P2190" s="15" t="s">
        <v>47</v>
      </c>
      <c r="Q2190" s="16">
        <v>9299</v>
      </c>
      <c r="R2190" s="17">
        <v>40</v>
      </c>
      <c r="S2190" s="18">
        <v>6416.3099999999995</v>
      </c>
      <c r="T2190" s="19"/>
      <c r="U2190" s="20" t="s">
        <v>35</v>
      </c>
      <c r="V2190" s="21" t="s">
        <v>36</v>
      </c>
      <c r="W2190" s="22">
        <v>1</v>
      </c>
      <c r="X2190" s="23"/>
    </row>
    <row r="2191" spans="1:24" s="1" customFormat="1" ht="26" customHeight="1" x14ac:dyDescent="0.3">
      <c r="A2191" s="11" t="s">
        <v>23</v>
      </c>
      <c r="B2191" s="11" t="s">
        <v>2577</v>
      </c>
      <c r="C2191" s="12" t="s">
        <v>2578</v>
      </c>
      <c r="D2191" s="58"/>
      <c r="E2191" s="40" t="str">
        <f>HYPERLINK("https://www.google.ru/search?q=FN3888-063&amp;newwindow=1&amp;tbm=isch","Еще фото")</f>
        <v>Еще фото</v>
      </c>
      <c r="F2191" s="25" t="s">
        <v>76</v>
      </c>
      <c r="G2191" s="11" t="s">
        <v>2322</v>
      </c>
      <c r="H2191" s="11" t="s">
        <v>28</v>
      </c>
      <c r="I2191" s="14" t="s">
        <v>2323</v>
      </c>
      <c r="J2191" s="14" t="s">
        <v>29</v>
      </c>
      <c r="K2191" s="15" t="s">
        <v>30</v>
      </c>
      <c r="L2191" s="56" t="s">
        <v>2579</v>
      </c>
      <c r="M2191" s="14"/>
      <c r="N2191" s="14" t="s">
        <v>32</v>
      </c>
      <c r="O2191" s="14"/>
      <c r="P2191" s="15" t="s">
        <v>47</v>
      </c>
      <c r="Q2191" s="16">
        <v>9199</v>
      </c>
      <c r="R2191" s="17">
        <v>40</v>
      </c>
      <c r="S2191" s="18">
        <v>6347.3099999999995</v>
      </c>
      <c r="T2191" s="19" t="s">
        <v>34</v>
      </c>
      <c r="U2191" s="20" t="s">
        <v>35</v>
      </c>
      <c r="V2191" s="21" t="s">
        <v>36</v>
      </c>
      <c r="W2191" s="22">
        <v>1</v>
      </c>
      <c r="X2191" s="23"/>
    </row>
    <row r="2192" spans="1:24" s="1" customFormat="1" ht="26" customHeight="1" x14ac:dyDescent="0.3">
      <c r="A2192" s="24" t="s">
        <v>23</v>
      </c>
      <c r="B2192" s="24" t="s">
        <v>2577</v>
      </c>
      <c r="C2192" s="12" t="s">
        <v>2578</v>
      </c>
      <c r="D2192" s="59"/>
      <c r="E2192" s="40" t="str">
        <f>HYPERLINK("https://www.google.ru/search?q=FN3888-063&amp;newwindow=1&amp;tbm=isch","Еще фото")</f>
        <v>Еще фото</v>
      </c>
      <c r="F2192" s="25" t="s">
        <v>76</v>
      </c>
      <c r="G2192" s="24" t="s">
        <v>2322</v>
      </c>
      <c r="H2192" s="24" t="s">
        <v>28</v>
      </c>
      <c r="I2192" s="24" t="s">
        <v>2323</v>
      </c>
      <c r="J2192" s="14" t="s">
        <v>29</v>
      </c>
      <c r="K2192" s="15" t="s">
        <v>30</v>
      </c>
      <c r="L2192" s="61"/>
      <c r="M2192" s="14"/>
      <c r="N2192" s="14" t="s">
        <v>32</v>
      </c>
      <c r="O2192" s="14"/>
      <c r="P2192" s="15" t="s">
        <v>47</v>
      </c>
      <c r="Q2192" s="16">
        <v>9199</v>
      </c>
      <c r="R2192" s="17">
        <v>40</v>
      </c>
      <c r="S2192" s="18">
        <v>6347.3099999999995</v>
      </c>
      <c r="T2192" s="19" t="s">
        <v>34</v>
      </c>
      <c r="U2192" s="20" t="s">
        <v>37</v>
      </c>
      <c r="V2192" s="21" t="s">
        <v>38</v>
      </c>
      <c r="W2192" s="22">
        <v>1</v>
      </c>
      <c r="X2192" s="23"/>
    </row>
    <row r="2193" spans="1:24" s="1" customFormat="1" ht="26" customHeight="1" x14ac:dyDescent="0.3">
      <c r="A2193" s="24" t="s">
        <v>23</v>
      </c>
      <c r="B2193" s="24" t="s">
        <v>2577</v>
      </c>
      <c r="C2193" s="12" t="s">
        <v>2578</v>
      </c>
      <c r="D2193" s="59"/>
      <c r="E2193" s="40" t="str">
        <f>HYPERLINK("https://www.google.ru/search?q=FN3888-063&amp;newwindow=1&amp;tbm=isch","Еще фото")</f>
        <v>Еще фото</v>
      </c>
      <c r="F2193" s="25" t="s">
        <v>76</v>
      </c>
      <c r="G2193" s="24" t="s">
        <v>2322</v>
      </c>
      <c r="H2193" s="24" t="s">
        <v>28</v>
      </c>
      <c r="I2193" s="24" t="s">
        <v>2323</v>
      </c>
      <c r="J2193" s="14" t="s">
        <v>29</v>
      </c>
      <c r="K2193" s="15" t="s">
        <v>30</v>
      </c>
      <c r="L2193" s="61"/>
      <c r="M2193" s="14"/>
      <c r="N2193" s="14" t="s">
        <v>32</v>
      </c>
      <c r="O2193" s="14"/>
      <c r="P2193" s="15" t="s">
        <v>47</v>
      </c>
      <c r="Q2193" s="16">
        <v>9199</v>
      </c>
      <c r="R2193" s="17">
        <v>40</v>
      </c>
      <c r="S2193" s="18">
        <v>6347.3099999999995</v>
      </c>
      <c r="T2193" s="19" t="s">
        <v>34</v>
      </c>
      <c r="U2193" s="20" t="s">
        <v>39</v>
      </c>
      <c r="V2193" s="21" t="s">
        <v>40</v>
      </c>
      <c r="W2193" s="22">
        <v>1</v>
      </c>
      <c r="X2193" s="23"/>
    </row>
    <row r="2194" spans="1:24" s="1" customFormat="1" ht="26" customHeight="1" x14ac:dyDescent="0.3">
      <c r="A2194" s="24" t="s">
        <v>23</v>
      </c>
      <c r="B2194" s="24" t="s">
        <v>2577</v>
      </c>
      <c r="C2194" s="12" t="s">
        <v>2578</v>
      </c>
      <c r="D2194" s="60"/>
      <c r="E2194" s="40" t="str">
        <f>HYPERLINK("https://www.google.ru/search?q=FN3888-063&amp;newwindow=1&amp;tbm=isch","Еще фото")</f>
        <v>Еще фото</v>
      </c>
      <c r="F2194" s="25" t="s">
        <v>76</v>
      </c>
      <c r="G2194" s="24" t="s">
        <v>2322</v>
      </c>
      <c r="H2194" s="24" t="s">
        <v>28</v>
      </c>
      <c r="I2194" s="24" t="s">
        <v>2323</v>
      </c>
      <c r="J2194" s="14" t="s">
        <v>29</v>
      </c>
      <c r="K2194" s="15" t="s">
        <v>30</v>
      </c>
      <c r="L2194" s="57"/>
      <c r="M2194" s="14"/>
      <c r="N2194" s="14" t="s">
        <v>32</v>
      </c>
      <c r="O2194" s="14"/>
      <c r="P2194" s="15" t="s">
        <v>47</v>
      </c>
      <c r="Q2194" s="16">
        <v>9199</v>
      </c>
      <c r="R2194" s="17">
        <v>40</v>
      </c>
      <c r="S2194" s="18">
        <v>6347.3099999999995</v>
      </c>
      <c r="T2194" s="19" t="s">
        <v>34</v>
      </c>
      <c r="U2194" s="20" t="s">
        <v>41</v>
      </c>
      <c r="V2194" s="21" t="s">
        <v>42</v>
      </c>
      <c r="W2194" s="22">
        <v>1</v>
      </c>
      <c r="X2194" s="23"/>
    </row>
    <row r="2195" spans="1:24" s="1" customFormat="1" ht="108" customHeight="1" x14ac:dyDescent="0.3">
      <c r="A2195" s="11" t="s">
        <v>23</v>
      </c>
      <c r="B2195" s="11" t="s">
        <v>2577</v>
      </c>
      <c r="C2195" s="12" t="s">
        <v>2580</v>
      </c>
      <c r="D2195" s="28"/>
      <c r="E2195" s="40" t="str">
        <f>HYPERLINK("https://www.google.ru/search?q=FN3888-664&amp;newwindow=1&amp;tbm=isch","Еще фото")</f>
        <v>Еще фото</v>
      </c>
      <c r="F2195" s="25"/>
      <c r="G2195" s="11" t="s">
        <v>2322</v>
      </c>
      <c r="H2195" s="11" t="s">
        <v>28</v>
      </c>
      <c r="I2195" s="14" t="s">
        <v>2323</v>
      </c>
      <c r="J2195" s="14" t="s">
        <v>29</v>
      </c>
      <c r="K2195" s="15" t="s">
        <v>30</v>
      </c>
      <c r="L2195" s="14" t="s">
        <v>2579</v>
      </c>
      <c r="M2195" s="14"/>
      <c r="N2195" s="14" t="s">
        <v>59</v>
      </c>
      <c r="O2195" s="14"/>
      <c r="P2195" s="15" t="s">
        <v>47</v>
      </c>
      <c r="Q2195" s="16">
        <v>9199</v>
      </c>
      <c r="R2195" s="17">
        <v>40</v>
      </c>
      <c r="S2195" s="18">
        <v>6347.3099999999995</v>
      </c>
      <c r="T2195" s="19" t="s">
        <v>34</v>
      </c>
      <c r="U2195" s="20" t="s">
        <v>39</v>
      </c>
      <c r="V2195" s="21" t="s">
        <v>40</v>
      </c>
      <c r="W2195" s="22">
        <v>1</v>
      </c>
      <c r="X2195" s="23"/>
    </row>
    <row r="2196" spans="1:24" s="1" customFormat="1" ht="52.05" customHeight="1" x14ac:dyDescent="0.3">
      <c r="A2196" s="11" t="s">
        <v>23</v>
      </c>
      <c r="B2196" s="11" t="s">
        <v>2581</v>
      </c>
      <c r="C2196" s="12" t="s">
        <v>2582</v>
      </c>
      <c r="D2196" s="54"/>
      <c r="E2196" s="40" t="str">
        <f>HYPERLINK("https://www.google.ru/search?q=FN7692-012&amp;newwindow=1&amp;tbm=isch","Еще фото")</f>
        <v>Еще фото</v>
      </c>
      <c r="F2196" s="25"/>
      <c r="G2196" s="11" t="s">
        <v>2322</v>
      </c>
      <c r="H2196" s="11" t="s">
        <v>28</v>
      </c>
      <c r="I2196" s="14" t="s">
        <v>2323</v>
      </c>
      <c r="J2196" s="14" t="s">
        <v>29</v>
      </c>
      <c r="K2196" s="15" t="s">
        <v>30</v>
      </c>
      <c r="L2196" s="56" t="s">
        <v>2583</v>
      </c>
      <c r="M2196" s="14"/>
      <c r="N2196" s="14" t="s">
        <v>114</v>
      </c>
      <c r="O2196" s="14"/>
      <c r="P2196" s="15" t="s">
        <v>47</v>
      </c>
      <c r="Q2196" s="16">
        <v>13099</v>
      </c>
      <c r="R2196" s="17">
        <v>40</v>
      </c>
      <c r="S2196" s="18">
        <v>9038.31</v>
      </c>
      <c r="T2196" s="19" t="s">
        <v>34</v>
      </c>
      <c r="U2196" s="20" t="s">
        <v>37</v>
      </c>
      <c r="V2196" s="21" t="s">
        <v>38</v>
      </c>
      <c r="W2196" s="22">
        <v>1</v>
      </c>
      <c r="X2196" s="23"/>
    </row>
    <row r="2197" spans="1:24" s="1" customFormat="1" ht="61.05" customHeight="1" x14ac:dyDescent="0.3">
      <c r="A2197" s="24" t="s">
        <v>23</v>
      </c>
      <c r="B2197" s="24" t="s">
        <v>2581</v>
      </c>
      <c r="C2197" s="12" t="s">
        <v>2582</v>
      </c>
      <c r="D2197" s="55"/>
      <c r="E2197" s="40" t="str">
        <f>HYPERLINK("https://www.google.ru/search?q=FN7692-012&amp;newwindow=1&amp;tbm=isch","Еще фото")</f>
        <v>Еще фото</v>
      </c>
      <c r="F2197" s="25"/>
      <c r="G2197" s="24" t="s">
        <v>2322</v>
      </c>
      <c r="H2197" s="24" t="s">
        <v>28</v>
      </c>
      <c r="I2197" s="24" t="s">
        <v>2323</v>
      </c>
      <c r="J2197" s="14" t="s">
        <v>29</v>
      </c>
      <c r="K2197" s="15" t="s">
        <v>30</v>
      </c>
      <c r="L2197" s="57"/>
      <c r="M2197" s="14"/>
      <c r="N2197" s="14" t="s">
        <v>114</v>
      </c>
      <c r="O2197" s="14"/>
      <c r="P2197" s="15" t="s">
        <v>47</v>
      </c>
      <c r="Q2197" s="16">
        <v>13099</v>
      </c>
      <c r="R2197" s="17">
        <v>40</v>
      </c>
      <c r="S2197" s="18">
        <v>9038.31</v>
      </c>
      <c r="T2197" s="19" t="s">
        <v>34</v>
      </c>
      <c r="U2197" s="20" t="s">
        <v>41</v>
      </c>
      <c r="V2197" s="21" t="s">
        <v>42</v>
      </c>
      <c r="W2197" s="22">
        <v>1</v>
      </c>
      <c r="X2197" s="23"/>
    </row>
    <row r="2198" spans="1:24" s="1" customFormat="1" ht="52.05" customHeight="1" x14ac:dyDescent="0.3">
      <c r="A2198" s="11" t="s">
        <v>23</v>
      </c>
      <c r="B2198" s="11" t="s">
        <v>2584</v>
      </c>
      <c r="C2198" s="12" t="s">
        <v>2585</v>
      </c>
      <c r="D2198" s="54"/>
      <c r="E2198" s="40" t="str">
        <f>HYPERLINK("https://www.google.ru/search?q=FN7698-084&amp;newwindow=1&amp;tbm=isch","Еще фото")</f>
        <v>Еще фото</v>
      </c>
      <c r="F2198" s="25"/>
      <c r="G2198" s="11" t="s">
        <v>2336</v>
      </c>
      <c r="H2198" s="11" t="s">
        <v>28</v>
      </c>
      <c r="I2198" s="14" t="s">
        <v>2323</v>
      </c>
      <c r="J2198" s="14" t="s">
        <v>29</v>
      </c>
      <c r="K2198" s="15" t="s">
        <v>45</v>
      </c>
      <c r="L2198" s="56" t="s">
        <v>2586</v>
      </c>
      <c r="M2198" s="14"/>
      <c r="N2198" s="14" t="s">
        <v>32</v>
      </c>
      <c r="O2198" s="14"/>
      <c r="P2198" s="15" t="s">
        <v>47</v>
      </c>
      <c r="Q2198" s="16">
        <v>13199</v>
      </c>
      <c r="R2198" s="17">
        <v>40</v>
      </c>
      <c r="S2198" s="18">
        <v>9107.31</v>
      </c>
      <c r="T2198" s="19" t="s">
        <v>34</v>
      </c>
      <c r="U2198" s="20" t="s">
        <v>35</v>
      </c>
      <c r="V2198" s="21" t="s">
        <v>48</v>
      </c>
      <c r="W2198" s="22">
        <v>1</v>
      </c>
      <c r="X2198" s="23"/>
    </row>
    <row r="2199" spans="1:24" s="1" customFormat="1" ht="61.05" customHeight="1" x14ac:dyDescent="0.3">
      <c r="A2199" s="24" t="s">
        <v>23</v>
      </c>
      <c r="B2199" s="24" t="s">
        <v>2584</v>
      </c>
      <c r="C2199" s="12" t="s">
        <v>2585</v>
      </c>
      <c r="D2199" s="55"/>
      <c r="E2199" s="40" t="str">
        <f>HYPERLINK("https://www.google.ru/search?q=FN7698-084&amp;newwindow=1&amp;tbm=isch","Еще фото")</f>
        <v>Еще фото</v>
      </c>
      <c r="F2199" s="25"/>
      <c r="G2199" s="24" t="s">
        <v>2336</v>
      </c>
      <c r="H2199" s="24" t="s">
        <v>28</v>
      </c>
      <c r="I2199" s="24" t="s">
        <v>2323</v>
      </c>
      <c r="J2199" s="14" t="s">
        <v>29</v>
      </c>
      <c r="K2199" s="15" t="s">
        <v>45</v>
      </c>
      <c r="L2199" s="57"/>
      <c r="M2199" s="14"/>
      <c r="N2199" s="14" t="s">
        <v>32</v>
      </c>
      <c r="O2199" s="14"/>
      <c r="P2199" s="15" t="s">
        <v>47</v>
      </c>
      <c r="Q2199" s="16">
        <v>13199</v>
      </c>
      <c r="R2199" s="17">
        <v>40</v>
      </c>
      <c r="S2199" s="18">
        <v>9107.31</v>
      </c>
      <c r="T2199" s="19" t="s">
        <v>34</v>
      </c>
      <c r="U2199" s="20" t="s">
        <v>37</v>
      </c>
      <c r="V2199" s="21" t="s">
        <v>38</v>
      </c>
      <c r="W2199" s="22">
        <v>1</v>
      </c>
      <c r="X2199" s="23"/>
    </row>
    <row r="2200" spans="1:24" s="1" customFormat="1" ht="35" customHeight="1" x14ac:dyDescent="0.3">
      <c r="A2200" s="11" t="s">
        <v>23</v>
      </c>
      <c r="B2200" s="11" t="s">
        <v>2587</v>
      </c>
      <c r="C2200" s="12" t="s">
        <v>2588</v>
      </c>
      <c r="D2200" s="58"/>
      <c r="E2200" s="40" t="str">
        <f>HYPERLINK("https://www.google.ru/search?q=FQ8819-010&amp;newwindow=1&amp;tbm=isch","Еще фото")</f>
        <v>Еще фото</v>
      </c>
      <c r="F2200" s="25"/>
      <c r="G2200" s="11" t="s">
        <v>2336</v>
      </c>
      <c r="H2200" s="11" t="s">
        <v>28</v>
      </c>
      <c r="I2200" s="14" t="s">
        <v>2323</v>
      </c>
      <c r="J2200" s="14" t="s">
        <v>29</v>
      </c>
      <c r="K2200" s="15" t="s">
        <v>30</v>
      </c>
      <c r="L2200" s="56" t="s">
        <v>2589</v>
      </c>
      <c r="M2200" s="14"/>
      <c r="N2200" s="14" t="s">
        <v>114</v>
      </c>
      <c r="O2200" s="14"/>
      <c r="P2200" s="15" t="s">
        <v>111</v>
      </c>
      <c r="Q2200" s="16">
        <v>12399</v>
      </c>
      <c r="R2200" s="17">
        <v>40</v>
      </c>
      <c r="S2200" s="18">
        <v>8555.31</v>
      </c>
      <c r="T2200" s="19" t="s">
        <v>34</v>
      </c>
      <c r="U2200" s="20" t="s">
        <v>35</v>
      </c>
      <c r="V2200" s="21" t="s">
        <v>36</v>
      </c>
      <c r="W2200" s="22">
        <v>2</v>
      </c>
      <c r="X2200" s="23"/>
    </row>
    <row r="2201" spans="1:24" s="1" customFormat="1" ht="35" customHeight="1" x14ac:dyDescent="0.3">
      <c r="A2201" s="24" t="s">
        <v>23</v>
      </c>
      <c r="B2201" s="24" t="s">
        <v>2587</v>
      </c>
      <c r="C2201" s="12" t="s">
        <v>2588</v>
      </c>
      <c r="D2201" s="59"/>
      <c r="E2201" s="40" t="str">
        <f>HYPERLINK("https://www.google.ru/search?q=FQ8819-010&amp;newwindow=1&amp;tbm=isch","Еще фото")</f>
        <v>Еще фото</v>
      </c>
      <c r="F2201" s="25"/>
      <c r="G2201" s="24" t="s">
        <v>2336</v>
      </c>
      <c r="H2201" s="24" t="s">
        <v>28</v>
      </c>
      <c r="I2201" s="24" t="s">
        <v>2323</v>
      </c>
      <c r="J2201" s="14" t="s">
        <v>29</v>
      </c>
      <c r="K2201" s="15" t="s">
        <v>30</v>
      </c>
      <c r="L2201" s="61"/>
      <c r="M2201" s="14"/>
      <c r="N2201" s="14" t="s">
        <v>114</v>
      </c>
      <c r="O2201" s="14"/>
      <c r="P2201" s="15" t="s">
        <v>111</v>
      </c>
      <c r="Q2201" s="16">
        <v>12399</v>
      </c>
      <c r="R2201" s="17">
        <v>40</v>
      </c>
      <c r="S2201" s="18">
        <v>8555.31</v>
      </c>
      <c r="T2201" s="19" t="s">
        <v>34</v>
      </c>
      <c r="U2201" s="20" t="s">
        <v>37</v>
      </c>
      <c r="V2201" s="21" t="s">
        <v>38</v>
      </c>
      <c r="W2201" s="22">
        <v>2</v>
      </c>
      <c r="X2201" s="23"/>
    </row>
    <row r="2202" spans="1:24" s="1" customFormat="1" ht="37.049999999999997" customHeight="1" x14ac:dyDescent="0.3">
      <c r="A2202" s="24" t="s">
        <v>23</v>
      </c>
      <c r="B2202" s="24" t="s">
        <v>2587</v>
      </c>
      <c r="C2202" s="12" t="s">
        <v>2588</v>
      </c>
      <c r="D2202" s="60"/>
      <c r="E2202" s="40" t="str">
        <f>HYPERLINK("https://www.google.ru/search?q=FQ8819-010&amp;newwindow=1&amp;tbm=isch","Еще фото")</f>
        <v>Еще фото</v>
      </c>
      <c r="F2202" s="25"/>
      <c r="G2202" s="24" t="s">
        <v>2336</v>
      </c>
      <c r="H2202" s="24" t="s">
        <v>28</v>
      </c>
      <c r="I2202" s="24" t="s">
        <v>2323</v>
      </c>
      <c r="J2202" s="14" t="s">
        <v>29</v>
      </c>
      <c r="K2202" s="15" t="s">
        <v>30</v>
      </c>
      <c r="L2202" s="57"/>
      <c r="M2202" s="14"/>
      <c r="N2202" s="14" t="s">
        <v>114</v>
      </c>
      <c r="O2202" s="14"/>
      <c r="P2202" s="15" t="s">
        <v>111</v>
      </c>
      <c r="Q2202" s="16">
        <v>12399</v>
      </c>
      <c r="R2202" s="17">
        <v>40</v>
      </c>
      <c r="S2202" s="18">
        <v>8555.31</v>
      </c>
      <c r="T2202" s="19" t="s">
        <v>34</v>
      </c>
      <c r="U2202" s="20" t="s">
        <v>41</v>
      </c>
      <c r="V2202" s="21" t="s">
        <v>42</v>
      </c>
      <c r="W2202" s="22">
        <v>3</v>
      </c>
      <c r="X2202" s="23"/>
    </row>
    <row r="2203" spans="1:24" s="1" customFormat="1" ht="108" customHeight="1" x14ac:dyDescent="0.3">
      <c r="A2203" s="11" t="s">
        <v>23</v>
      </c>
      <c r="B2203" s="11" t="s">
        <v>2590</v>
      </c>
      <c r="C2203" s="12" t="s">
        <v>2591</v>
      </c>
      <c r="D2203" s="28"/>
      <c r="E2203" s="40" t="str">
        <f>HYPERLINK("https://www.google.ru/search?q=FV6298-017&amp;newwindow=1&amp;tbm=isch","Еще фото")</f>
        <v>Еще фото</v>
      </c>
      <c r="F2203" s="25"/>
      <c r="G2203" s="11" t="s">
        <v>2390</v>
      </c>
      <c r="H2203" s="11" t="s">
        <v>28</v>
      </c>
      <c r="I2203" s="14" t="s">
        <v>2323</v>
      </c>
      <c r="J2203" s="14" t="s">
        <v>29</v>
      </c>
      <c r="K2203" s="15" t="s">
        <v>45</v>
      </c>
      <c r="L2203" s="14" t="s">
        <v>2592</v>
      </c>
      <c r="M2203" s="14"/>
      <c r="N2203" s="14" t="s">
        <v>114</v>
      </c>
      <c r="O2203" s="14"/>
      <c r="P2203" s="15" t="s">
        <v>154</v>
      </c>
      <c r="Q2203" s="16">
        <v>9799</v>
      </c>
      <c r="R2203" s="17">
        <v>40</v>
      </c>
      <c r="S2203" s="18">
        <v>6761.3099999999995</v>
      </c>
      <c r="T2203" s="19" t="s">
        <v>34</v>
      </c>
      <c r="U2203" s="20" t="s">
        <v>39</v>
      </c>
      <c r="V2203" s="21" t="s">
        <v>49</v>
      </c>
      <c r="W2203" s="22">
        <v>1</v>
      </c>
      <c r="X2203" s="23"/>
    </row>
    <row r="2204" spans="1:24" s="1" customFormat="1" ht="52.05" customHeight="1" x14ac:dyDescent="0.3">
      <c r="A2204" s="11" t="s">
        <v>23</v>
      </c>
      <c r="B2204" s="11" t="s">
        <v>2593</v>
      </c>
      <c r="C2204" s="12" t="s">
        <v>2594</v>
      </c>
      <c r="D2204" s="54"/>
      <c r="E2204" s="40" t="str">
        <f>HYPERLINK("https://www.google.ru/search?q=FV7071-010&amp;newwindow=1&amp;tbm=isch","Еще фото")</f>
        <v>Еще фото</v>
      </c>
      <c r="F2204" s="25"/>
      <c r="G2204" s="11" t="s">
        <v>2322</v>
      </c>
      <c r="H2204" s="11" t="s">
        <v>28</v>
      </c>
      <c r="I2204" s="14" t="s">
        <v>2323</v>
      </c>
      <c r="J2204" s="14" t="s">
        <v>29</v>
      </c>
      <c r="K2204" s="15" t="s">
        <v>45</v>
      </c>
      <c r="L2204" s="56" t="s">
        <v>2595</v>
      </c>
      <c r="M2204" s="14"/>
      <c r="N2204" s="14" t="s">
        <v>114</v>
      </c>
      <c r="O2204" s="14"/>
      <c r="P2204" s="15" t="s">
        <v>47</v>
      </c>
      <c r="Q2204" s="16">
        <v>9599</v>
      </c>
      <c r="R2204" s="17">
        <v>40</v>
      </c>
      <c r="S2204" s="18">
        <v>6623.3099999999995</v>
      </c>
      <c r="T2204" s="19" t="s">
        <v>34</v>
      </c>
      <c r="U2204" s="20" t="s">
        <v>39</v>
      </c>
      <c r="V2204" s="21" t="s">
        <v>49</v>
      </c>
      <c r="W2204" s="22">
        <v>1</v>
      </c>
      <c r="X2204" s="23"/>
    </row>
    <row r="2205" spans="1:24" s="1" customFormat="1" ht="61.05" customHeight="1" x14ac:dyDescent="0.3">
      <c r="A2205" s="24" t="s">
        <v>23</v>
      </c>
      <c r="B2205" s="24" t="s">
        <v>2593</v>
      </c>
      <c r="C2205" s="12" t="s">
        <v>2594</v>
      </c>
      <c r="D2205" s="55"/>
      <c r="E2205" s="40" t="str">
        <f>HYPERLINK("https://www.google.ru/search?q=FV7071-010&amp;newwindow=1&amp;tbm=isch","Еще фото")</f>
        <v>Еще фото</v>
      </c>
      <c r="F2205" s="25"/>
      <c r="G2205" s="24" t="s">
        <v>2322</v>
      </c>
      <c r="H2205" s="24" t="s">
        <v>28</v>
      </c>
      <c r="I2205" s="24" t="s">
        <v>2323</v>
      </c>
      <c r="J2205" s="14" t="s">
        <v>29</v>
      </c>
      <c r="K2205" s="15" t="s">
        <v>45</v>
      </c>
      <c r="L2205" s="57"/>
      <c r="M2205" s="14"/>
      <c r="N2205" s="14" t="s">
        <v>114</v>
      </c>
      <c r="O2205" s="14"/>
      <c r="P2205" s="15" t="s">
        <v>47</v>
      </c>
      <c r="Q2205" s="16">
        <v>9599</v>
      </c>
      <c r="R2205" s="17">
        <v>40</v>
      </c>
      <c r="S2205" s="18">
        <v>6623.3099999999995</v>
      </c>
      <c r="T2205" s="19" t="s">
        <v>34</v>
      </c>
      <c r="U2205" s="20" t="s">
        <v>41</v>
      </c>
      <c r="V2205" s="21" t="s">
        <v>40</v>
      </c>
      <c r="W2205" s="22">
        <v>1</v>
      </c>
      <c r="X2205" s="23"/>
    </row>
    <row r="2206" spans="1:24" s="1" customFormat="1" ht="108" customHeight="1" x14ac:dyDescent="0.3">
      <c r="A2206" s="11" t="s">
        <v>23</v>
      </c>
      <c r="B2206" s="11" t="s">
        <v>2596</v>
      </c>
      <c r="C2206" s="12" t="s">
        <v>2597</v>
      </c>
      <c r="D2206" s="28"/>
      <c r="E2206" s="40" t="str">
        <f>HYPERLINK("https://www.google.ru/search?q=FV7249-068&amp;newwindow=1&amp;tbm=isch","Еще фото")</f>
        <v>Еще фото</v>
      </c>
      <c r="F2206" s="25"/>
      <c r="G2206" s="11" t="s">
        <v>2336</v>
      </c>
      <c r="H2206" s="11" t="s">
        <v>28</v>
      </c>
      <c r="I2206" s="14" t="s">
        <v>2323</v>
      </c>
      <c r="J2206" s="14" t="s">
        <v>254</v>
      </c>
      <c r="K2206" s="15" t="s">
        <v>30</v>
      </c>
      <c r="L2206" s="14" t="s">
        <v>2598</v>
      </c>
      <c r="M2206" s="14"/>
      <c r="N2206" s="14" t="s">
        <v>32</v>
      </c>
      <c r="O2206" s="14"/>
      <c r="P2206" s="15" t="s">
        <v>87</v>
      </c>
      <c r="Q2206" s="16">
        <v>22499</v>
      </c>
      <c r="R2206" s="17">
        <v>40</v>
      </c>
      <c r="S2206" s="18">
        <v>15524.309999999998</v>
      </c>
      <c r="T2206" s="19" t="s">
        <v>34</v>
      </c>
      <c r="U2206" s="20" t="s">
        <v>37</v>
      </c>
      <c r="V2206" s="21" t="s">
        <v>38</v>
      </c>
      <c r="W2206" s="22">
        <v>1</v>
      </c>
      <c r="X2206" s="23"/>
    </row>
    <row r="2207" spans="1:24" s="1" customFormat="1" ht="108" customHeight="1" x14ac:dyDescent="0.3">
      <c r="A2207" s="11" t="s">
        <v>23</v>
      </c>
      <c r="B2207" s="11" t="s">
        <v>2599</v>
      </c>
      <c r="C2207" s="12" t="s">
        <v>2600</v>
      </c>
      <c r="D2207" s="28"/>
      <c r="E2207" s="40" t="str">
        <f>HYPERLINK("https://www.google.ru/search?q=FV7249-231&amp;newwindow=1&amp;tbm=isch","Еще фото")</f>
        <v>Еще фото</v>
      </c>
      <c r="F2207" s="25"/>
      <c r="G2207" s="11" t="s">
        <v>2336</v>
      </c>
      <c r="H2207" s="11" t="s">
        <v>28</v>
      </c>
      <c r="I2207" s="14" t="s">
        <v>2323</v>
      </c>
      <c r="J2207" s="14" t="s">
        <v>29</v>
      </c>
      <c r="K2207" s="15" t="s">
        <v>30</v>
      </c>
      <c r="L2207" s="14" t="s">
        <v>2598</v>
      </c>
      <c r="M2207" s="14"/>
      <c r="N2207" s="14" t="s">
        <v>205</v>
      </c>
      <c r="O2207" s="14"/>
      <c r="P2207" s="15" t="s">
        <v>87</v>
      </c>
      <c r="Q2207" s="16">
        <v>15499</v>
      </c>
      <c r="R2207" s="17">
        <v>40</v>
      </c>
      <c r="S2207" s="18">
        <v>10694.31</v>
      </c>
      <c r="T2207" s="19" t="s">
        <v>34</v>
      </c>
      <c r="U2207" s="20" t="s">
        <v>39</v>
      </c>
      <c r="V2207" s="21" t="s">
        <v>40</v>
      </c>
      <c r="W2207" s="22">
        <v>1</v>
      </c>
      <c r="X2207" s="23"/>
    </row>
    <row r="2208" spans="1:24" s="1" customFormat="1" ht="108" customHeight="1" x14ac:dyDescent="0.3">
      <c r="A2208" s="11" t="s">
        <v>23</v>
      </c>
      <c r="B2208" s="11" t="s">
        <v>2601</v>
      </c>
      <c r="C2208" s="12" t="s">
        <v>2602</v>
      </c>
      <c r="D2208" s="28"/>
      <c r="E2208" s="40" t="str">
        <f>HYPERLINK("https://www.google.ru/search?q=FV7289-257&amp;newwindow=1&amp;tbm=isch","Еще фото")</f>
        <v>Еще фото</v>
      </c>
      <c r="F2208" s="25"/>
      <c r="G2208" s="11" t="s">
        <v>2322</v>
      </c>
      <c r="H2208" s="11" t="s">
        <v>28</v>
      </c>
      <c r="I2208" s="14" t="s">
        <v>2323</v>
      </c>
      <c r="J2208" s="14" t="s">
        <v>29</v>
      </c>
      <c r="K2208" s="15" t="s">
        <v>30</v>
      </c>
      <c r="L2208" s="14" t="s">
        <v>2603</v>
      </c>
      <c r="M2208" s="14"/>
      <c r="N2208" s="14" t="s">
        <v>1521</v>
      </c>
      <c r="O2208" s="14"/>
      <c r="P2208" s="15" t="s">
        <v>302</v>
      </c>
      <c r="Q2208" s="16">
        <v>12199</v>
      </c>
      <c r="R2208" s="17">
        <v>40</v>
      </c>
      <c r="S2208" s="18">
        <v>8417.31</v>
      </c>
      <c r="T2208" s="19" t="s">
        <v>34</v>
      </c>
      <c r="U2208" s="20" t="s">
        <v>39</v>
      </c>
      <c r="V2208" s="21" t="s">
        <v>40</v>
      </c>
      <c r="W2208" s="22">
        <v>1</v>
      </c>
      <c r="X2208" s="23"/>
    </row>
    <row r="2209" spans="1:24" s="1" customFormat="1" ht="52.05" customHeight="1" x14ac:dyDescent="0.3">
      <c r="A2209" s="11" t="s">
        <v>23</v>
      </c>
      <c r="B2209" s="11" t="s">
        <v>2380</v>
      </c>
      <c r="C2209" s="12" t="s">
        <v>2604</v>
      </c>
      <c r="D2209" s="54"/>
      <c r="E2209" s="40" t="str">
        <f>HYPERLINK("https://www.google.ru/search?q=FZ1038-479&amp;newwindow=1&amp;tbm=isch","Еще фото")</f>
        <v>Еще фото</v>
      </c>
      <c r="F2209" s="25"/>
      <c r="G2209" s="11" t="s">
        <v>2336</v>
      </c>
      <c r="H2209" s="11" t="s">
        <v>28</v>
      </c>
      <c r="I2209" s="14" t="s">
        <v>2323</v>
      </c>
      <c r="J2209" s="14" t="s">
        <v>254</v>
      </c>
      <c r="K2209" s="15" t="s">
        <v>30</v>
      </c>
      <c r="L2209" s="56" t="s">
        <v>2382</v>
      </c>
      <c r="M2209" s="14"/>
      <c r="N2209" s="14" t="s">
        <v>107</v>
      </c>
      <c r="O2209" s="14"/>
      <c r="P2209" s="15" t="s">
        <v>148</v>
      </c>
      <c r="Q2209" s="16">
        <v>11499</v>
      </c>
      <c r="R2209" s="17">
        <v>40</v>
      </c>
      <c r="S2209" s="18">
        <v>7934.3099999999986</v>
      </c>
      <c r="T2209" s="19" t="s">
        <v>34</v>
      </c>
      <c r="U2209" s="20" t="s">
        <v>35</v>
      </c>
      <c r="V2209" s="21" t="s">
        <v>36</v>
      </c>
      <c r="W2209" s="22">
        <v>7</v>
      </c>
      <c r="X2209" s="23"/>
    </row>
    <row r="2210" spans="1:24" s="1" customFormat="1" ht="61.05" customHeight="1" x14ac:dyDescent="0.3">
      <c r="A2210" s="24" t="s">
        <v>23</v>
      </c>
      <c r="B2210" s="24" t="s">
        <v>2380</v>
      </c>
      <c r="C2210" s="12" t="s">
        <v>2604</v>
      </c>
      <c r="D2210" s="55"/>
      <c r="E2210" s="40" t="str">
        <f>HYPERLINK("https://www.google.ru/search?q=FZ1038-479&amp;newwindow=1&amp;tbm=isch","Еще фото")</f>
        <v>Еще фото</v>
      </c>
      <c r="F2210" s="25"/>
      <c r="G2210" s="24" t="s">
        <v>2336</v>
      </c>
      <c r="H2210" s="24" t="s">
        <v>28</v>
      </c>
      <c r="I2210" s="24" t="s">
        <v>2323</v>
      </c>
      <c r="J2210" s="14" t="s">
        <v>254</v>
      </c>
      <c r="K2210" s="15" t="s">
        <v>30</v>
      </c>
      <c r="L2210" s="57"/>
      <c r="M2210" s="14"/>
      <c r="N2210" s="14" t="s">
        <v>107</v>
      </c>
      <c r="O2210" s="14"/>
      <c r="P2210" s="15" t="s">
        <v>148</v>
      </c>
      <c r="Q2210" s="16">
        <v>11499</v>
      </c>
      <c r="R2210" s="17">
        <v>40</v>
      </c>
      <c r="S2210" s="18">
        <v>7934.3099999999986</v>
      </c>
      <c r="T2210" s="19" t="s">
        <v>34</v>
      </c>
      <c r="U2210" s="20" t="s">
        <v>41</v>
      </c>
      <c r="V2210" s="21" t="s">
        <v>42</v>
      </c>
      <c r="W2210" s="22">
        <v>8</v>
      </c>
      <c r="X2210" s="23"/>
    </row>
    <row r="2211" spans="1:24" s="1" customFormat="1" ht="35" customHeight="1" x14ac:dyDescent="0.3">
      <c r="A2211" s="11" t="s">
        <v>23</v>
      </c>
      <c r="B2211" s="11" t="s">
        <v>2605</v>
      </c>
      <c r="C2211" s="12" t="s">
        <v>2606</v>
      </c>
      <c r="D2211" s="58"/>
      <c r="E2211" s="40" t="str">
        <f>HYPERLINK("https://www.google.ru/search?q=FZ4270-286&amp;newwindow=1&amp;tbm=isch","Еще фото")</f>
        <v>Еще фото</v>
      </c>
      <c r="F2211" s="25"/>
      <c r="G2211" s="11" t="s">
        <v>2322</v>
      </c>
      <c r="H2211" s="11" t="s">
        <v>28</v>
      </c>
      <c r="I2211" s="14" t="s">
        <v>2323</v>
      </c>
      <c r="J2211" s="14" t="s">
        <v>29</v>
      </c>
      <c r="K2211" s="15" t="s">
        <v>45</v>
      </c>
      <c r="L2211" s="56" t="s">
        <v>2607</v>
      </c>
      <c r="M2211" s="14"/>
      <c r="N2211" s="14" t="s">
        <v>164</v>
      </c>
      <c r="O2211" s="14"/>
      <c r="P2211" s="15" t="s">
        <v>47</v>
      </c>
      <c r="Q2211" s="16">
        <v>8899</v>
      </c>
      <c r="R2211" s="17">
        <v>40</v>
      </c>
      <c r="S2211" s="18">
        <v>6140.3099999999995</v>
      </c>
      <c r="T2211" s="19" t="s">
        <v>34</v>
      </c>
      <c r="U2211" s="20" t="s">
        <v>35</v>
      </c>
      <c r="V2211" s="21" t="s">
        <v>48</v>
      </c>
      <c r="W2211" s="22">
        <v>2</v>
      </c>
      <c r="X2211" s="23"/>
    </row>
    <row r="2212" spans="1:24" s="1" customFormat="1" ht="35" customHeight="1" x14ac:dyDescent="0.3">
      <c r="A2212" s="24" t="s">
        <v>23</v>
      </c>
      <c r="B2212" s="24" t="s">
        <v>2605</v>
      </c>
      <c r="C2212" s="12" t="s">
        <v>2606</v>
      </c>
      <c r="D2212" s="59"/>
      <c r="E2212" s="40" t="str">
        <f>HYPERLINK("https://www.google.ru/search?q=FZ4270-286&amp;newwindow=1&amp;tbm=isch","Еще фото")</f>
        <v>Еще фото</v>
      </c>
      <c r="F2212" s="25"/>
      <c r="G2212" s="24" t="s">
        <v>2322</v>
      </c>
      <c r="H2212" s="24" t="s">
        <v>28</v>
      </c>
      <c r="I2212" s="24" t="s">
        <v>2323</v>
      </c>
      <c r="J2212" s="14" t="s">
        <v>29</v>
      </c>
      <c r="K2212" s="15" t="s">
        <v>45</v>
      </c>
      <c r="L2212" s="61"/>
      <c r="M2212" s="14"/>
      <c r="N2212" s="14" t="s">
        <v>164</v>
      </c>
      <c r="O2212" s="14"/>
      <c r="P2212" s="15" t="s">
        <v>47</v>
      </c>
      <c r="Q2212" s="16">
        <v>8899</v>
      </c>
      <c r="R2212" s="17">
        <v>40</v>
      </c>
      <c r="S2212" s="18">
        <v>6140.3099999999995</v>
      </c>
      <c r="T2212" s="19" t="s">
        <v>34</v>
      </c>
      <c r="U2212" s="20" t="s">
        <v>37</v>
      </c>
      <c r="V2212" s="21" t="s">
        <v>38</v>
      </c>
      <c r="W2212" s="22">
        <v>3</v>
      </c>
      <c r="X2212" s="23"/>
    </row>
    <row r="2213" spans="1:24" s="1" customFormat="1" ht="37.049999999999997" customHeight="1" x14ac:dyDescent="0.3">
      <c r="A2213" s="24" t="s">
        <v>23</v>
      </c>
      <c r="B2213" s="24" t="s">
        <v>2605</v>
      </c>
      <c r="C2213" s="12" t="s">
        <v>2606</v>
      </c>
      <c r="D2213" s="60"/>
      <c r="E2213" s="40" t="str">
        <f>HYPERLINK("https://www.google.ru/search?q=FZ4270-286&amp;newwindow=1&amp;tbm=isch","Еще фото")</f>
        <v>Еще фото</v>
      </c>
      <c r="F2213" s="25"/>
      <c r="G2213" s="24" t="s">
        <v>2322</v>
      </c>
      <c r="H2213" s="24" t="s">
        <v>28</v>
      </c>
      <c r="I2213" s="24" t="s">
        <v>2323</v>
      </c>
      <c r="J2213" s="14" t="s">
        <v>29</v>
      </c>
      <c r="K2213" s="15" t="s">
        <v>45</v>
      </c>
      <c r="L2213" s="57"/>
      <c r="M2213" s="14"/>
      <c r="N2213" s="14" t="s">
        <v>164</v>
      </c>
      <c r="O2213" s="14"/>
      <c r="P2213" s="15" t="s">
        <v>47</v>
      </c>
      <c r="Q2213" s="16">
        <v>8899</v>
      </c>
      <c r="R2213" s="17">
        <v>40</v>
      </c>
      <c r="S2213" s="18">
        <v>6140.3099999999995</v>
      </c>
      <c r="T2213" s="19" t="s">
        <v>34</v>
      </c>
      <c r="U2213" s="20" t="s">
        <v>39</v>
      </c>
      <c r="V2213" s="21" t="s">
        <v>49</v>
      </c>
      <c r="W2213" s="22">
        <v>1</v>
      </c>
      <c r="X2213" s="23"/>
    </row>
    <row r="2214" spans="1:24" s="1" customFormat="1" ht="52.05" customHeight="1" x14ac:dyDescent="0.3">
      <c r="A2214" s="11" t="s">
        <v>23</v>
      </c>
      <c r="B2214" s="11" t="s">
        <v>2605</v>
      </c>
      <c r="C2214" s="12" t="s">
        <v>2608</v>
      </c>
      <c r="D2214" s="54"/>
      <c r="E2214" s="40" t="str">
        <f>HYPERLINK("https://www.google.ru/search?q=FZ4270-502&amp;newwindow=1&amp;tbm=isch","Еще фото")</f>
        <v>Еще фото</v>
      </c>
      <c r="F2214" s="25"/>
      <c r="G2214" s="11" t="s">
        <v>2322</v>
      </c>
      <c r="H2214" s="11" t="s">
        <v>28</v>
      </c>
      <c r="I2214" s="14" t="s">
        <v>2323</v>
      </c>
      <c r="J2214" s="14" t="s">
        <v>29</v>
      </c>
      <c r="K2214" s="15" t="s">
        <v>45</v>
      </c>
      <c r="L2214" s="56" t="s">
        <v>2607</v>
      </c>
      <c r="M2214" s="14"/>
      <c r="N2214" s="14" t="s">
        <v>143</v>
      </c>
      <c r="O2214" s="14"/>
      <c r="P2214" s="15" t="s">
        <v>47</v>
      </c>
      <c r="Q2214" s="16">
        <v>8899</v>
      </c>
      <c r="R2214" s="17">
        <v>40</v>
      </c>
      <c r="S2214" s="18">
        <v>6140.3099999999995</v>
      </c>
      <c r="T2214" s="19" t="s">
        <v>34</v>
      </c>
      <c r="U2214" s="20" t="s">
        <v>35</v>
      </c>
      <c r="V2214" s="21" t="s">
        <v>48</v>
      </c>
      <c r="W2214" s="22">
        <v>2</v>
      </c>
      <c r="X2214" s="23"/>
    </row>
    <row r="2215" spans="1:24" s="1" customFormat="1" ht="61.05" customHeight="1" x14ac:dyDescent="0.3">
      <c r="A2215" s="24" t="s">
        <v>23</v>
      </c>
      <c r="B2215" s="24" t="s">
        <v>2605</v>
      </c>
      <c r="C2215" s="12" t="s">
        <v>2608</v>
      </c>
      <c r="D2215" s="55"/>
      <c r="E2215" s="40" t="str">
        <f>HYPERLINK("https://www.google.ru/search?q=FZ4270-502&amp;newwindow=1&amp;tbm=isch","Еще фото")</f>
        <v>Еще фото</v>
      </c>
      <c r="F2215" s="25"/>
      <c r="G2215" s="24" t="s">
        <v>2322</v>
      </c>
      <c r="H2215" s="24" t="s">
        <v>28</v>
      </c>
      <c r="I2215" s="24" t="s">
        <v>2323</v>
      </c>
      <c r="J2215" s="14" t="s">
        <v>29</v>
      </c>
      <c r="K2215" s="15" t="s">
        <v>45</v>
      </c>
      <c r="L2215" s="57"/>
      <c r="M2215" s="14"/>
      <c r="N2215" s="14" t="s">
        <v>143</v>
      </c>
      <c r="O2215" s="14"/>
      <c r="P2215" s="15" t="s">
        <v>47</v>
      </c>
      <c r="Q2215" s="16">
        <v>8899</v>
      </c>
      <c r="R2215" s="17">
        <v>40</v>
      </c>
      <c r="S2215" s="18">
        <v>6140.3099999999995</v>
      </c>
      <c r="T2215" s="19" t="s">
        <v>34</v>
      </c>
      <c r="U2215" s="20" t="s">
        <v>37</v>
      </c>
      <c r="V2215" s="21" t="s">
        <v>38</v>
      </c>
      <c r="W2215" s="22">
        <v>2</v>
      </c>
      <c r="X2215" s="23"/>
    </row>
    <row r="2216" spans="1:24" s="1" customFormat="1" ht="108" customHeight="1" x14ac:dyDescent="0.3">
      <c r="A2216" s="11" t="s">
        <v>23</v>
      </c>
      <c r="B2216" s="11" t="s">
        <v>2609</v>
      </c>
      <c r="C2216" s="12" t="s">
        <v>2610</v>
      </c>
      <c r="D2216" s="28"/>
      <c r="E2216" s="40" t="str">
        <f>HYPERLINK("https://www.google.ru/search?q=FZ4631-113&amp;newwindow=1&amp;tbm=isch","Еще фото")</f>
        <v>Еще фото</v>
      </c>
      <c r="F2216" s="25"/>
      <c r="G2216" s="11" t="s">
        <v>2395</v>
      </c>
      <c r="H2216" s="11" t="s">
        <v>28</v>
      </c>
      <c r="I2216" s="14" t="s">
        <v>2323</v>
      </c>
      <c r="J2216" s="14" t="s">
        <v>29</v>
      </c>
      <c r="K2216" s="15" t="s">
        <v>45</v>
      </c>
      <c r="L2216" s="14" t="s">
        <v>2611</v>
      </c>
      <c r="M2216" s="14"/>
      <c r="N2216" s="14" t="s">
        <v>67</v>
      </c>
      <c r="O2216" s="14"/>
      <c r="P2216" s="15" t="s">
        <v>47</v>
      </c>
      <c r="Q2216" s="16">
        <v>9899</v>
      </c>
      <c r="R2216" s="17">
        <v>40</v>
      </c>
      <c r="S2216" s="18">
        <v>6830.3099999999995</v>
      </c>
      <c r="T2216" s="19" t="s">
        <v>34</v>
      </c>
      <c r="U2216" s="20" t="s">
        <v>64</v>
      </c>
      <c r="V2216" s="21" t="s">
        <v>65</v>
      </c>
      <c r="W2216" s="22">
        <v>1</v>
      </c>
      <c r="X2216" s="23"/>
    </row>
    <row r="2217" spans="1:24" s="1" customFormat="1" ht="52.05" customHeight="1" x14ac:dyDescent="0.3">
      <c r="A2217" s="11" t="s">
        <v>23</v>
      </c>
      <c r="B2217" s="11" t="s">
        <v>2388</v>
      </c>
      <c r="C2217" s="12" t="s">
        <v>2612</v>
      </c>
      <c r="D2217" s="54"/>
      <c r="E2217" s="40" t="str">
        <f>HYPERLINK("https://www.google.ru/search?q=FZ5213-010&amp;newwindow=1&amp;tbm=isch","Еще фото")</f>
        <v>Еще фото</v>
      </c>
      <c r="F2217" s="25"/>
      <c r="G2217" s="11" t="s">
        <v>2390</v>
      </c>
      <c r="H2217" s="11" t="s">
        <v>28</v>
      </c>
      <c r="I2217" s="14" t="s">
        <v>2323</v>
      </c>
      <c r="J2217" s="14" t="s">
        <v>29</v>
      </c>
      <c r="K2217" s="15" t="s">
        <v>997</v>
      </c>
      <c r="L2217" s="56" t="s">
        <v>2391</v>
      </c>
      <c r="M2217" s="14"/>
      <c r="N2217" s="14" t="s">
        <v>114</v>
      </c>
      <c r="O2217" s="14"/>
      <c r="P2217" s="15" t="s">
        <v>154</v>
      </c>
      <c r="Q2217" s="16">
        <v>8199</v>
      </c>
      <c r="R2217" s="17">
        <v>40</v>
      </c>
      <c r="S2217" s="18">
        <v>5657.3099999999995</v>
      </c>
      <c r="T2217" s="19" t="s">
        <v>34</v>
      </c>
      <c r="U2217" s="20" t="s">
        <v>64</v>
      </c>
      <c r="V2217" s="21" t="s">
        <v>2257</v>
      </c>
      <c r="W2217" s="22">
        <v>4</v>
      </c>
      <c r="X2217" s="23"/>
    </row>
    <row r="2218" spans="1:24" s="1" customFormat="1" ht="61.05" customHeight="1" x14ac:dyDescent="0.3">
      <c r="A2218" s="24" t="s">
        <v>23</v>
      </c>
      <c r="B2218" s="24" t="s">
        <v>2388</v>
      </c>
      <c r="C2218" s="12" t="s">
        <v>2612</v>
      </c>
      <c r="D2218" s="55"/>
      <c r="E2218" s="40" t="str">
        <f>HYPERLINK("https://www.google.ru/search?q=FZ5213-010&amp;newwindow=1&amp;tbm=isch","Еще фото")</f>
        <v>Еще фото</v>
      </c>
      <c r="F2218" s="25"/>
      <c r="G2218" s="24" t="s">
        <v>2390</v>
      </c>
      <c r="H2218" s="24" t="s">
        <v>28</v>
      </c>
      <c r="I2218" s="24" t="s">
        <v>2323</v>
      </c>
      <c r="J2218" s="14" t="s">
        <v>29</v>
      </c>
      <c r="K2218" s="15" t="s">
        <v>997</v>
      </c>
      <c r="L2218" s="57"/>
      <c r="M2218" s="14"/>
      <c r="N2218" s="14" t="s">
        <v>114</v>
      </c>
      <c r="O2218" s="14"/>
      <c r="P2218" s="15" t="s">
        <v>154</v>
      </c>
      <c r="Q2218" s="16">
        <v>8199</v>
      </c>
      <c r="R2218" s="17">
        <v>40</v>
      </c>
      <c r="S2218" s="18">
        <v>5657.3099999999995</v>
      </c>
      <c r="T2218" s="19" t="s">
        <v>34</v>
      </c>
      <c r="U2218" s="20" t="s">
        <v>35</v>
      </c>
      <c r="V2218" s="21" t="s">
        <v>2392</v>
      </c>
      <c r="W2218" s="22">
        <v>1</v>
      </c>
      <c r="X2218" s="23"/>
    </row>
    <row r="2219" spans="1:24" s="1" customFormat="1" ht="108" customHeight="1" x14ac:dyDescent="0.3">
      <c r="A2219" s="11" t="s">
        <v>23</v>
      </c>
      <c r="B2219" s="11" t="s">
        <v>2613</v>
      </c>
      <c r="C2219" s="12" t="s">
        <v>2614</v>
      </c>
      <c r="D2219" s="28"/>
      <c r="E2219" s="40" t="str">
        <f>HYPERLINK("https://www.google.ru/search?q=FZ9837-010&amp;newwindow=1&amp;tbm=isch","Еще фото")</f>
        <v>Еще фото</v>
      </c>
      <c r="F2219" s="25" t="s">
        <v>52</v>
      </c>
      <c r="G2219" s="11" t="s">
        <v>2322</v>
      </c>
      <c r="H2219" s="11" t="s">
        <v>28</v>
      </c>
      <c r="I2219" s="14" t="s">
        <v>2323</v>
      </c>
      <c r="J2219" s="14" t="s">
        <v>336</v>
      </c>
      <c r="K2219" s="15" t="s">
        <v>30</v>
      </c>
      <c r="L2219" s="14" t="s">
        <v>2615</v>
      </c>
      <c r="M2219" s="14"/>
      <c r="N2219" s="14" t="s">
        <v>114</v>
      </c>
      <c r="O2219" s="14"/>
      <c r="P2219" s="15" t="s">
        <v>154</v>
      </c>
      <c r="Q2219" s="16">
        <v>7199</v>
      </c>
      <c r="R2219" s="17">
        <v>40</v>
      </c>
      <c r="S2219" s="18">
        <v>4967.3099999999995</v>
      </c>
      <c r="T2219" s="19" t="s">
        <v>34</v>
      </c>
      <c r="U2219" s="20" t="s">
        <v>35</v>
      </c>
      <c r="V2219" s="21" t="s">
        <v>36</v>
      </c>
      <c r="W2219" s="22">
        <v>1</v>
      </c>
      <c r="X2219" s="23"/>
    </row>
    <row r="2220" spans="1:24" s="1" customFormat="1" ht="52.05" customHeight="1" x14ac:dyDescent="0.3">
      <c r="A2220" s="11" t="s">
        <v>23</v>
      </c>
      <c r="B2220" s="11" t="s">
        <v>2616</v>
      </c>
      <c r="C2220" s="12" t="s">
        <v>2617</v>
      </c>
      <c r="D2220" s="54"/>
      <c r="E2220" s="40" t="str">
        <f>HYPERLINK("https://www.google.ru/search?q=HF9902-010&amp;newwindow=1&amp;tbm=isch","Еще фото")</f>
        <v>Еще фото</v>
      </c>
      <c r="F2220" s="25"/>
      <c r="G2220" s="11" t="s">
        <v>2322</v>
      </c>
      <c r="H2220" s="11" t="s">
        <v>28</v>
      </c>
      <c r="I2220" s="14" t="s">
        <v>2323</v>
      </c>
      <c r="J2220" s="14" t="s">
        <v>29</v>
      </c>
      <c r="K2220" s="15" t="s">
        <v>30</v>
      </c>
      <c r="L2220" s="56" t="s">
        <v>2618</v>
      </c>
      <c r="M2220" s="14"/>
      <c r="N2220" s="14" t="s">
        <v>391</v>
      </c>
      <c r="O2220" s="14"/>
      <c r="P2220" s="15" t="s">
        <v>2619</v>
      </c>
      <c r="Q2220" s="16">
        <v>12199</v>
      </c>
      <c r="R2220" s="17">
        <v>40</v>
      </c>
      <c r="S2220" s="18">
        <v>8417.31</v>
      </c>
      <c r="T2220" s="19" t="s">
        <v>34</v>
      </c>
      <c r="U2220" s="20" t="s">
        <v>35</v>
      </c>
      <c r="V2220" s="21" t="s">
        <v>36</v>
      </c>
      <c r="W2220" s="22">
        <v>2</v>
      </c>
      <c r="X2220" s="23"/>
    </row>
    <row r="2221" spans="1:24" s="1" customFormat="1" ht="61.05" customHeight="1" x14ac:dyDescent="0.3">
      <c r="A2221" s="24" t="s">
        <v>23</v>
      </c>
      <c r="B2221" s="24" t="s">
        <v>2616</v>
      </c>
      <c r="C2221" s="12" t="s">
        <v>2617</v>
      </c>
      <c r="D2221" s="55"/>
      <c r="E2221" s="40" t="str">
        <f>HYPERLINK("https://www.google.ru/search?q=HF9902-010&amp;newwindow=1&amp;tbm=isch","Еще фото")</f>
        <v>Еще фото</v>
      </c>
      <c r="F2221" s="25"/>
      <c r="G2221" s="24" t="s">
        <v>2322</v>
      </c>
      <c r="H2221" s="24" t="s">
        <v>28</v>
      </c>
      <c r="I2221" s="24" t="s">
        <v>2323</v>
      </c>
      <c r="J2221" s="14" t="s">
        <v>29</v>
      </c>
      <c r="K2221" s="15" t="s">
        <v>30</v>
      </c>
      <c r="L2221" s="57"/>
      <c r="M2221" s="14"/>
      <c r="N2221" s="14" t="s">
        <v>391</v>
      </c>
      <c r="O2221" s="14"/>
      <c r="P2221" s="15" t="s">
        <v>2619</v>
      </c>
      <c r="Q2221" s="16">
        <v>12199</v>
      </c>
      <c r="R2221" s="17">
        <v>40</v>
      </c>
      <c r="S2221" s="18">
        <v>8417.31</v>
      </c>
      <c r="T2221" s="19" t="s">
        <v>34</v>
      </c>
      <c r="U2221" s="20" t="s">
        <v>39</v>
      </c>
      <c r="V2221" s="21" t="s">
        <v>40</v>
      </c>
      <c r="W2221" s="22">
        <v>1</v>
      </c>
      <c r="X2221" s="23"/>
    </row>
    <row r="2222" spans="1:24" s="1" customFormat="1" ht="108" customHeight="1" x14ac:dyDescent="0.3">
      <c r="A2222" s="11" t="s">
        <v>23</v>
      </c>
      <c r="B2222" s="11" t="s">
        <v>2616</v>
      </c>
      <c r="C2222" s="12" t="s">
        <v>2620</v>
      </c>
      <c r="D2222" s="28"/>
      <c r="E2222" s="40" t="str">
        <f>HYPERLINK("https://www.google.ru/search?q=HF9902-376&amp;newwindow=1&amp;tbm=isch","Еще фото")</f>
        <v>Еще фото</v>
      </c>
      <c r="F2222" s="25"/>
      <c r="G2222" s="11" t="s">
        <v>2322</v>
      </c>
      <c r="H2222" s="11" t="s">
        <v>28</v>
      </c>
      <c r="I2222" s="14" t="s">
        <v>2323</v>
      </c>
      <c r="J2222" s="14" t="s">
        <v>29</v>
      </c>
      <c r="K2222" s="15" t="s">
        <v>30</v>
      </c>
      <c r="L2222" s="14" t="s">
        <v>2618</v>
      </c>
      <c r="M2222" s="14"/>
      <c r="N2222" s="14" t="s">
        <v>1521</v>
      </c>
      <c r="O2222" s="14"/>
      <c r="P2222" s="15" t="s">
        <v>2619</v>
      </c>
      <c r="Q2222" s="16">
        <v>12199</v>
      </c>
      <c r="R2222" s="17">
        <v>40</v>
      </c>
      <c r="S2222" s="18">
        <v>8417.31</v>
      </c>
      <c r="T2222" s="19" t="s">
        <v>34</v>
      </c>
      <c r="U2222" s="20" t="s">
        <v>39</v>
      </c>
      <c r="V2222" s="21" t="s">
        <v>40</v>
      </c>
      <c r="W2222" s="22">
        <v>1</v>
      </c>
      <c r="X2222" s="23"/>
    </row>
    <row r="2223" spans="1:24" s="1" customFormat="1" ht="21" customHeight="1" x14ac:dyDescent="0.3">
      <c r="A2223" s="11" t="s">
        <v>23</v>
      </c>
      <c r="B2223" s="11" t="s">
        <v>2621</v>
      </c>
      <c r="C2223" s="26" t="s">
        <v>2622</v>
      </c>
      <c r="D2223" s="58"/>
      <c r="E2223" s="40" t="str">
        <f>HYPERLINK("https://www.google.ru/search?q=HJ0995-063&amp;newwindow=1&amp;tbm=isch","Еще фото")</f>
        <v>Еще фото</v>
      </c>
      <c r="F2223" s="25"/>
      <c r="G2223" s="11" t="s">
        <v>2322</v>
      </c>
      <c r="H2223" s="11" t="s">
        <v>28</v>
      </c>
      <c r="I2223" s="14" t="s">
        <v>2323</v>
      </c>
      <c r="J2223" s="14" t="s">
        <v>29</v>
      </c>
      <c r="K2223" s="15" t="s">
        <v>45</v>
      </c>
      <c r="L2223" s="56" t="s">
        <v>2623</v>
      </c>
      <c r="M2223" s="14"/>
      <c r="N2223" s="14" t="s">
        <v>32</v>
      </c>
      <c r="O2223" s="14"/>
      <c r="P2223" s="15" t="s">
        <v>47</v>
      </c>
      <c r="Q2223" s="16">
        <v>10499</v>
      </c>
      <c r="R2223" s="17">
        <v>40</v>
      </c>
      <c r="S2223" s="18">
        <v>7244.3099999999986</v>
      </c>
      <c r="T2223" s="19" t="s">
        <v>34</v>
      </c>
      <c r="U2223" s="20" t="s">
        <v>64</v>
      </c>
      <c r="V2223" s="21" t="s">
        <v>65</v>
      </c>
      <c r="W2223" s="22">
        <v>2</v>
      </c>
      <c r="X2223" s="23"/>
    </row>
    <row r="2224" spans="1:24" s="1" customFormat="1" ht="21" customHeight="1" x14ac:dyDescent="0.3">
      <c r="A2224" s="24" t="s">
        <v>23</v>
      </c>
      <c r="B2224" s="24" t="s">
        <v>2621</v>
      </c>
      <c r="C2224" s="27" t="s">
        <v>2622</v>
      </c>
      <c r="D2224" s="59"/>
      <c r="E2224" s="40" t="str">
        <f>HYPERLINK("https://www.google.ru/search?q=HJ0995-063&amp;newwindow=1&amp;tbm=isch","Еще фото")</f>
        <v>Еще фото</v>
      </c>
      <c r="F2224" s="25"/>
      <c r="G2224" s="24" t="s">
        <v>2322</v>
      </c>
      <c r="H2224" s="24" t="s">
        <v>28</v>
      </c>
      <c r="I2224" s="24" t="s">
        <v>2323</v>
      </c>
      <c r="J2224" s="14" t="s">
        <v>29</v>
      </c>
      <c r="K2224" s="15" t="s">
        <v>45</v>
      </c>
      <c r="L2224" s="61"/>
      <c r="M2224" s="14"/>
      <c r="N2224" s="14" t="s">
        <v>32</v>
      </c>
      <c r="O2224" s="14"/>
      <c r="P2224" s="15" t="s">
        <v>47</v>
      </c>
      <c r="Q2224" s="16">
        <v>10499</v>
      </c>
      <c r="R2224" s="17">
        <v>40</v>
      </c>
      <c r="S2224" s="18">
        <v>7244.3099999999986</v>
      </c>
      <c r="T2224" s="19" t="s">
        <v>34</v>
      </c>
      <c r="U2224" s="20" t="s">
        <v>35</v>
      </c>
      <c r="V2224" s="21" t="s">
        <v>48</v>
      </c>
      <c r="W2224" s="22">
        <v>1</v>
      </c>
      <c r="X2224" s="23"/>
    </row>
    <row r="2225" spans="1:24" s="1" customFormat="1" ht="21" customHeight="1" x14ac:dyDescent="0.3">
      <c r="A2225" s="24" t="s">
        <v>23</v>
      </c>
      <c r="B2225" s="24" t="s">
        <v>2621</v>
      </c>
      <c r="C2225" s="27" t="s">
        <v>2622</v>
      </c>
      <c r="D2225" s="59"/>
      <c r="E2225" s="40" t="str">
        <f>HYPERLINK("https://www.google.ru/search?q=HJ0995-063&amp;newwindow=1&amp;tbm=isch","Еще фото")</f>
        <v>Еще фото</v>
      </c>
      <c r="F2225" s="25"/>
      <c r="G2225" s="24" t="s">
        <v>2322</v>
      </c>
      <c r="H2225" s="24" t="s">
        <v>28</v>
      </c>
      <c r="I2225" s="24" t="s">
        <v>2323</v>
      </c>
      <c r="J2225" s="14" t="s">
        <v>29</v>
      </c>
      <c r="K2225" s="15" t="s">
        <v>45</v>
      </c>
      <c r="L2225" s="61"/>
      <c r="M2225" s="14"/>
      <c r="N2225" s="14" t="s">
        <v>32</v>
      </c>
      <c r="O2225" s="14"/>
      <c r="P2225" s="15" t="s">
        <v>47</v>
      </c>
      <c r="Q2225" s="16">
        <v>10499</v>
      </c>
      <c r="R2225" s="17">
        <v>40</v>
      </c>
      <c r="S2225" s="18">
        <v>7244.3099999999986</v>
      </c>
      <c r="T2225" s="19" t="s">
        <v>34</v>
      </c>
      <c r="U2225" s="20" t="s">
        <v>37</v>
      </c>
      <c r="V2225" s="21" t="s">
        <v>38</v>
      </c>
      <c r="W2225" s="22">
        <v>3</v>
      </c>
      <c r="X2225" s="23"/>
    </row>
    <row r="2226" spans="1:24" s="1" customFormat="1" ht="21" customHeight="1" x14ac:dyDescent="0.3">
      <c r="A2226" s="24" t="s">
        <v>23</v>
      </c>
      <c r="B2226" s="24" t="s">
        <v>2621</v>
      </c>
      <c r="C2226" s="27" t="s">
        <v>2622</v>
      </c>
      <c r="D2226" s="59"/>
      <c r="E2226" s="40" t="str">
        <f>HYPERLINK("https://www.google.ru/search?q=HJ0995-063&amp;newwindow=1&amp;tbm=isch","Еще фото")</f>
        <v>Еще фото</v>
      </c>
      <c r="F2226" s="25"/>
      <c r="G2226" s="24" t="s">
        <v>2322</v>
      </c>
      <c r="H2226" s="24" t="s">
        <v>28</v>
      </c>
      <c r="I2226" s="24" t="s">
        <v>2323</v>
      </c>
      <c r="J2226" s="14" t="s">
        <v>29</v>
      </c>
      <c r="K2226" s="15" t="s">
        <v>45</v>
      </c>
      <c r="L2226" s="61"/>
      <c r="M2226" s="14"/>
      <c r="N2226" s="14" t="s">
        <v>32</v>
      </c>
      <c r="O2226" s="14"/>
      <c r="P2226" s="15" t="s">
        <v>47</v>
      </c>
      <c r="Q2226" s="16">
        <v>10499</v>
      </c>
      <c r="R2226" s="17">
        <v>40</v>
      </c>
      <c r="S2226" s="18">
        <v>7244.3099999999986</v>
      </c>
      <c r="T2226" s="19" t="s">
        <v>34</v>
      </c>
      <c r="U2226" s="20" t="s">
        <v>39</v>
      </c>
      <c r="V2226" s="21" t="s">
        <v>49</v>
      </c>
      <c r="W2226" s="22">
        <v>2</v>
      </c>
      <c r="X2226" s="23"/>
    </row>
    <row r="2227" spans="1:24" s="1" customFormat="1" ht="32" customHeight="1" x14ac:dyDescent="0.3">
      <c r="A2227" s="24" t="s">
        <v>23</v>
      </c>
      <c r="B2227" s="24" t="s">
        <v>2621</v>
      </c>
      <c r="C2227" s="27" t="s">
        <v>2622</v>
      </c>
      <c r="D2227" s="60"/>
      <c r="E2227" s="40" t="str">
        <f>HYPERLINK("https://www.google.ru/search?q=HJ0995-063&amp;newwindow=1&amp;tbm=isch","Еще фото")</f>
        <v>Еще фото</v>
      </c>
      <c r="F2227" s="25"/>
      <c r="G2227" s="24" t="s">
        <v>2322</v>
      </c>
      <c r="H2227" s="24" t="s">
        <v>28</v>
      </c>
      <c r="I2227" s="24" t="s">
        <v>2323</v>
      </c>
      <c r="J2227" s="14" t="s">
        <v>29</v>
      </c>
      <c r="K2227" s="15" t="s">
        <v>45</v>
      </c>
      <c r="L2227" s="57"/>
      <c r="M2227" s="14"/>
      <c r="N2227" s="14" t="s">
        <v>32</v>
      </c>
      <c r="O2227" s="14"/>
      <c r="P2227" s="15" t="s">
        <v>47</v>
      </c>
      <c r="Q2227" s="16">
        <v>10499</v>
      </c>
      <c r="R2227" s="17">
        <v>40</v>
      </c>
      <c r="S2227" s="18">
        <v>7244.3099999999986</v>
      </c>
      <c r="T2227" s="19" t="s">
        <v>34</v>
      </c>
      <c r="U2227" s="20" t="s">
        <v>41</v>
      </c>
      <c r="V2227" s="21" t="s">
        <v>40</v>
      </c>
      <c r="W2227" s="22">
        <v>1</v>
      </c>
      <c r="X2227" s="23"/>
    </row>
    <row r="2228" spans="1:24" s="1" customFormat="1" ht="52.05" customHeight="1" x14ac:dyDescent="0.3">
      <c r="A2228" s="11" t="s">
        <v>23</v>
      </c>
      <c r="B2228" s="11" t="s">
        <v>2624</v>
      </c>
      <c r="C2228" s="12" t="s">
        <v>2625</v>
      </c>
      <c r="D2228" s="54"/>
      <c r="E2228" s="40" t="str">
        <f>HYPERLINK("https://www.google.ru/search?q=HJ1186-010&amp;newwindow=1&amp;tbm=isch","Еще фото")</f>
        <v>Еще фото</v>
      </c>
      <c r="F2228" s="25"/>
      <c r="G2228" s="11" t="s">
        <v>2322</v>
      </c>
      <c r="H2228" s="11" t="s">
        <v>28</v>
      </c>
      <c r="I2228" s="14" t="s">
        <v>2323</v>
      </c>
      <c r="J2228" s="14" t="s">
        <v>29</v>
      </c>
      <c r="K2228" s="15" t="s">
        <v>45</v>
      </c>
      <c r="L2228" s="56" t="s">
        <v>2626</v>
      </c>
      <c r="M2228" s="14"/>
      <c r="N2228" s="14" t="s">
        <v>114</v>
      </c>
      <c r="O2228" s="14"/>
      <c r="P2228" s="15" t="s">
        <v>2627</v>
      </c>
      <c r="Q2228" s="16">
        <v>13199</v>
      </c>
      <c r="R2228" s="17">
        <v>40</v>
      </c>
      <c r="S2228" s="18">
        <v>9107.31</v>
      </c>
      <c r="T2228" s="19" t="s">
        <v>34</v>
      </c>
      <c r="U2228" s="20" t="s">
        <v>39</v>
      </c>
      <c r="V2228" s="21" t="s">
        <v>49</v>
      </c>
      <c r="W2228" s="22">
        <v>2</v>
      </c>
      <c r="X2228" s="23"/>
    </row>
    <row r="2229" spans="1:24" s="1" customFormat="1" ht="61.05" customHeight="1" x14ac:dyDescent="0.3">
      <c r="A2229" s="24" t="s">
        <v>23</v>
      </c>
      <c r="B2229" s="24" t="s">
        <v>2624</v>
      </c>
      <c r="C2229" s="12" t="s">
        <v>2625</v>
      </c>
      <c r="D2229" s="55"/>
      <c r="E2229" s="40" t="str">
        <f>HYPERLINK("https://www.google.ru/search?q=HJ1186-010&amp;newwindow=1&amp;tbm=isch","Еще фото")</f>
        <v>Еще фото</v>
      </c>
      <c r="F2229" s="25"/>
      <c r="G2229" s="24" t="s">
        <v>2322</v>
      </c>
      <c r="H2229" s="24" t="s">
        <v>28</v>
      </c>
      <c r="I2229" s="24" t="s">
        <v>2323</v>
      </c>
      <c r="J2229" s="14" t="s">
        <v>29</v>
      </c>
      <c r="K2229" s="15" t="s">
        <v>45</v>
      </c>
      <c r="L2229" s="57"/>
      <c r="M2229" s="14"/>
      <c r="N2229" s="14" t="s">
        <v>114</v>
      </c>
      <c r="O2229" s="14"/>
      <c r="P2229" s="15" t="s">
        <v>2627</v>
      </c>
      <c r="Q2229" s="16">
        <v>13199</v>
      </c>
      <c r="R2229" s="17">
        <v>40</v>
      </c>
      <c r="S2229" s="18">
        <v>9107.31</v>
      </c>
      <c r="T2229" s="19" t="s">
        <v>34</v>
      </c>
      <c r="U2229" s="20" t="s">
        <v>41</v>
      </c>
      <c r="V2229" s="21" t="s">
        <v>40</v>
      </c>
      <c r="W2229" s="22">
        <v>2</v>
      </c>
      <c r="X2229" s="23"/>
    </row>
    <row r="2230" spans="1:24" s="1" customFormat="1" ht="35" customHeight="1" x14ac:dyDescent="0.3">
      <c r="A2230" s="11" t="s">
        <v>23</v>
      </c>
      <c r="B2230" s="11" t="s">
        <v>2628</v>
      </c>
      <c r="C2230" s="12" t="s">
        <v>2629</v>
      </c>
      <c r="D2230" s="58"/>
      <c r="E2230" s="40" t="str">
        <f>HYPERLINK("https://www.google.ru/search?q=HJ1346-206&amp;newwindow=1&amp;tbm=isch","Еще фото")</f>
        <v>Еще фото</v>
      </c>
      <c r="F2230" s="25"/>
      <c r="G2230" s="11" t="s">
        <v>2336</v>
      </c>
      <c r="H2230" s="11" t="s">
        <v>28</v>
      </c>
      <c r="I2230" s="14" t="s">
        <v>2323</v>
      </c>
      <c r="J2230" s="14" t="s">
        <v>29</v>
      </c>
      <c r="K2230" s="15" t="s">
        <v>45</v>
      </c>
      <c r="L2230" s="56" t="s">
        <v>2630</v>
      </c>
      <c r="M2230" s="14"/>
      <c r="N2230" s="14" t="s">
        <v>164</v>
      </c>
      <c r="O2230" s="14"/>
      <c r="P2230" s="15" t="s">
        <v>47</v>
      </c>
      <c r="Q2230" s="16">
        <v>10199</v>
      </c>
      <c r="R2230" s="17">
        <v>40</v>
      </c>
      <c r="S2230" s="18">
        <v>7037.3099999999995</v>
      </c>
      <c r="T2230" s="19" t="s">
        <v>34</v>
      </c>
      <c r="U2230" s="20" t="s">
        <v>35</v>
      </c>
      <c r="V2230" s="21" t="s">
        <v>48</v>
      </c>
      <c r="W2230" s="22">
        <v>2</v>
      </c>
      <c r="X2230" s="23"/>
    </row>
    <row r="2231" spans="1:24" s="1" customFormat="1" ht="35" customHeight="1" x14ac:dyDescent="0.3">
      <c r="A2231" s="24" t="s">
        <v>23</v>
      </c>
      <c r="B2231" s="24" t="s">
        <v>2628</v>
      </c>
      <c r="C2231" s="12" t="s">
        <v>2629</v>
      </c>
      <c r="D2231" s="59"/>
      <c r="E2231" s="40" t="str">
        <f>HYPERLINK("https://www.google.ru/search?q=HJ1346-206&amp;newwindow=1&amp;tbm=isch","Еще фото")</f>
        <v>Еще фото</v>
      </c>
      <c r="F2231" s="25"/>
      <c r="G2231" s="24" t="s">
        <v>2336</v>
      </c>
      <c r="H2231" s="24" t="s">
        <v>28</v>
      </c>
      <c r="I2231" s="24" t="s">
        <v>2323</v>
      </c>
      <c r="J2231" s="14" t="s">
        <v>29</v>
      </c>
      <c r="K2231" s="15" t="s">
        <v>45</v>
      </c>
      <c r="L2231" s="61"/>
      <c r="M2231" s="14"/>
      <c r="N2231" s="14" t="s">
        <v>164</v>
      </c>
      <c r="O2231" s="14"/>
      <c r="P2231" s="15" t="s">
        <v>47</v>
      </c>
      <c r="Q2231" s="16">
        <v>10199</v>
      </c>
      <c r="R2231" s="17">
        <v>40</v>
      </c>
      <c r="S2231" s="18">
        <v>7037.3099999999995</v>
      </c>
      <c r="T2231" s="19" t="s">
        <v>34</v>
      </c>
      <c r="U2231" s="20" t="s">
        <v>37</v>
      </c>
      <c r="V2231" s="21" t="s">
        <v>38</v>
      </c>
      <c r="W2231" s="22">
        <v>1</v>
      </c>
      <c r="X2231" s="23"/>
    </row>
    <row r="2232" spans="1:24" s="1" customFormat="1" ht="37.049999999999997" customHeight="1" x14ac:dyDescent="0.3">
      <c r="A2232" s="24" t="s">
        <v>23</v>
      </c>
      <c r="B2232" s="24" t="s">
        <v>2628</v>
      </c>
      <c r="C2232" s="12" t="s">
        <v>2629</v>
      </c>
      <c r="D2232" s="60"/>
      <c r="E2232" s="40" t="str">
        <f>HYPERLINK("https://www.google.ru/search?q=HJ1346-206&amp;newwindow=1&amp;tbm=isch","Еще фото")</f>
        <v>Еще фото</v>
      </c>
      <c r="F2232" s="25"/>
      <c r="G2232" s="24" t="s">
        <v>2336</v>
      </c>
      <c r="H2232" s="24" t="s">
        <v>28</v>
      </c>
      <c r="I2232" s="24" t="s">
        <v>2323</v>
      </c>
      <c r="J2232" s="14" t="s">
        <v>29</v>
      </c>
      <c r="K2232" s="15" t="s">
        <v>45</v>
      </c>
      <c r="L2232" s="57"/>
      <c r="M2232" s="14"/>
      <c r="N2232" s="14" t="s">
        <v>164</v>
      </c>
      <c r="O2232" s="14"/>
      <c r="P2232" s="15" t="s">
        <v>47</v>
      </c>
      <c r="Q2232" s="16">
        <v>10199</v>
      </c>
      <c r="R2232" s="17">
        <v>40</v>
      </c>
      <c r="S2232" s="18">
        <v>7037.3099999999995</v>
      </c>
      <c r="T2232" s="19" t="s">
        <v>34</v>
      </c>
      <c r="U2232" s="20" t="s">
        <v>39</v>
      </c>
      <c r="V2232" s="21" t="s">
        <v>49</v>
      </c>
      <c r="W2232" s="22">
        <v>1</v>
      </c>
      <c r="X2232" s="23"/>
    </row>
    <row r="2233" spans="1:24" s="1" customFormat="1" ht="108" customHeight="1" x14ac:dyDescent="0.3">
      <c r="A2233" s="11" t="s">
        <v>23</v>
      </c>
      <c r="B2233" s="11" t="s">
        <v>2631</v>
      </c>
      <c r="C2233" s="12" t="s">
        <v>2632</v>
      </c>
      <c r="D2233" s="28"/>
      <c r="E2233" s="40" t="str">
        <f>HYPERLINK("https://www.google.ru/search?q=HJ2173-234&amp;newwindow=1&amp;tbm=isch","Еще фото")</f>
        <v>Еще фото</v>
      </c>
      <c r="F2233" s="25"/>
      <c r="G2233" s="11" t="s">
        <v>2322</v>
      </c>
      <c r="H2233" s="11" t="s">
        <v>28</v>
      </c>
      <c r="I2233" s="14" t="s">
        <v>2323</v>
      </c>
      <c r="J2233" s="14" t="s">
        <v>29</v>
      </c>
      <c r="K2233" s="15" t="s">
        <v>30</v>
      </c>
      <c r="L2233" s="14" t="s">
        <v>2633</v>
      </c>
      <c r="M2233" s="14"/>
      <c r="N2233" s="14" t="s">
        <v>70</v>
      </c>
      <c r="O2233" s="14"/>
      <c r="P2233" s="15" t="s">
        <v>302</v>
      </c>
      <c r="Q2233" s="16">
        <v>10099</v>
      </c>
      <c r="R2233" s="17">
        <v>40</v>
      </c>
      <c r="S2233" s="18">
        <v>6968.3099999999995</v>
      </c>
      <c r="T2233" s="19" t="s">
        <v>34</v>
      </c>
      <c r="U2233" s="20" t="s">
        <v>37</v>
      </c>
      <c r="V2233" s="21" t="s">
        <v>38</v>
      </c>
      <c r="W2233" s="22">
        <v>1</v>
      </c>
      <c r="X2233" s="23"/>
    </row>
    <row r="2234" spans="1:24" s="1" customFormat="1" ht="35" customHeight="1" x14ac:dyDescent="0.3">
      <c r="A2234" s="11" t="s">
        <v>23</v>
      </c>
      <c r="B2234" s="11" t="s">
        <v>2634</v>
      </c>
      <c r="C2234" s="12" t="s">
        <v>2635</v>
      </c>
      <c r="D2234" s="58"/>
      <c r="E2234" s="40" t="str">
        <f>HYPERLINK("https://www.google.ru/search?q=HJ2506-370&amp;newwindow=1&amp;tbm=isch","Еще фото")</f>
        <v>Еще фото</v>
      </c>
      <c r="F2234" s="25"/>
      <c r="G2234" s="11" t="s">
        <v>2322</v>
      </c>
      <c r="H2234" s="11" t="s">
        <v>28</v>
      </c>
      <c r="I2234" s="14" t="s">
        <v>2323</v>
      </c>
      <c r="J2234" s="14" t="s">
        <v>29</v>
      </c>
      <c r="K2234" s="15" t="s">
        <v>30</v>
      </c>
      <c r="L2234" s="56" t="s">
        <v>2636</v>
      </c>
      <c r="M2234" s="14"/>
      <c r="N2234" s="14" t="s">
        <v>70</v>
      </c>
      <c r="O2234" s="14"/>
      <c r="P2234" s="15" t="s">
        <v>47</v>
      </c>
      <c r="Q2234" s="16">
        <v>11999</v>
      </c>
      <c r="R2234" s="17">
        <v>40</v>
      </c>
      <c r="S2234" s="18">
        <v>8279.31</v>
      </c>
      <c r="T2234" s="19" t="s">
        <v>34</v>
      </c>
      <c r="U2234" s="20" t="s">
        <v>39</v>
      </c>
      <c r="V2234" s="21" t="s">
        <v>40</v>
      </c>
      <c r="W2234" s="22">
        <v>2</v>
      </c>
      <c r="X2234" s="23"/>
    </row>
    <row r="2235" spans="1:24" s="1" customFormat="1" ht="35" customHeight="1" x14ac:dyDescent="0.3">
      <c r="A2235" s="24" t="s">
        <v>23</v>
      </c>
      <c r="B2235" s="24" t="s">
        <v>2634</v>
      </c>
      <c r="C2235" s="12" t="s">
        <v>2635</v>
      </c>
      <c r="D2235" s="59"/>
      <c r="E2235" s="40" t="str">
        <f>HYPERLINK("https://www.google.ru/search?q=HJ2506-370&amp;newwindow=1&amp;tbm=isch","Еще фото")</f>
        <v>Еще фото</v>
      </c>
      <c r="F2235" s="25"/>
      <c r="G2235" s="24" t="s">
        <v>2322</v>
      </c>
      <c r="H2235" s="24" t="s">
        <v>28</v>
      </c>
      <c r="I2235" s="24" t="s">
        <v>2323</v>
      </c>
      <c r="J2235" s="14" t="s">
        <v>29</v>
      </c>
      <c r="K2235" s="15" t="s">
        <v>30</v>
      </c>
      <c r="L2235" s="61"/>
      <c r="M2235" s="14"/>
      <c r="N2235" s="14" t="s">
        <v>70</v>
      </c>
      <c r="O2235" s="14"/>
      <c r="P2235" s="15" t="s">
        <v>47</v>
      </c>
      <c r="Q2235" s="16">
        <v>11999</v>
      </c>
      <c r="R2235" s="17">
        <v>40</v>
      </c>
      <c r="S2235" s="18">
        <v>8279.31</v>
      </c>
      <c r="T2235" s="19" t="s">
        <v>34</v>
      </c>
      <c r="U2235" s="20" t="s">
        <v>41</v>
      </c>
      <c r="V2235" s="21" t="s">
        <v>42</v>
      </c>
      <c r="W2235" s="22">
        <v>1</v>
      </c>
      <c r="X2235" s="23"/>
    </row>
    <row r="2236" spans="1:24" s="1" customFormat="1" ht="37.049999999999997" customHeight="1" x14ac:dyDescent="0.3">
      <c r="A2236" s="24" t="s">
        <v>23</v>
      </c>
      <c r="B2236" s="24" t="s">
        <v>2634</v>
      </c>
      <c r="C2236" s="12" t="s">
        <v>2635</v>
      </c>
      <c r="D2236" s="60"/>
      <c r="E2236" s="40" t="str">
        <f>HYPERLINK("https://www.google.ru/search?q=HJ2506-370&amp;newwindow=1&amp;tbm=isch","Еще фото")</f>
        <v>Еще фото</v>
      </c>
      <c r="F2236" s="25"/>
      <c r="G2236" s="24" t="s">
        <v>2322</v>
      </c>
      <c r="H2236" s="24" t="s">
        <v>28</v>
      </c>
      <c r="I2236" s="24" t="s">
        <v>2323</v>
      </c>
      <c r="J2236" s="14" t="s">
        <v>29</v>
      </c>
      <c r="K2236" s="15" t="s">
        <v>30</v>
      </c>
      <c r="L2236" s="57"/>
      <c r="M2236" s="14"/>
      <c r="N2236" s="14" t="s">
        <v>70</v>
      </c>
      <c r="O2236" s="14"/>
      <c r="P2236" s="15" t="s">
        <v>47</v>
      </c>
      <c r="Q2236" s="16">
        <v>11999</v>
      </c>
      <c r="R2236" s="17">
        <v>40</v>
      </c>
      <c r="S2236" s="18">
        <v>8279.31</v>
      </c>
      <c r="T2236" s="19" t="s">
        <v>34</v>
      </c>
      <c r="U2236" s="20" t="s">
        <v>54</v>
      </c>
      <c r="V2236" s="21" t="s">
        <v>55</v>
      </c>
      <c r="W2236" s="22">
        <v>1</v>
      </c>
      <c r="X2236" s="23"/>
    </row>
    <row r="2237" spans="1:24" s="1" customFormat="1" ht="108" customHeight="1" x14ac:dyDescent="0.3">
      <c r="A2237" s="11" t="s">
        <v>23</v>
      </c>
      <c r="B2237" s="11" t="s">
        <v>2637</v>
      </c>
      <c r="C2237" s="12" t="s">
        <v>2638</v>
      </c>
      <c r="D2237" s="28"/>
      <c r="E2237" s="40" t="str">
        <f>HYPERLINK("https://www.google.ru/search?q=HJ3001-010&amp;newwindow=1&amp;tbm=isch","Еще фото")</f>
        <v>Еще фото</v>
      </c>
      <c r="F2237" s="25"/>
      <c r="G2237" s="11" t="s">
        <v>2322</v>
      </c>
      <c r="H2237" s="11" t="s">
        <v>28</v>
      </c>
      <c r="I2237" s="14" t="s">
        <v>2323</v>
      </c>
      <c r="J2237" s="14" t="s">
        <v>29</v>
      </c>
      <c r="K2237" s="15" t="s">
        <v>30</v>
      </c>
      <c r="L2237" s="14" t="s">
        <v>2639</v>
      </c>
      <c r="M2237" s="14"/>
      <c r="N2237" s="14" t="s">
        <v>114</v>
      </c>
      <c r="O2237" s="14"/>
      <c r="P2237" s="15" t="s">
        <v>148</v>
      </c>
      <c r="Q2237" s="16">
        <v>11099</v>
      </c>
      <c r="R2237" s="17">
        <v>40</v>
      </c>
      <c r="S2237" s="18">
        <v>7658.3099999999986</v>
      </c>
      <c r="T2237" s="19" t="s">
        <v>34</v>
      </c>
      <c r="U2237" s="20" t="s">
        <v>41</v>
      </c>
      <c r="V2237" s="21" t="s">
        <v>42</v>
      </c>
      <c r="W2237" s="22">
        <v>3</v>
      </c>
      <c r="X2237" s="23"/>
    </row>
    <row r="2238" spans="1:24" s="1" customFormat="1" ht="108" customHeight="1" x14ac:dyDescent="0.3">
      <c r="A2238" s="11" t="s">
        <v>23</v>
      </c>
      <c r="B2238" s="11" t="s">
        <v>2640</v>
      </c>
      <c r="C2238" s="12" t="s">
        <v>2641</v>
      </c>
      <c r="D2238" s="28"/>
      <c r="E2238" s="40" t="str">
        <f>HYPERLINK("https://www.google.ru/search?q=HQ4643-010&amp;newwindow=1&amp;tbm=isch","Еще фото")</f>
        <v>Еще фото</v>
      </c>
      <c r="F2238" s="25" t="s">
        <v>76</v>
      </c>
      <c r="G2238" s="11" t="s">
        <v>2336</v>
      </c>
      <c r="H2238" s="11" t="s">
        <v>28</v>
      </c>
      <c r="I2238" s="14" t="s">
        <v>2323</v>
      </c>
      <c r="J2238" s="14" t="s">
        <v>254</v>
      </c>
      <c r="K2238" s="15" t="s">
        <v>30</v>
      </c>
      <c r="L2238" s="14" t="s">
        <v>2642</v>
      </c>
      <c r="M2238" s="14"/>
      <c r="N2238" s="14" t="s">
        <v>114</v>
      </c>
      <c r="O2238" s="14"/>
      <c r="P2238" s="15" t="s">
        <v>47</v>
      </c>
      <c r="Q2238" s="16">
        <v>13599</v>
      </c>
      <c r="R2238" s="17">
        <v>40</v>
      </c>
      <c r="S2238" s="18">
        <v>9383.31</v>
      </c>
      <c r="T2238" s="19" t="s">
        <v>34</v>
      </c>
      <c r="U2238" s="20" t="s">
        <v>37</v>
      </c>
      <c r="V2238" s="21" t="s">
        <v>38</v>
      </c>
      <c r="W2238" s="22">
        <v>1</v>
      </c>
      <c r="X2238" s="23"/>
    </row>
    <row r="2239" spans="1:24" s="1" customFormat="1" ht="108" customHeight="1" x14ac:dyDescent="0.3">
      <c r="A2239" s="11" t="s">
        <v>23</v>
      </c>
      <c r="B2239" s="11" t="s">
        <v>2643</v>
      </c>
      <c r="C2239" s="12" t="s">
        <v>2644</v>
      </c>
      <c r="D2239" s="28"/>
      <c r="E2239" s="40" t="str">
        <f>HYPERLINK("https://www.google.ru/search?q=HQ8594-736&amp;newwindow=1&amp;tbm=isch","Еще фото")</f>
        <v>Еще фото</v>
      </c>
      <c r="F2239" s="25"/>
      <c r="G2239" s="11" t="s">
        <v>2322</v>
      </c>
      <c r="H2239" s="11" t="s">
        <v>28</v>
      </c>
      <c r="I2239" s="14" t="s">
        <v>2323</v>
      </c>
      <c r="J2239" s="14" t="s">
        <v>29</v>
      </c>
      <c r="K2239" s="15" t="s">
        <v>30</v>
      </c>
      <c r="L2239" s="14" t="s">
        <v>2645</v>
      </c>
      <c r="M2239" s="14"/>
      <c r="N2239" s="14" t="s">
        <v>1669</v>
      </c>
      <c r="O2239" s="14"/>
      <c r="P2239" s="15" t="s">
        <v>2646</v>
      </c>
      <c r="Q2239" s="16">
        <v>11099</v>
      </c>
      <c r="R2239" s="17">
        <v>40</v>
      </c>
      <c r="S2239" s="18">
        <v>7658.3099999999986</v>
      </c>
      <c r="T2239" s="19" t="s">
        <v>34</v>
      </c>
      <c r="U2239" s="20" t="s">
        <v>41</v>
      </c>
      <c r="V2239" s="21" t="s">
        <v>42</v>
      </c>
      <c r="W2239" s="22">
        <v>1</v>
      </c>
      <c r="X2239" s="23"/>
    </row>
    <row r="2240" spans="1:24" s="1" customFormat="1" ht="35" customHeight="1" x14ac:dyDescent="0.3">
      <c r="A2240" s="11" t="s">
        <v>23</v>
      </c>
      <c r="B2240" s="11" t="s">
        <v>2647</v>
      </c>
      <c r="C2240" s="12" t="s">
        <v>2648</v>
      </c>
      <c r="D2240" s="58"/>
      <c r="E2240" s="40" t="str">
        <f>HYPERLINK("https://www.google.ru/search?q=HV0854-010&amp;newwindow=1&amp;tbm=isch","Еще фото")</f>
        <v>Еще фото</v>
      </c>
      <c r="F2240" s="25"/>
      <c r="G2240" s="11" t="s">
        <v>2322</v>
      </c>
      <c r="H2240" s="11" t="s">
        <v>28</v>
      </c>
      <c r="I2240" s="14" t="s">
        <v>2323</v>
      </c>
      <c r="J2240" s="14" t="s">
        <v>29</v>
      </c>
      <c r="K2240" s="15" t="s">
        <v>30</v>
      </c>
      <c r="L2240" s="56" t="s">
        <v>2649</v>
      </c>
      <c r="M2240" s="14"/>
      <c r="N2240" s="14" t="s">
        <v>114</v>
      </c>
      <c r="O2240" s="14"/>
      <c r="P2240" s="15" t="s">
        <v>125</v>
      </c>
      <c r="Q2240" s="16">
        <v>10599</v>
      </c>
      <c r="R2240" s="17">
        <v>40</v>
      </c>
      <c r="S2240" s="18">
        <v>7313.3099999999986</v>
      </c>
      <c r="T2240" s="19" t="s">
        <v>34</v>
      </c>
      <c r="U2240" s="20" t="s">
        <v>35</v>
      </c>
      <c r="V2240" s="21" t="s">
        <v>36</v>
      </c>
      <c r="W2240" s="22">
        <v>1</v>
      </c>
      <c r="X2240" s="23"/>
    </row>
    <row r="2241" spans="1:24" s="1" customFormat="1" ht="35" customHeight="1" x14ac:dyDescent="0.3">
      <c r="A2241" s="24" t="s">
        <v>23</v>
      </c>
      <c r="B2241" s="24" t="s">
        <v>2647</v>
      </c>
      <c r="C2241" s="12" t="s">
        <v>2648</v>
      </c>
      <c r="D2241" s="59"/>
      <c r="E2241" s="40" t="str">
        <f>HYPERLINK("https://www.google.ru/search?q=HV0854-010&amp;newwindow=1&amp;tbm=isch","Еще фото")</f>
        <v>Еще фото</v>
      </c>
      <c r="F2241" s="25"/>
      <c r="G2241" s="24" t="s">
        <v>2322</v>
      </c>
      <c r="H2241" s="24" t="s">
        <v>28</v>
      </c>
      <c r="I2241" s="24" t="s">
        <v>2323</v>
      </c>
      <c r="J2241" s="14" t="s">
        <v>29</v>
      </c>
      <c r="K2241" s="15" t="s">
        <v>30</v>
      </c>
      <c r="L2241" s="61"/>
      <c r="M2241" s="14"/>
      <c r="N2241" s="14" t="s">
        <v>114</v>
      </c>
      <c r="O2241" s="14"/>
      <c r="P2241" s="15" t="s">
        <v>125</v>
      </c>
      <c r="Q2241" s="16">
        <v>10599</v>
      </c>
      <c r="R2241" s="17">
        <v>40</v>
      </c>
      <c r="S2241" s="18">
        <v>7313.3099999999986</v>
      </c>
      <c r="T2241" s="19" t="s">
        <v>34</v>
      </c>
      <c r="U2241" s="20" t="s">
        <v>37</v>
      </c>
      <c r="V2241" s="21" t="s">
        <v>38</v>
      </c>
      <c r="W2241" s="22">
        <v>2</v>
      </c>
      <c r="X2241" s="23"/>
    </row>
    <row r="2242" spans="1:24" s="1" customFormat="1" ht="37.049999999999997" customHeight="1" x14ac:dyDescent="0.3">
      <c r="A2242" s="24" t="s">
        <v>23</v>
      </c>
      <c r="B2242" s="24" t="s">
        <v>2647</v>
      </c>
      <c r="C2242" s="12" t="s">
        <v>2648</v>
      </c>
      <c r="D2242" s="60"/>
      <c r="E2242" s="40" t="str">
        <f>HYPERLINK("https://www.google.ru/search?q=HV0854-010&amp;newwindow=1&amp;tbm=isch","Еще фото")</f>
        <v>Еще фото</v>
      </c>
      <c r="F2242" s="25"/>
      <c r="G2242" s="24" t="s">
        <v>2322</v>
      </c>
      <c r="H2242" s="24" t="s">
        <v>28</v>
      </c>
      <c r="I2242" s="24" t="s">
        <v>2323</v>
      </c>
      <c r="J2242" s="14" t="s">
        <v>29</v>
      </c>
      <c r="K2242" s="15" t="s">
        <v>30</v>
      </c>
      <c r="L2242" s="57"/>
      <c r="M2242" s="14"/>
      <c r="N2242" s="14" t="s">
        <v>114</v>
      </c>
      <c r="O2242" s="14"/>
      <c r="P2242" s="15" t="s">
        <v>125</v>
      </c>
      <c r="Q2242" s="16">
        <v>10599</v>
      </c>
      <c r="R2242" s="17">
        <v>40</v>
      </c>
      <c r="S2242" s="18">
        <v>7313.3099999999986</v>
      </c>
      <c r="T2242" s="19" t="s">
        <v>34</v>
      </c>
      <c r="U2242" s="20" t="s">
        <v>39</v>
      </c>
      <c r="V2242" s="21" t="s">
        <v>40</v>
      </c>
      <c r="W2242" s="22">
        <v>1</v>
      </c>
      <c r="X2242" s="23"/>
    </row>
    <row r="2243" spans="1:24" s="1" customFormat="1" ht="108" customHeight="1" x14ac:dyDescent="0.3">
      <c r="A2243" s="11" t="s">
        <v>23</v>
      </c>
      <c r="B2243" s="11" t="s">
        <v>2650</v>
      </c>
      <c r="C2243" s="12" t="s">
        <v>2651</v>
      </c>
      <c r="D2243" s="28"/>
      <c r="E2243" s="40" t="str">
        <f>HYPERLINK("https://www.google.ru/search?q=HV1417-451&amp;newwindow=1&amp;tbm=isch","Еще фото")</f>
        <v>Еще фото</v>
      </c>
      <c r="F2243" s="25"/>
      <c r="G2243" s="11" t="s">
        <v>404</v>
      </c>
      <c r="H2243" s="11" t="s">
        <v>28</v>
      </c>
      <c r="I2243" s="14" t="s">
        <v>2323</v>
      </c>
      <c r="J2243" s="14" t="s">
        <v>29</v>
      </c>
      <c r="K2243" s="15" t="s">
        <v>30</v>
      </c>
      <c r="L2243" s="14" t="s">
        <v>2652</v>
      </c>
      <c r="M2243" s="14"/>
      <c r="N2243" s="14" t="s">
        <v>107</v>
      </c>
      <c r="O2243" s="14"/>
      <c r="P2243" s="15" t="s">
        <v>327</v>
      </c>
      <c r="Q2243" s="16">
        <v>22199</v>
      </c>
      <c r="R2243" s="17">
        <v>40</v>
      </c>
      <c r="S2243" s="18">
        <v>15317.309999999998</v>
      </c>
      <c r="T2243" s="19" t="s">
        <v>34</v>
      </c>
      <c r="U2243" s="20" t="s">
        <v>35</v>
      </c>
      <c r="V2243" s="21" t="s">
        <v>36</v>
      </c>
      <c r="W2243" s="22">
        <v>1</v>
      </c>
      <c r="X2243" s="23"/>
    </row>
    <row r="2244" spans="1:24" s="1" customFormat="1" ht="52.05" customHeight="1" x14ac:dyDescent="0.3">
      <c r="A2244" s="11" t="s">
        <v>23</v>
      </c>
      <c r="B2244" s="11" t="s">
        <v>2653</v>
      </c>
      <c r="C2244" s="12" t="s">
        <v>2654</v>
      </c>
      <c r="D2244" s="54"/>
      <c r="E2244" s="40" t="str">
        <f>HYPERLINK("https://www.google.ru/search?q=HV3591-010&amp;newwindow=1&amp;tbm=isch","Еще фото")</f>
        <v>Еще фото</v>
      </c>
      <c r="F2244" s="25"/>
      <c r="G2244" s="11" t="s">
        <v>2322</v>
      </c>
      <c r="H2244" s="11" t="s">
        <v>28</v>
      </c>
      <c r="I2244" s="14" t="s">
        <v>2323</v>
      </c>
      <c r="J2244" s="14" t="s">
        <v>99</v>
      </c>
      <c r="K2244" s="15" t="s">
        <v>45</v>
      </c>
      <c r="L2244" s="56" t="s">
        <v>2655</v>
      </c>
      <c r="M2244" s="14"/>
      <c r="N2244" s="14" t="s">
        <v>114</v>
      </c>
      <c r="O2244" s="14"/>
      <c r="P2244" s="15" t="s">
        <v>2656</v>
      </c>
      <c r="Q2244" s="16">
        <v>9599</v>
      </c>
      <c r="R2244" s="17">
        <v>40</v>
      </c>
      <c r="S2244" s="18">
        <v>6623.3099999999995</v>
      </c>
      <c r="T2244" s="19" t="s">
        <v>34</v>
      </c>
      <c r="U2244" s="20" t="s">
        <v>37</v>
      </c>
      <c r="V2244" s="21" t="s">
        <v>38</v>
      </c>
      <c r="W2244" s="22">
        <v>5</v>
      </c>
      <c r="X2244" s="23"/>
    </row>
    <row r="2245" spans="1:24" s="1" customFormat="1" ht="61.05" customHeight="1" x14ac:dyDescent="0.3">
      <c r="A2245" s="24" t="s">
        <v>23</v>
      </c>
      <c r="B2245" s="24" t="s">
        <v>2653</v>
      </c>
      <c r="C2245" s="12" t="s">
        <v>2654</v>
      </c>
      <c r="D2245" s="55"/>
      <c r="E2245" s="40" t="str">
        <f>HYPERLINK("https://www.google.ru/search?q=HV3591-010&amp;newwindow=1&amp;tbm=isch","Еще фото")</f>
        <v>Еще фото</v>
      </c>
      <c r="F2245" s="25"/>
      <c r="G2245" s="24" t="s">
        <v>2322</v>
      </c>
      <c r="H2245" s="24" t="s">
        <v>28</v>
      </c>
      <c r="I2245" s="24" t="s">
        <v>2323</v>
      </c>
      <c r="J2245" s="14" t="s">
        <v>99</v>
      </c>
      <c r="K2245" s="15" t="s">
        <v>45</v>
      </c>
      <c r="L2245" s="57"/>
      <c r="M2245" s="14"/>
      <c r="N2245" s="14" t="s">
        <v>114</v>
      </c>
      <c r="O2245" s="14"/>
      <c r="P2245" s="15" t="s">
        <v>2656</v>
      </c>
      <c r="Q2245" s="16">
        <v>9599</v>
      </c>
      <c r="R2245" s="17">
        <v>40</v>
      </c>
      <c r="S2245" s="18">
        <v>6623.3099999999995</v>
      </c>
      <c r="T2245" s="19" t="s">
        <v>34</v>
      </c>
      <c r="U2245" s="20" t="s">
        <v>41</v>
      </c>
      <c r="V2245" s="21" t="s">
        <v>40</v>
      </c>
      <c r="W2245" s="22">
        <v>3</v>
      </c>
      <c r="X2245" s="23"/>
    </row>
    <row r="2246" spans="1:24" s="1" customFormat="1" ht="52.05" customHeight="1" x14ac:dyDescent="0.3">
      <c r="A2246" s="11" t="s">
        <v>23</v>
      </c>
      <c r="B2246" s="11" t="s">
        <v>2653</v>
      </c>
      <c r="C2246" s="12" t="s">
        <v>2657</v>
      </c>
      <c r="D2246" s="54"/>
      <c r="E2246" s="40" t="str">
        <f>HYPERLINK("https://www.google.ru/search?q=HV3591-547&amp;newwindow=1&amp;tbm=isch","Еще фото")</f>
        <v>Еще фото</v>
      </c>
      <c r="F2246" s="25"/>
      <c r="G2246" s="11" t="s">
        <v>2322</v>
      </c>
      <c r="H2246" s="11" t="s">
        <v>28</v>
      </c>
      <c r="I2246" s="14" t="s">
        <v>2323</v>
      </c>
      <c r="J2246" s="14" t="s">
        <v>99</v>
      </c>
      <c r="K2246" s="15" t="s">
        <v>45</v>
      </c>
      <c r="L2246" s="56" t="s">
        <v>2655</v>
      </c>
      <c r="M2246" s="14"/>
      <c r="N2246" s="14" t="s">
        <v>143</v>
      </c>
      <c r="O2246" s="14"/>
      <c r="P2246" s="15" t="s">
        <v>2658</v>
      </c>
      <c r="Q2246" s="16">
        <v>9599</v>
      </c>
      <c r="R2246" s="17">
        <v>40</v>
      </c>
      <c r="S2246" s="18">
        <v>6623.3099999999995</v>
      </c>
      <c r="T2246" s="19" t="s">
        <v>34</v>
      </c>
      <c r="U2246" s="20" t="s">
        <v>37</v>
      </c>
      <c r="V2246" s="21" t="s">
        <v>38</v>
      </c>
      <c r="W2246" s="22">
        <v>1</v>
      </c>
      <c r="X2246" s="23"/>
    </row>
    <row r="2247" spans="1:24" s="1" customFormat="1" ht="61.05" customHeight="1" x14ac:dyDescent="0.3">
      <c r="A2247" s="24" t="s">
        <v>23</v>
      </c>
      <c r="B2247" s="24" t="s">
        <v>2653</v>
      </c>
      <c r="C2247" s="12" t="s">
        <v>2657</v>
      </c>
      <c r="D2247" s="55"/>
      <c r="E2247" s="40" t="str">
        <f>HYPERLINK("https://www.google.ru/search?q=HV3591-547&amp;newwindow=1&amp;tbm=isch","Еще фото")</f>
        <v>Еще фото</v>
      </c>
      <c r="F2247" s="25"/>
      <c r="G2247" s="24" t="s">
        <v>2322</v>
      </c>
      <c r="H2247" s="24" t="s">
        <v>28</v>
      </c>
      <c r="I2247" s="24" t="s">
        <v>2323</v>
      </c>
      <c r="J2247" s="14" t="s">
        <v>99</v>
      </c>
      <c r="K2247" s="15" t="s">
        <v>45</v>
      </c>
      <c r="L2247" s="57"/>
      <c r="M2247" s="14"/>
      <c r="N2247" s="14" t="s">
        <v>143</v>
      </c>
      <c r="O2247" s="14"/>
      <c r="P2247" s="15" t="s">
        <v>2658</v>
      </c>
      <c r="Q2247" s="16">
        <v>9599</v>
      </c>
      <c r="R2247" s="17">
        <v>40</v>
      </c>
      <c r="S2247" s="18">
        <v>6623.3099999999995</v>
      </c>
      <c r="T2247" s="19" t="s">
        <v>34</v>
      </c>
      <c r="U2247" s="20" t="s">
        <v>39</v>
      </c>
      <c r="V2247" s="21" t="s">
        <v>49</v>
      </c>
      <c r="W2247" s="22">
        <v>3</v>
      </c>
      <c r="X2247" s="23"/>
    </row>
    <row r="2248" spans="1:24" s="1" customFormat="1" ht="52.05" customHeight="1" x14ac:dyDescent="0.3">
      <c r="A2248" s="11" t="s">
        <v>23</v>
      </c>
      <c r="B2248" s="11" t="s">
        <v>2659</v>
      </c>
      <c r="C2248" s="12" t="s">
        <v>2660</v>
      </c>
      <c r="D2248" s="54"/>
      <c r="E2248" s="40" t="str">
        <f>HYPERLINK("https://www.google.ru/search?q=HV6747-233&amp;newwindow=1&amp;tbm=isch","Еще фото")</f>
        <v>Еще фото</v>
      </c>
      <c r="F2248" s="25"/>
      <c r="G2248" s="11" t="s">
        <v>2322</v>
      </c>
      <c r="H2248" s="11" t="s">
        <v>28</v>
      </c>
      <c r="I2248" s="14" t="s">
        <v>2323</v>
      </c>
      <c r="J2248" s="14" t="s">
        <v>29</v>
      </c>
      <c r="K2248" s="15" t="s">
        <v>45</v>
      </c>
      <c r="L2248" s="56" t="s">
        <v>2661</v>
      </c>
      <c r="M2248" s="14"/>
      <c r="N2248" s="14" t="s">
        <v>2662</v>
      </c>
      <c r="O2248" s="14"/>
      <c r="P2248" s="15" t="s">
        <v>298</v>
      </c>
      <c r="Q2248" s="16">
        <v>18799</v>
      </c>
      <c r="R2248" s="17">
        <v>40</v>
      </c>
      <c r="S2248" s="18">
        <v>12971.309999999998</v>
      </c>
      <c r="T2248" s="19" t="s">
        <v>34</v>
      </c>
      <c r="U2248" s="20" t="s">
        <v>64</v>
      </c>
      <c r="V2248" s="21" t="s">
        <v>65</v>
      </c>
      <c r="W2248" s="22">
        <v>1</v>
      </c>
      <c r="X2248" s="23"/>
    </row>
    <row r="2249" spans="1:24" s="1" customFormat="1" ht="61.05" customHeight="1" x14ac:dyDescent="0.3">
      <c r="A2249" s="24" t="s">
        <v>23</v>
      </c>
      <c r="B2249" s="24" t="s">
        <v>2659</v>
      </c>
      <c r="C2249" s="12" t="s">
        <v>2660</v>
      </c>
      <c r="D2249" s="55"/>
      <c r="E2249" s="40" t="str">
        <f>HYPERLINK("https://www.google.ru/search?q=HV6747-233&amp;newwindow=1&amp;tbm=isch","Еще фото")</f>
        <v>Еще фото</v>
      </c>
      <c r="F2249" s="25"/>
      <c r="G2249" s="24" t="s">
        <v>2322</v>
      </c>
      <c r="H2249" s="24" t="s">
        <v>28</v>
      </c>
      <c r="I2249" s="24" t="s">
        <v>2323</v>
      </c>
      <c r="J2249" s="14" t="s">
        <v>29</v>
      </c>
      <c r="K2249" s="15" t="s">
        <v>45</v>
      </c>
      <c r="L2249" s="57"/>
      <c r="M2249" s="14"/>
      <c r="N2249" s="14" t="s">
        <v>2662</v>
      </c>
      <c r="O2249" s="14"/>
      <c r="P2249" s="15" t="s">
        <v>298</v>
      </c>
      <c r="Q2249" s="16">
        <v>18799</v>
      </c>
      <c r="R2249" s="17">
        <v>40</v>
      </c>
      <c r="S2249" s="18">
        <v>12971.309999999998</v>
      </c>
      <c r="T2249" s="19" t="s">
        <v>34</v>
      </c>
      <c r="U2249" s="20" t="s">
        <v>35</v>
      </c>
      <c r="V2249" s="21" t="s">
        <v>48</v>
      </c>
      <c r="W2249" s="22">
        <v>1</v>
      </c>
      <c r="X2249" s="23"/>
    </row>
    <row r="2250" spans="1:24" s="1" customFormat="1" ht="108" customHeight="1" x14ac:dyDescent="0.3">
      <c r="A2250" s="11" t="s">
        <v>23</v>
      </c>
      <c r="B2250" s="11" t="s">
        <v>2663</v>
      </c>
      <c r="C2250" s="12" t="s">
        <v>2664</v>
      </c>
      <c r="D2250" s="28"/>
      <c r="E2250" s="40" t="str">
        <f>HYPERLINK("https://www.google.ru/search?q=IB1450-010&amp;newwindow=1&amp;tbm=isch","Еще фото")</f>
        <v>Еще фото</v>
      </c>
      <c r="F2250" s="25"/>
      <c r="G2250" s="11" t="s">
        <v>2322</v>
      </c>
      <c r="H2250" s="11" t="s">
        <v>28</v>
      </c>
      <c r="I2250" s="14" t="s">
        <v>2323</v>
      </c>
      <c r="J2250" s="14" t="s">
        <v>29</v>
      </c>
      <c r="K2250" s="15" t="s">
        <v>45</v>
      </c>
      <c r="L2250" s="14" t="s">
        <v>2665</v>
      </c>
      <c r="M2250" s="14"/>
      <c r="N2250" s="14" t="s">
        <v>114</v>
      </c>
      <c r="O2250" s="14"/>
      <c r="P2250" s="15" t="s">
        <v>2666</v>
      </c>
      <c r="Q2250" s="16">
        <v>9699</v>
      </c>
      <c r="R2250" s="17">
        <v>40</v>
      </c>
      <c r="S2250" s="18">
        <v>6692.3099999999995</v>
      </c>
      <c r="T2250" s="19" t="s">
        <v>34</v>
      </c>
      <c r="U2250" s="20" t="s">
        <v>39</v>
      </c>
      <c r="V2250" s="21" t="s">
        <v>49</v>
      </c>
      <c r="W2250" s="22">
        <v>4</v>
      </c>
      <c r="X2250" s="23"/>
    </row>
    <row r="2251" spans="1:24" s="1" customFormat="1" ht="108" customHeight="1" x14ac:dyDescent="0.3">
      <c r="A2251" s="11" t="s">
        <v>23</v>
      </c>
      <c r="B2251" s="11" t="s">
        <v>2663</v>
      </c>
      <c r="C2251" s="12" t="s">
        <v>2667</v>
      </c>
      <c r="D2251" s="28"/>
      <c r="E2251" s="40" t="str">
        <f>HYPERLINK("https://www.google.ru/search?q=IB1450-320&amp;newwindow=1&amp;tbm=isch","Еще фото")</f>
        <v>Еще фото</v>
      </c>
      <c r="F2251" s="25"/>
      <c r="G2251" s="11" t="s">
        <v>2322</v>
      </c>
      <c r="H2251" s="11" t="s">
        <v>28</v>
      </c>
      <c r="I2251" s="14" t="s">
        <v>2323</v>
      </c>
      <c r="J2251" s="14" t="s">
        <v>29</v>
      </c>
      <c r="K2251" s="15" t="s">
        <v>45</v>
      </c>
      <c r="L2251" s="14" t="s">
        <v>2665</v>
      </c>
      <c r="M2251" s="14"/>
      <c r="N2251" s="14" t="s">
        <v>70</v>
      </c>
      <c r="O2251" s="14"/>
      <c r="P2251" s="15" t="s">
        <v>2666</v>
      </c>
      <c r="Q2251" s="16">
        <v>9699</v>
      </c>
      <c r="R2251" s="17">
        <v>40</v>
      </c>
      <c r="S2251" s="18">
        <v>6692.3099999999995</v>
      </c>
      <c r="T2251" s="19" t="s">
        <v>34</v>
      </c>
      <c r="U2251" s="20" t="s">
        <v>39</v>
      </c>
      <c r="V2251" s="21" t="s">
        <v>49</v>
      </c>
      <c r="W2251" s="22">
        <v>2</v>
      </c>
      <c r="X2251" s="23"/>
    </row>
    <row r="2252" spans="1:24" s="1" customFormat="1" ht="108" customHeight="1" x14ac:dyDescent="0.3">
      <c r="A2252" s="11" t="s">
        <v>23</v>
      </c>
      <c r="B2252" s="11" t="s">
        <v>2668</v>
      </c>
      <c r="C2252" s="12" t="s">
        <v>2669</v>
      </c>
      <c r="D2252" s="28"/>
      <c r="E2252" s="40" t="str">
        <f>HYPERLINK("https://www.google.ru/search?q=IB4144-045&amp;newwindow=1&amp;tbm=isch","Еще фото")</f>
        <v>Еще фото</v>
      </c>
      <c r="F2252" s="25"/>
      <c r="G2252" s="11" t="s">
        <v>2322</v>
      </c>
      <c r="H2252" s="11" t="s">
        <v>28</v>
      </c>
      <c r="I2252" s="14" t="s">
        <v>2323</v>
      </c>
      <c r="J2252" s="14" t="s">
        <v>29</v>
      </c>
      <c r="K2252" s="15" t="s">
        <v>30</v>
      </c>
      <c r="L2252" s="14" t="s">
        <v>2670</v>
      </c>
      <c r="M2252" s="14"/>
      <c r="N2252" s="14" t="s">
        <v>114</v>
      </c>
      <c r="O2252" s="14"/>
      <c r="P2252" s="15" t="s">
        <v>125</v>
      </c>
      <c r="Q2252" s="16">
        <v>10499</v>
      </c>
      <c r="R2252" s="17">
        <v>40</v>
      </c>
      <c r="S2252" s="18">
        <v>7244.3099999999986</v>
      </c>
      <c r="T2252" s="19" t="s">
        <v>34</v>
      </c>
      <c r="U2252" s="20" t="s">
        <v>64</v>
      </c>
      <c r="V2252" s="21" t="s">
        <v>48</v>
      </c>
      <c r="W2252" s="22">
        <v>1</v>
      </c>
      <c r="X2252" s="23"/>
    </row>
    <row r="2253" spans="1:24" s="1" customFormat="1" ht="52.05" customHeight="1" x14ac:dyDescent="0.3">
      <c r="A2253" s="11" t="s">
        <v>23</v>
      </c>
      <c r="B2253" s="11" t="s">
        <v>2459</v>
      </c>
      <c r="C2253" s="12" t="s">
        <v>2671</v>
      </c>
      <c r="D2253" s="54"/>
      <c r="E2253" s="40" t="str">
        <f>HYPERLINK("https://www.google.ru/search?q=IB7235-010&amp;newwindow=1&amp;tbm=isch","Еще фото")</f>
        <v>Еще фото</v>
      </c>
      <c r="F2253" s="25"/>
      <c r="G2253" s="11" t="s">
        <v>2322</v>
      </c>
      <c r="H2253" s="11" t="s">
        <v>28</v>
      </c>
      <c r="I2253" s="14" t="s">
        <v>2323</v>
      </c>
      <c r="J2253" s="14" t="s">
        <v>29</v>
      </c>
      <c r="K2253" s="15" t="s">
        <v>30</v>
      </c>
      <c r="L2253" s="56" t="s">
        <v>2461</v>
      </c>
      <c r="M2253" s="14"/>
      <c r="N2253" s="14" t="s">
        <v>114</v>
      </c>
      <c r="O2253" s="14"/>
      <c r="P2253" s="15" t="s">
        <v>47</v>
      </c>
      <c r="Q2253" s="16">
        <v>10199</v>
      </c>
      <c r="R2253" s="17">
        <v>40</v>
      </c>
      <c r="S2253" s="18">
        <v>7037.3099999999995</v>
      </c>
      <c r="T2253" s="19" t="s">
        <v>34</v>
      </c>
      <c r="U2253" s="20" t="s">
        <v>37</v>
      </c>
      <c r="V2253" s="21" t="s">
        <v>38</v>
      </c>
      <c r="W2253" s="22">
        <v>1</v>
      </c>
      <c r="X2253" s="23"/>
    </row>
    <row r="2254" spans="1:24" s="1" customFormat="1" ht="61.05" customHeight="1" x14ac:dyDescent="0.3">
      <c r="A2254" s="24" t="s">
        <v>23</v>
      </c>
      <c r="B2254" s="24" t="s">
        <v>2459</v>
      </c>
      <c r="C2254" s="12" t="s">
        <v>2671</v>
      </c>
      <c r="D2254" s="55"/>
      <c r="E2254" s="40" t="str">
        <f>HYPERLINK("https://www.google.ru/search?q=IB7235-010&amp;newwindow=1&amp;tbm=isch","Еще фото")</f>
        <v>Еще фото</v>
      </c>
      <c r="F2254" s="25"/>
      <c r="G2254" s="24" t="s">
        <v>2322</v>
      </c>
      <c r="H2254" s="24" t="s">
        <v>28</v>
      </c>
      <c r="I2254" s="24" t="s">
        <v>2323</v>
      </c>
      <c r="J2254" s="14" t="s">
        <v>29</v>
      </c>
      <c r="K2254" s="15" t="s">
        <v>30</v>
      </c>
      <c r="L2254" s="57"/>
      <c r="M2254" s="14"/>
      <c r="N2254" s="14" t="s">
        <v>114</v>
      </c>
      <c r="O2254" s="14"/>
      <c r="P2254" s="15" t="s">
        <v>47</v>
      </c>
      <c r="Q2254" s="16">
        <v>10199</v>
      </c>
      <c r="R2254" s="17">
        <v>40</v>
      </c>
      <c r="S2254" s="18">
        <v>7037.3099999999995</v>
      </c>
      <c r="T2254" s="19" t="s">
        <v>34</v>
      </c>
      <c r="U2254" s="20" t="s">
        <v>39</v>
      </c>
      <c r="V2254" s="21" t="s">
        <v>40</v>
      </c>
      <c r="W2254" s="22">
        <v>1</v>
      </c>
      <c r="X2254" s="23"/>
    </row>
    <row r="2255" spans="1:24" s="1" customFormat="1" ht="26" customHeight="1" x14ac:dyDescent="0.3">
      <c r="A2255" s="11" t="s">
        <v>23</v>
      </c>
      <c r="B2255" s="11" t="s">
        <v>2672</v>
      </c>
      <c r="C2255" s="12" t="s">
        <v>2673</v>
      </c>
      <c r="D2255" s="58"/>
      <c r="E2255" s="40" t="str">
        <f>HYPERLINK("https://www.google.ru/search?q=IF0258-010&amp;newwindow=1&amp;tbm=isch","Еще фото")</f>
        <v>Еще фото</v>
      </c>
      <c r="F2255" s="25"/>
      <c r="G2255" s="11" t="s">
        <v>2322</v>
      </c>
      <c r="H2255" s="11" t="s">
        <v>28</v>
      </c>
      <c r="I2255" s="14" t="s">
        <v>2323</v>
      </c>
      <c r="J2255" s="14" t="s">
        <v>29</v>
      </c>
      <c r="K2255" s="15" t="s">
        <v>45</v>
      </c>
      <c r="L2255" s="56" t="s">
        <v>2674</v>
      </c>
      <c r="M2255" s="14"/>
      <c r="N2255" s="14" t="s">
        <v>114</v>
      </c>
      <c r="O2255" s="14"/>
      <c r="P2255" s="15" t="s">
        <v>47</v>
      </c>
      <c r="Q2255" s="16">
        <v>9799</v>
      </c>
      <c r="R2255" s="17">
        <v>40</v>
      </c>
      <c r="S2255" s="18">
        <v>6761.3099999999995</v>
      </c>
      <c r="T2255" s="19" t="s">
        <v>34</v>
      </c>
      <c r="U2255" s="20" t="s">
        <v>64</v>
      </c>
      <c r="V2255" s="21" t="s">
        <v>65</v>
      </c>
      <c r="W2255" s="22">
        <v>1</v>
      </c>
      <c r="X2255" s="23"/>
    </row>
    <row r="2256" spans="1:24" s="1" customFormat="1" ht="26" customHeight="1" x14ac:dyDescent="0.3">
      <c r="A2256" s="24" t="s">
        <v>23</v>
      </c>
      <c r="B2256" s="24" t="s">
        <v>2672</v>
      </c>
      <c r="C2256" s="12" t="s">
        <v>2673</v>
      </c>
      <c r="D2256" s="59"/>
      <c r="E2256" s="40" t="str">
        <f>HYPERLINK("https://www.google.ru/search?q=IF0258-010&amp;newwindow=1&amp;tbm=isch","Еще фото")</f>
        <v>Еще фото</v>
      </c>
      <c r="F2256" s="25"/>
      <c r="G2256" s="24" t="s">
        <v>2322</v>
      </c>
      <c r="H2256" s="24" t="s">
        <v>28</v>
      </c>
      <c r="I2256" s="24" t="s">
        <v>2323</v>
      </c>
      <c r="J2256" s="14" t="s">
        <v>29</v>
      </c>
      <c r="K2256" s="15" t="s">
        <v>45</v>
      </c>
      <c r="L2256" s="61"/>
      <c r="M2256" s="14"/>
      <c r="N2256" s="14" t="s">
        <v>114</v>
      </c>
      <c r="O2256" s="14"/>
      <c r="P2256" s="15" t="s">
        <v>47</v>
      </c>
      <c r="Q2256" s="16">
        <v>9799</v>
      </c>
      <c r="R2256" s="17">
        <v>40</v>
      </c>
      <c r="S2256" s="18">
        <v>6761.3099999999995</v>
      </c>
      <c r="T2256" s="19" t="s">
        <v>34</v>
      </c>
      <c r="U2256" s="20" t="s">
        <v>35</v>
      </c>
      <c r="V2256" s="21" t="s">
        <v>48</v>
      </c>
      <c r="W2256" s="22">
        <v>1</v>
      </c>
      <c r="X2256" s="23"/>
    </row>
    <row r="2257" spans="1:24" s="1" customFormat="1" ht="26" customHeight="1" x14ac:dyDescent="0.3">
      <c r="A2257" s="24" t="s">
        <v>23</v>
      </c>
      <c r="B2257" s="24" t="s">
        <v>2672</v>
      </c>
      <c r="C2257" s="12" t="s">
        <v>2673</v>
      </c>
      <c r="D2257" s="59"/>
      <c r="E2257" s="40" t="str">
        <f>HYPERLINK("https://www.google.ru/search?q=IF0258-010&amp;newwindow=1&amp;tbm=isch","Еще фото")</f>
        <v>Еще фото</v>
      </c>
      <c r="F2257" s="25"/>
      <c r="G2257" s="24" t="s">
        <v>2322</v>
      </c>
      <c r="H2257" s="24" t="s">
        <v>28</v>
      </c>
      <c r="I2257" s="24" t="s">
        <v>2323</v>
      </c>
      <c r="J2257" s="14" t="s">
        <v>29</v>
      </c>
      <c r="K2257" s="15" t="s">
        <v>45</v>
      </c>
      <c r="L2257" s="61"/>
      <c r="M2257" s="14"/>
      <c r="N2257" s="14" t="s">
        <v>114</v>
      </c>
      <c r="O2257" s="14"/>
      <c r="P2257" s="15" t="s">
        <v>47</v>
      </c>
      <c r="Q2257" s="16">
        <v>9799</v>
      </c>
      <c r="R2257" s="17">
        <v>40</v>
      </c>
      <c r="S2257" s="18">
        <v>6761.3099999999995</v>
      </c>
      <c r="T2257" s="19" t="s">
        <v>34</v>
      </c>
      <c r="U2257" s="20" t="s">
        <v>37</v>
      </c>
      <c r="V2257" s="21" t="s">
        <v>38</v>
      </c>
      <c r="W2257" s="22">
        <v>2</v>
      </c>
      <c r="X2257" s="23"/>
    </row>
    <row r="2258" spans="1:24" s="1" customFormat="1" ht="26" customHeight="1" x14ac:dyDescent="0.3">
      <c r="A2258" s="24" t="s">
        <v>23</v>
      </c>
      <c r="B2258" s="24" t="s">
        <v>2672</v>
      </c>
      <c r="C2258" s="12" t="s">
        <v>2673</v>
      </c>
      <c r="D2258" s="60"/>
      <c r="E2258" s="40" t="str">
        <f>HYPERLINK("https://www.google.ru/search?q=IF0258-010&amp;newwindow=1&amp;tbm=isch","Еще фото")</f>
        <v>Еще фото</v>
      </c>
      <c r="F2258" s="25"/>
      <c r="G2258" s="24" t="s">
        <v>2322</v>
      </c>
      <c r="H2258" s="24" t="s">
        <v>28</v>
      </c>
      <c r="I2258" s="24" t="s">
        <v>2323</v>
      </c>
      <c r="J2258" s="14" t="s">
        <v>29</v>
      </c>
      <c r="K2258" s="15" t="s">
        <v>45</v>
      </c>
      <c r="L2258" s="57"/>
      <c r="M2258" s="14"/>
      <c r="N2258" s="14" t="s">
        <v>114</v>
      </c>
      <c r="O2258" s="14"/>
      <c r="P2258" s="15" t="s">
        <v>47</v>
      </c>
      <c r="Q2258" s="16">
        <v>9799</v>
      </c>
      <c r="R2258" s="17">
        <v>40</v>
      </c>
      <c r="S2258" s="18">
        <v>6761.3099999999995</v>
      </c>
      <c r="T2258" s="19" t="s">
        <v>34</v>
      </c>
      <c r="U2258" s="20" t="s">
        <v>39</v>
      </c>
      <c r="V2258" s="21" t="s">
        <v>49</v>
      </c>
      <c r="W2258" s="22">
        <v>1</v>
      </c>
      <c r="X2258" s="23"/>
    </row>
    <row r="2259" spans="1:24" s="1" customFormat="1" ht="52.05" customHeight="1" x14ac:dyDescent="0.3">
      <c r="A2259" s="11" t="s">
        <v>23</v>
      </c>
      <c r="B2259" s="11" t="s">
        <v>2462</v>
      </c>
      <c r="C2259" s="12" t="s">
        <v>2675</v>
      </c>
      <c r="D2259" s="54"/>
      <c r="E2259" s="40" t="str">
        <f>HYPERLINK("https://www.google.ru/search?q=IF0326-010&amp;newwindow=1&amp;tbm=isch","Еще фото")</f>
        <v>Еще фото</v>
      </c>
      <c r="F2259" s="25"/>
      <c r="G2259" s="11" t="s">
        <v>2322</v>
      </c>
      <c r="H2259" s="11" t="s">
        <v>28</v>
      </c>
      <c r="I2259" s="14" t="s">
        <v>2323</v>
      </c>
      <c r="J2259" s="14" t="s">
        <v>29</v>
      </c>
      <c r="K2259" s="15" t="s">
        <v>45</v>
      </c>
      <c r="L2259" s="56" t="s">
        <v>2464</v>
      </c>
      <c r="M2259" s="14"/>
      <c r="N2259" s="14" t="s">
        <v>114</v>
      </c>
      <c r="O2259" s="14"/>
      <c r="P2259" s="15" t="s">
        <v>47</v>
      </c>
      <c r="Q2259" s="16">
        <v>10199</v>
      </c>
      <c r="R2259" s="17">
        <v>40</v>
      </c>
      <c r="S2259" s="18">
        <v>7037.3099999999995</v>
      </c>
      <c r="T2259" s="19" t="s">
        <v>34</v>
      </c>
      <c r="U2259" s="20" t="s">
        <v>37</v>
      </c>
      <c r="V2259" s="21" t="s">
        <v>38</v>
      </c>
      <c r="W2259" s="22">
        <v>4</v>
      </c>
      <c r="X2259" s="23"/>
    </row>
    <row r="2260" spans="1:24" s="1" customFormat="1" ht="61.05" customHeight="1" x14ac:dyDescent="0.3">
      <c r="A2260" s="24" t="s">
        <v>23</v>
      </c>
      <c r="B2260" s="24" t="s">
        <v>2462</v>
      </c>
      <c r="C2260" s="12" t="s">
        <v>2675</v>
      </c>
      <c r="D2260" s="55"/>
      <c r="E2260" s="40" t="str">
        <f>HYPERLINK("https://www.google.ru/search?q=IF0326-010&amp;newwindow=1&amp;tbm=isch","Еще фото")</f>
        <v>Еще фото</v>
      </c>
      <c r="F2260" s="25"/>
      <c r="G2260" s="24" t="s">
        <v>2322</v>
      </c>
      <c r="H2260" s="24" t="s">
        <v>28</v>
      </c>
      <c r="I2260" s="24" t="s">
        <v>2323</v>
      </c>
      <c r="J2260" s="14" t="s">
        <v>29</v>
      </c>
      <c r="K2260" s="15" t="s">
        <v>45</v>
      </c>
      <c r="L2260" s="57"/>
      <c r="M2260" s="14"/>
      <c r="N2260" s="14" t="s">
        <v>114</v>
      </c>
      <c r="O2260" s="14"/>
      <c r="P2260" s="15" t="s">
        <v>47</v>
      </c>
      <c r="Q2260" s="16">
        <v>10199</v>
      </c>
      <c r="R2260" s="17">
        <v>40</v>
      </c>
      <c r="S2260" s="18">
        <v>7037.3099999999995</v>
      </c>
      <c r="T2260" s="19" t="s">
        <v>34</v>
      </c>
      <c r="U2260" s="20" t="s">
        <v>39</v>
      </c>
      <c r="V2260" s="21" t="s">
        <v>49</v>
      </c>
      <c r="W2260" s="22">
        <v>2</v>
      </c>
      <c r="X2260" s="23"/>
    </row>
    <row r="2261" spans="1:24" s="1" customFormat="1" ht="108" customHeight="1" x14ac:dyDescent="0.3">
      <c r="A2261" s="11" t="s">
        <v>23</v>
      </c>
      <c r="B2261" s="11" t="s">
        <v>2676</v>
      </c>
      <c r="C2261" s="12" t="s">
        <v>2677</v>
      </c>
      <c r="D2261" s="28"/>
      <c r="E2261" s="40" t="str">
        <f>HYPERLINK("https://www.google.ru/search?q=IH4054-010&amp;newwindow=1&amp;tbm=isch","Еще фото")</f>
        <v>Еще фото</v>
      </c>
      <c r="F2261" s="25"/>
      <c r="G2261" s="11" t="s">
        <v>2322</v>
      </c>
      <c r="H2261" s="11" t="s">
        <v>28</v>
      </c>
      <c r="I2261" s="14" t="s">
        <v>2323</v>
      </c>
      <c r="J2261" s="14" t="s">
        <v>29</v>
      </c>
      <c r="K2261" s="15" t="s">
        <v>45</v>
      </c>
      <c r="L2261" s="14"/>
      <c r="M2261" s="14"/>
      <c r="N2261" s="14" t="s">
        <v>114</v>
      </c>
      <c r="O2261" s="14"/>
      <c r="P2261" s="15" t="s">
        <v>47</v>
      </c>
      <c r="Q2261" s="16">
        <v>9799</v>
      </c>
      <c r="R2261" s="17">
        <v>40</v>
      </c>
      <c r="S2261" s="18">
        <v>6761.3099999999995</v>
      </c>
      <c r="T2261" s="19" t="s">
        <v>34</v>
      </c>
      <c r="U2261" s="20" t="s">
        <v>35</v>
      </c>
      <c r="V2261" s="21" t="s">
        <v>48</v>
      </c>
      <c r="W2261" s="22">
        <v>1</v>
      </c>
      <c r="X2261" s="23"/>
    </row>
    <row r="2262" spans="1:24" s="1" customFormat="1" ht="26" customHeight="1" x14ac:dyDescent="0.3">
      <c r="A2262" s="11" t="s">
        <v>23</v>
      </c>
      <c r="B2262" s="11" t="s">
        <v>2678</v>
      </c>
      <c r="C2262" s="12" t="s">
        <v>2679</v>
      </c>
      <c r="D2262" s="58"/>
      <c r="E2262" s="40" t="str">
        <f>HYPERLINK("https://www.google.ru/search?q=IH4285-010&amp;newwindow=1&amp;tbm=isch","Еще фото")</f>
        <v>Еще фото</v>
      </c>
      <c r="F2262" s="25" t="s">
        <v>76</v>
      </c>
      <c r="G2262" s="11" t="s">
        <v>2322</v>
      </c>
      <c r="H2262" s="11" t="s">
        <v>28</v>
      </c>
      <c r="I2262" s="14" t="s">
        <v>2323</v>
      </c>
      <c r="J2262" s="14" t="s">
        <v>29</v>
      </c>
      <c r="K2262" s="15" t="s">
        <v>30</v>
      </c>
      <c r="L2262" s="56" t="s">
        <v>2680</v>
      </c>
      <c r="M2262" s="14"/>
      <c r="N2262" s="14" t="s">
        <v>114</v>
      </c>
      <c r="O2262" s="14"/>
      <c r="P2262" s="15" t="s">
        <v>47</v>
      </c>
      <c r="Q2262" s="16">
        <v>11199</v>
      </c>
      <c r="R2262" s="17">
        <v>40</v>
      </c>
      <c r="S2262" s="18">
        <v>7727.3099999999986</v>
      </c>
      <c r="T2262" s="19" t="s">
        <v>34</v>
      </c>
      <c r="U2262" s="20" t="s">
        <v>35</v>
      </c>
      <c r="V2262" s="21" t="s">
        <v>36</v>
      </c>
      <c r="W2262" s="22">
        <v>2</v>
      </c>
      <c r="X2262" s="23"/>
    </row>
    <row r="2263" spans="1:24" s="1" customFormat="1" ht="26" customHeight="1" x14ac:dyDescent="0.3">
      <c r="A2263" s="24" t="s">
        <v>23</v>
      </c>
      <c r="B2263" s="24" t="s">
        <v>2678</v>
      </c>
      <c r="C2263" s="12" t="s">
        <v>2679</v>
      </c>
      <c r="D2263" s="59"/>
      <c r="E2263" s="40" t="str">
        <f>HYPERLINK("https://www.google.ru/search?q=IH4285-010&amp;newwindow=1&amp;tbm=isch","Еще фото")</f>
        <v>Еще фото</v>
      </c>
      <c r="F2263" s="25" t="s">
        <v>76</v>
      </c>
      <c r="G2263" s="24" t="s">
        <v>2322</v>
      </c>
      <c r="H2263" s="24" t="s">
        <v>28</v>
      </c>
      <c r="I2263" s="24" t="s">
        <v>2323</v>
      </c>
      <c r="J2263" s="14" t="s">
        <v>29</v>
      </c>
      <c r="K2263" s="15" t="s">
        <v>30</v>
      </c>
      <c r="L2263" s="61"/>
      <c r="M2263" s="14"/>
      <c r="N2263" s="14" t="s">
        <v>114</v>
      </c>
      <c r="O2263" s="14"/>
      <c r="P2263" s="15" t="s">
        <v>47</v>
      </c>
      <c r="Q2263" s="16">
        <v>11199</v>
      </c>
      <c r="R2263" s="17">
        <v>40</v>
      </c>
      <c r="S2263" s="18">
        <v>7727.3099999999986</v>
      </c>
      <c r="T2263" s="19" t="s">
        <v>34</v>
      </c>
      <c r="U2263" s="20" t="s">
        <v>37</v>
      </c>
      <c r="V2263" s="21" t="s">
        <v>38</v>
      </c>
      <c r="W2263" s="22">
        <v>4</v>
      </c>
      <c r="X2263" s="23"/>
    </row>
    <row r="2264" spans="1:24" s="1" customFormat="1" ht="26" customHeight="1" x14ac:dyDescent="0.3">
      <c r="A2264" s="24" t="s">
        <v>23</v>
      </c>
      <c r="B2264" s="24" t="s">
        <v>2678</v>
      </c>
      <c r="C2264" s="12" t="s">
        <v>2679</v>
      </c>
      <c r="D2264" s="59"/>
      <c r="E2264" s="40" t="str">
        <f>HYPERLINK("https://www.google.ru/search?q=IH4285-010&amp;newwindow=1&amp;tbm=isch","Еще фото")</f>
        <v>Еще фото</v>
      </c>
      <c r="F2264" s="25" t="s">
        <v>76</v>
      </c>
      <c r="G2264" s="24" t="s">
        <v>2322</v>
      </c>
      <c r="H2264" s="24" t="s">
        <v>28</v>
      </c>
      <c r="I2264" s="24" t="s">
        <v>2323</v>
      </c>
      <c r="J2264" s="14" t="s">
        <v>29</v>
      </c>
      <c r="K2264" s="15" t="s">
        <v>30</v>
      </c>
      <c r="L2264" s="61"/>
      <c r="M2264" s="14"/>
      <c r="N2264" s="14" t="s">
        <v>114</v>
      </c>
      <c r="O2264" s="14"/>
      <c r="P2264" s="15" t="s">
        <v>47</v>
      </c>
      <c r="Q2264" s="16">
        <v>11199</v>
      </c>
      <c r="R2264" s="17">
        <v>40</v>
      </c>
      <c r="S2264" s="18">
        <v>7727.3099999999986</v>
      </c>
      <c r="T2264" s="19" t="s">
        <v>34</v>
      </c>
      <c r="U2264" s="20" t="s">
        <v>41</v>
      </c>
      <c r="V2264" s="21" t="s">
        <v>42</v>
      </c>
      <c r="W2264" s="22">
        <v>1</v>
      </c>
      <c r="X2264" s="23"/>
    </row>
    <row r="2265" spans="1:24" s="1" customFormat="1" ht="26" customHeight="1" x14ac:dyDescent="0.3">
      <c r="A2265" s="24" t="s">
        <v>23</v>
      </c>
      <c r="B2265" s="24" t="s">
        <v>2678</v>
      </c>
      <c r="C2265" s="12" t="s">
        <v>2679</v>
      </c>
      <c r="D2265" s="60"/>
      <c r="E2265" s="40" t="str">
        <f>HYPERLINK("https://www.google.ru/search?q=IH4285-010&amp;newwindow=1&amp;tbm=isch","Еще фото")</f>
        <v>Еще фото</v>
      </c>
      <c r="F2265" s="25" t="s">
        <v>76</v>
      </c>
      <c r="G2265" s="24" t="s">
        <v>2322</v>
      </c>
      <c r="H2265" s="24" t="s">
        <v>28</v>
      </c>
      <c r="I2265" s="24" t="s">
        <v>2323</v>
      </c>
      <c r="J2265" s="14" t="s">
        <v>29</v>
      </c>
      <c r="K2265" s="15" t="s">
        <v>30</v>
      </c>
      <c r="L2265" s="57"/>
      <c r="M2265" s="14"/>
      <c r="N2265" s="14" t="s">
        <v>114</v>
      </c>
      <c r="O2265" s="14"/>
      <c r="P2265" s="15" t="s">
        <v>47</v>
      </c>
      <c r="Q2265" s="16">
        <v>11199</v>
      </c>
      <c r="R2265" s="17">
        <v>40</v>
      </c>
      <c r="S2265" s="18">
        <v>7727.3099999999986</v>
      </c>
      <c r="T2265" s="19" t="s">
        <v>34</v>
      </c>
      <c r="U2265" s="20" t="s">
        <v>54</v>
      </c>
      <c r="V2265" s="21" t="s">
        <v>55</v>
      </c>
      <c r="W2265" s="22">
        <v>1</v>
      </c>
      <c r="X2265" s="23"/>
    </row>
    <row r="2266" spans="1:24" s="1" customFormat="1" ht="108" customHeight="1" x14ac:dyDescent="0.3">
      <c r="A2266" s="11" t="s">
        <v>23</v>
      </c>
      <c r="B2266" s="11" t="s">
        <v>2681</v>
      </c>
      <c r="C2266" s="12" t="s">
        <v>2682</v>
      </c>
      <c r="D2266" s="28"/>
      <c r="E2266" s="40" t="str">
        <f>HYPERLINK("https://www.google.ru/search?q=IH4286-025&amp;newwindow=1&amp;tbm=isch","Еще фото")</f>
        <v>Еще фото</v>
      </c>
      <c r="F2266" s="25"/>
      <c r="G2266" s="11" t="s">
        <v>2322</v>
      </c>
      <c r="H2266" s="11" t="s">
        <v>28</v>
      </c>
      <c r="I2266" s="14" t="s">
        <v>2323</v>
      </c>
      <c r="J2266" s="14" t="s">
        <v>29</v>
      </c>
      <c r="K2266" s="15" t="s">
        <v>30</v>
      </c>
      <c r="L2266" s="14" t="s">
        <v>2683</v>
      </c>
      <c r="M2266" s="14"/>
      <c r="N2266" s="14" t="s">
        <v>114</v>
      </c>
      <c r="O2266" s="14"/>
      <c r="P2266" s="15" t="s">
        <v>47</v>
      </c>
      <c r="Q2266" s="16">
        <v>9599</v>
      </c>
      <c r="R2266" s="17">
        <v>40</v>
      </c>
      <c r="S2266" s="18">
        <v>6623.3099999999995</v>
      </c>
      <c r="T2266" s="19" t="s">
        <v>34</v>
      </c>
      <c r="U2266" s="20" t="s">
        <v>35</v>
      </c>
      <c r="V2266" s="21" t="s">
        <v>36</v>
      </c>
      <c r="W2266" s="22">
        <v>1</v>
      </c>
      <c r="X2266" s="23"/>
    </row>
    <row r="2267" spans="1:24" s="1" customFormat="1" ht="108" customHeight="1" x14ac:dyDescent="0.3">
      <c r="A2267" s="11" t="s">
        <v>23</v>
      </c>
      <c r="B2267" s="11" t="s">
        <v>2684</v>
      </c>
      <c r="C2267" s="12" t="s">
        <v>2685</v>
      </c>
      <c r="D2267" s="28"/>
      <c r="E2267" s="40" t="str">
        <f>HYPERLINK("https://www.google.ru/search?q=IH5071-114&amp;newwindow=1&amp;tbm=isch","Еще фото")</f>
        <v>Еще фото</v>
      </c>
      <c r="F2267" s="25"/>
      <c r="G2267" s="11" t="s">
        <v>2322</v>
      </c>
      <c r="H2267" s="11" t="s">
        <v>28</v>
      </c>
      <c r="I2267" s="14" t="s">
        <v>2323</v>
      </c>
      <c r="J2267" s="14" t="s">
        <v>29</v>
      </c>
      <c r="K2267" s="15" t="s">
        <v>30</v>
      </c>
      <c r="L2267" s="14" t="s">
        <v>2686</v>
      </c>
      <c r="M2267" s="14"/>
      <c r="N2267" s="14" t="s">
        <v>67</v>
      </c>
      <c r="O2267" s="14"/>
      <c r="P2267" s="15" t="s">
        <v>125</v>
      </c>
      <c r="Q2267" s="16">
        <v>10499</v>
      </c>
      <c r="R2267" s="17">
        <v>40</v>
      </c>
      <c r="S2267" s="18">
        <v>7244.3099999999986</v>
      </c>
      <c r="T2267" s="19" t="s">
        <v>34</v>
      </c>
      <c r="U2267" s="20" t="s">
        <v>41</v>
      </c>
      <c r="V2267" s="21" t="s">
        <v>42</v>
      </c>
      <c r="W2267" s="22">
        <v>1</v>
      </c>
      <c r="X2267" s="23"/>
    </row>
    <row r="2268" spans="1:24" s="1" customFormat="1" ht="108" customHeight="1" x14ac:dyDescent="0.3">
      <c r="A2268" s="11" t="s">
        <v>23</v>
      </c>
      <c r="B2268" s="11" t="s">
        <v>2687</v>
      </c>
      <c r="C2268" s="12" t="s">
        <v>2688</v>
      </c>
      <c r="D2268" s="28"/>
      <c r="E2268" s="40" t="str">
        <f>HYPERLINK("https://www.google.ru/search?q=FD1065-010&amp;newwindow=1&amp;tbm=isch","Еще фото")</f>
        <v>Еще фото</v>
      </c>
      <c r="F2268" s="25"/>
      <c r="G2268" s="11" t="s">
        <v>480</v>
      </c>
      <c r="H2268" s="11" t="s">
        <v>28</v>
      </c>
      <c r="I2268" s="14" t="s">
        <v>2689</v>
      </c>
      <c r="J2268" s="14" t="s">
        <v>99</v>
      </c>
      <c r="K2268" s="15" t="s">
        <v>45</v>
      </c>
      <c r="L2268" s="14" t="s">
        <v>2690</v>
      </c>
      <c r="M2268" s="14"/>
      <c r="N2268" s="14" t="s">
        <v>114</v>
      </c>
      <c r="O2268" s="14"/>
      <c r="P2268" s="15" t="s">
        <v>2691</v>
      </c>
      <c r="Q2268" s="16">
        <v>6999</v>
      </c>
      <c r="R2268" s="17">
        <v>40</v>
      </c>
      <c r="S2268" s="18">
        <v>4829.3099999999995</v>
      </c>
      <c r="T2268" s="19" t="s">
        <v>34</v>
      </c>
      <c r="U2268" s="20" t="s">
        <v>64</v>
      </c>
      <c r="V2268" s="21" t="s">
        <v>65</v>
      </c>
      <c r="W2268" s="22">
        <v>1</v>
      </c>
      <c r="X2268" s="23"/>
    </row>
    <row r="2269" spans="1:24" s="1" customFormat="1" ht="35" customHeight="1" x14ac:dyDescent="0.3">
      <c r="A2269" s="11" t="s">
        <v>23</v>
      </c>
      <c r="B2269" s="11" t="s">
        <v>2692</v>
      </c>
      <c r="C2269" s="12" t="s">
        <v>2693</v>
      </c>
      <c r="D2269" s="58"/>
      <c r="E2269" s="40" t="str">
        <f>HYPERLINK("https://www.google.ru/search?q=FN8348-455&amp;newwindow=1&amp;tbm=isch","Еще фото")</f>
        <v>Еще фото</v>
      </c>
      <c r="F2269" s="25"/>
      <c r="G2269" s="11" t="s">
        <v>2694</v>
      </c>
      <c r="H2269" s="11" t="s">
        <v>28</v>
      </c>
      <c r="I2269" s="14" t="s">
        <v>2695</v>
      </c>
      <c r="J2269" s="14" t="s">
        <v>99</v>
      </c>
      <c r="K2269" s="15" t="s">
        <v>997</v>
      </c>
      <c r="L2269" s="56" t="s">
        <v>2696</v>
      </c>
      <c r="M2269" s="14"/>
      <c r="N2269" s="14" t="s">
        <v>107</v>
      </c>
      <c r="O2269" s="14"/>
      <c r="P2269" s="15" t="s">
        <v>148</v>
      </c>
      <c r="Q2269" s="16">
        <v>6499</v>
      </c>
      <c r="R2269" s="17">
        <v>76.650000000000006</v>
      </c>
      <c r="S2269" s="18">
        <v>1745.4354999999998</v>
      </c>
      <c r="T2269" s="19" t="s">
        <v>34</v>
      </c>
      <c r="U2269" s="20" t="s">
        <v>37</v>
      </c>
      <c r="V2269" s="21" t="s">
        <v>2259</v>
      </c>
      <c r="W2269" s="22">
        <v>1</v>
      </c>
      <c r="X2269" s="23"/>
    </row>
    <row r="2270" spans="1:24" s="1" customFormat="1" ht="35" customHeight="1" x14ac:dyDescent="0.3">
      <c r="A2270" s="24" t="s">
        <v>23</v>
      </c>
      <c r="B2270" s="24" t="s">
        <v>2692</v>
      </c>
      <c r="C2270" s="12" t="s">
        <v>2693</v>
      </c>
      <c r="D2270" s="59"/>
      <c r="E2270" s="40" t="str">
        <f>HYPERLINK("https://www.google.ru/search?q=FN8348-455&amp;newwindow=1&amp;tbm=isch","Еще фото")</f>
        <v>Еще фото</v>
      </c>
      <c r="F2270" s="25"/>
      <c r="G2270" s="24" t="s">
        <v>2694</v>
      </c>
      <c r="H2270" s="24" t="s">
        <v>28</v>
      </c>
      <c r="I2270" s="24" t="s">
        <v>2695</v>
      </c>
      <c r="J2270" s="14" t="s">
        <v>99</v>
      </c>
      <c r="K2270" s="15" t="s">
        <v>997</v>
      </c>
      <c r="L2270" s="61"/>
      <c r="M2270" s="14"/>
      <c r="N2270" s="14" t="s">
        <v>107</v>
      </c>
      <c r="O2270" s="14"/>
      <c r="P2270" s="15" t="s">
        <v>148</v>
      </c>
      <c r="Q2270" s="16">
        <v>6499</v>
      </c>
      <c r="R2270" s="17">
        <v>76.650000000000006</v>
      </c>
      <c r="S2270" s="18">
        <v>1745.4354999999998</v>
      </c>
      <c r="T2270" s="19" t="s">
        <v>34</v>
      </c>
      <c r="U2270" s="20" t="s">
        <v>39</v>
      </c>
      <c r="V2270" s="21" t="s">
        <v>2379</v>
      </c>
      <c r="W2270" s="22">
        <v>1</v>
      </c>
      <c r="X2270" s="23"/>
    </row>
    <row r="2271" spans="1:24" s="1" customFormat="1" ht="37.049999999999997" customHeight="1" x14ac:dyDescent="0.3">
      <c r="A2271" s="24" t="s">
        <v>23</v>
      </c>
      <c r="B2271" s="24" t="s">
        <v>2692</v>
      </c>
      <c r="C2271" s="12" t="s">
        <v>2693</v>
      </c>
      <c r="D2271" s="60"/>
      <c r="E2271" s="40" t="str">
        <f>HYPERLINK("https://www.google.ru/search?q=FN8348-455&amp;newwindow=1&amp;tbm=isch","Еще фото")</f>
        <v>Еще фото</v>
      </c>
      <c r="F2271" s="25"/>
      <c r="G2271" s="24" t="s">
        <v>2694</v>
      </c>
      <c r="H2271" s="24" t="s">
        <v>28</v>
      </c>
      <c r="I2271" s="24" t="s">
        <v>2695</v>
      </c>
      <c r="J2271" s="14" t="s">
        <v>99</v>
      </c>
      <c r="K2271" s="15" t="s">
        <v>997</v>
      </c>
      <c r="L2271" s="57"/>
      <c r="M2271" s="14"/>
      <c r="N2271" s="14" t="s">
        <v>107</v>
      </c>
      <c r="O2271" s="14"/>
      <c r="P2271" s="15" t="s">
        <v>148</v>
      </c>
      <c r="Q2271" s="16">
        <v>6499</v>
      </c>
      <c r="R2271" s="17">
        <v>76.650000000000006</v>
      </c>
      <c r="S2271" s="18">
        <v>1745.4354999999998</v>
      </c>
      <c r="T2271" s="19" t="s">
        <v>34</v>
      </c>
      <c r="U2271" s="20" t="s">
        <v>41</v>
      </c>
      <c r="V2271" s="21" t="s">
        <v>2393</v>
      </c>
      <c r="W2271" s="22">
        <v>1</v>
      </c>
      <c r="X2271" s="23"/>
    </row>
    <row r="2272" spans="1:24" s="1" customFormat="1" ht="35" customHeight="1" x14ac:dyDescent="0.3">
      <c r="A2272" s="11" t="s">
        <v>23</v>
      </c>
      <c r="B2272" s="11" t="s">
        <v>2697</v>
      </c>
      <c r="C2272" s="12" t="s">
        <v>2698</v>
      </c>
      <c r="D2272" s="58"/>
      <c r="E2272" s="40" t="str">
        <f>HYPERLINK("https://www.google.ru/search?q=FZ4634-010&amp;newwindow=1&amp;tbm=isch","Еще фото")</f>
        <v>Еще фото</v>
      </c>
      <c r="F2272" s="25"/>
      <c r="G2272" s="11" t="s">
        <v>2699</v>
      </c>
      <c r="H2272" s="11" t="s">
        <v>28</v>
      </c>
      <c r="I2272" s="14" t="s">
        <v>2695</v>
      </c>
      <c r="J2272" s="14" t="s">
        <v>29</v>
      </c>
      <c r="K2272" s="15" t="s">
        <v>45</v>
      </c>
      <c r="L2272" s="56" t="s">
        <v>2700</v>
      </c>
      <c r="M2272" s="14"/>
      <c r="N2272" s="14" t="s">
        <v>114</v>
      </c>
      <c r="O2272" s="14"/>
      <c r="P2272" s="15" t="s">
        <v>237</v>
      </c>
      <c r="Q2272" s="16">
        <v>6099</v>
      </c>
      <c r="R2272" s="17">
        <v>74.95</v>
      </c>
      <c r="S2272" s="18">
        <v>1756.9354999999998</v>
      </c>
      <c r="T2272" s="19" t="s">
        <v>34</v>
      </c>
      <c r="U2272" s="20" t="s">
        <v>64</v>
      </c>
      <c r="V2272" s="21" t="s">
        <v>65</v>
      </c>
      <c r="W2272" s="22">
        <v>1</v>
      </c>
      <c r="X2272" s="23"/>
    </row>
    <row r="2273" spans="1:24" s="1" customFormat="1" ht="35" customHeight="1" x14ac:dyDescent="0.3">
      <c r="A2273" s="24" t="s">
        <v>23</v>
      </c>
      <c r="B2273" s="24" t="s">
        <v>2697</v>
      </c>
      <c r="C2273" s="12" t="s">
        <v>2698</v>
      </c>
      <c r="D2273" s="59"/>
      <c r="E2273" s="40" t="str">
        <f>HYPERLINK("https://www.google.ru/search?q=FZ4634-010&amp;newwindow=1&amp;tbm=isch","Еще фото")</f>
        <v>Еще фото</v>
      </c>
      <c r="F2273" s="25"/>
      <c r="G2273" s="24" t="s">
        <v>2699</v>
      </c>
      <c r="H2273" s="24" t="s">
        <v>28</v>
      </c>
      <c r="I2273" s="24" t="s">
        <v>2695</v>
      </c>
      <c r="J2273" s="14" t="s">
        <v>29</v>
      </c>
      <c r="K2273" s="15" t="s">
        <v>45</v>
      </c>
      <c r="L2273" s="61"/>
      <c r="M2273" s="14"/>
      <c r="N2273" s="14" t="s">
        <v>114</v>
      </c>
      <c r="O2273" s="14"/>
      <c r="P2273" s="15" t="s">
        <v>237</v>
      </c>
      <c r="Q2273" s="16">
        <v>6099</v>
      </c>
      <c r="R2273" s="17">
        <v>74.95</v>
      </c>
      <c r="S2273" s="18">
        <v>1756.9354999999998</v>
      </c>
      <c r="T2273" s="19" t="s">
        <v>34</v>
      </c>
      <c r="U2273" s="20" t="s">
        <v>35</v>
      </c>
      <c r="V2273" s="21" t="s">
        <v>48</v>
      </c>
      <c r="W2273" s="22">
        <v>3</v>
      </c>
      <c r="X2273" s="23"/>
    </row>
    <row r="2274" spans="1:24" s="1" customFormat="1" ht="37.049999999999997" customHeight="1" x14ac:dyDescent="0.3">
      <c r="A2274" s="24" t="s">
        <v>23</v>
      </c>
      <c r="B2274" s="24" t="s">
        <v>2697</v>
      </c>
      <c r="C2274" s="12" t="s">
        <v>2698</v>
      </c>
      <c r="D2274" s="60"/>
      <c r="E2274" s="40" t="str">
        <f>HYPERLINK("https://www.google.ru/search?q=FZ4634-010&amp;newwindow=1&amp;tbm=isch","Еще фото")</f>
        <v>Еще фото</v>
      </c>
      <c r="F2274" s="25"/>
      <c r="G2274" s="24" t="s">
        <v>2699</v>
      </c>
      <c r="H2274" s="24" t="s">
        <v>28</v>
      </c>
      <c r="I2274" s="24" t="s">
        <v>2695</v>
      </c>
      <c r="J2274" s="14" t="s">
        <v>29</v>
      </c>
      <c r="K2274" s="15" t="s">
        <v>45</v>
      </c>
      <c r="L2274" s="57"/>
      <c r="M2274" s="14"/>
      <c r="N2274" s="14" t="s">
        <v>114</v>
      </c>
      <c r="O2274" s="14"/>
      <c r="P2274" s="15" t="s">
        <v>237</v>
      </c>
      <c r="Q2274" s="16">
        <v>6099</v>
      </c>
      <c r="R2274" s="17">
        <v>74.95</v>
      </c>
      <c r="S2274" s="18">
        <v>1756.9354999999998</v>
      </c>
      <c r="T2274" s="19" t="s">
        <v>34</v>
      </c>
      <c r="U2274" s="20" t="s">
        <v>37</v>
      </c>
      <c r="V2274" s="21" t="s">
        <v>38</v>
      </c>
      <c r="W2274" s="22">
        <v>2</v>
      </c>
      <c r="X2274" s="23"/>
    </row>
    <row r="2275" spans="1:24" s="1" customFormat="1" ht="52.05" customHeight="1" x14ac:dyDescent="0.3">
      <c r="A2275" s="11" t="s">
        <v>23</v>
      </c>
      <c r="B2275" s="11" t="s">
        <v>2701</v>
      </c>
      <c r="C2275" s="12" t="s">
        <v>2702</v>
      </c>
      <c r="D2275" s="54"/>
      <c r="E2275" s="40" t="str">
        <f>HYPERLINK("https://www.google.ru/search?q=CW3845-616&amp;newwindow=1&amp;tbm=isch","Еще фото")</f>
        <v>Еще фото</v>
      </c>
      <c r="F2275" s="25"/>
      <c r="G2275" s="11" t="s">
        <v>2703</v>
      </c>
      <c r="H2275" s="11" t="s">
        <v>28</v>
      </c>
      <c r="I2275" s="14" t="s">
        <v>2695</v>
      </c>
      <c r="J2275" s="14" t="s">
        <v>336</v>
      </c>
      <c r="K2275" s="15" t="s">
        <v>337</v>
      </c>
      <c r="L2275" s="56" t="s">
        <v>2704</v>
      </c>
      <c r="M2275" s="14" t="s">
        <v>493</v>
      </c>
      <c r="N2275" s="14" t="s">
        <v>143</v>
      </c>
      <c r="O2275" s="14" t="s">
        <v>79</v>
      </c>
      <c r="P2275" s="15" t="s">
        <v>154</v>
      </c>
      <c r="Q2275" s="16">
        <v>3199</v>
      </c>
      <c r="R2275" s="17">
        <v>74.44</v>
      </c>
      <c r="S2275" s="30">
        <v>940.43549999999993</v>
      </c>
      <c r="T2275" s="19" t="s">
        <v>34</v>
      </c>
      <c r="U2275" s="20" t="s">
        <v>39</v>
      </c>
      <c r="V2275" s="21" t="s">
        <v>40</v>
      </c>
      <c r="W2275" s="22">
        <v>22</v>
      </c>
      <c r="X2275" s="23"/>
    </row>
    <row r="2276" spans="1:24" s="1" customFormat="1" ht="61.05" customHeight="1" x14ac:dyDescent="0.3">
      <c r="A2276" s="24" t="s">
        <v>23</v>
      </c>
      <c r="B2276" s="24" t="s">
        <v>2701</v>
      </c>
      <c r="C2276" s="12" t="s">
        <v>2702</v>
      </c>
      <c r="D2276" s="55"/>
      <c r="E2276" s="40" t="str">
        <f>HYPERLINK("https://www.google.ru/search?q=CW3845-616&amp;newwindow=1&amp;tbm=isch","Еще фото")</f>
        <v>Еще фото</v>
      </c>
      <c r="F2276" s="25"/>
      <c r="G2276" s="24" t="s">
        <v>2703</v>
      </c>
      <c r="H2276" s="24" t="s">
        <v>28</v>
      </c>
      <c r="I2276" s="24" t="s">
        <v>2695</v>
      </c>
      <c r="J2276" s="14" t="s">
        <v>336</v>
      </c>
      <c r="K2276" s="15" t="s">
        <v>337</v>
      </c>
      <c r="L2276" s="57"/>
      <c r="M2276" s="14" t="s">
        <v>493</v>
      </c>
      <c r="N2276" s="14" t="s">
        <v>143</v>
      </c>
      <c r="O2276" s="14" t="s">
        <v>79</v>
      </c>
      <c r="P2276" s="15" t="s">
        <v>154</v>
      </c>
      <c r="Q2276" s="16">
        <v>3199</v>
      </c>
      <c r="R2276" s="17">
        <v>74.44</v>
      </c>
      <c r="S2276" s="30">
        <v>940.43549999999993</v>
      </c>
      <c r="T2276" s="19" t="s">
        <v>34</v>
      </c>
      <c r="U2276" s="20" t="s">
        <v>35</v>
      </c>
      <c r="V2276" s="21" t="s">
        <v>36</v>
      </c>
      <c r="W2276" s="22">
        <v>15</v>
      </c>
      <c r="X2276" s="23"/>
    </row>
    <row r="2277" spans="1:24" s="1" customFormat="1" ht="21" customHeight="1" x14ac:dyDescent="0.3">
      <c r="A2277" s="11" t="s">
        <v>23</v>
      </c>
      <c r="B2277" s="11" t="s">
        <v>2705</v>
      </c>
      <c r="C2277" s="26" t="s">
        <v>2706</v>
      </c>
      <c r="D2277" s="58"/>
      <c r="E2277" s="40" t="str">
        <f>HYPERLINK("https://www.google.ru/search?q=CW5190-687&amp;newwindow=1&amp;tbm=isch","Еще фото")</f>
        <v>Еще фото</v>
      </c>
      <c r="F2277" s="25"/>
      <c r="G2277" s="11" t="s">
        <v>2699</v>
      </c>
      <c r="H2277" s="11" t="s">
        <v>28</v>
      </c>
      <c r="I2277" s="14" t="s">
        <v>2695</v>
      </c>
      <c r="J2277" s="14" t="s">
        <v>99</v>
      </c>
      <c r="K2277" s="15" t="s">
        <v>30</v>
      </c>
      <c r="L2277" s="56" t="s">
        <v>2707</v>
      </c>
      <c r="M2277" s="14"/>
      <c r="N2277" s="14" t="s">
        <v>197</v>
      </c>
      <c r="O2277" s="14"/>
      <c r="P2277" s="15" t="s">
        <v>2708</v>
      </c>
      <c r="Q2277" s="16">
        <v>7399</v>
      </c>
      <c r="R2277" s="17">
        <v>70.84</v>
      </c>
      <c r="S2277" s="18">
        <v>2481.4354999999996</v>
      </c>
      <c r="T2277" s="19" t="s">
        <v>34</v>
      </c>
      <c r="U2277" s="20" t="s">
        <v>35</v>
      </c>
      <c r="V2277" s="21" t="s">
        <v>36</v>
      </c>
      <c r="W2277" s="22">
        <v>9</v>
      </c>
      <c r="X2277" s="23"/>
    </row>
    <row r="2278" spans="1:24" s="1" customFormat="1" ht="21" customHeight="1" x14ac:dyDescent="0.3">
      <c r="A2278" s="24" t="s">
        <v>23</v>
      </c>
      <c r="B2278" s="24" t="s">
        <v>2705</v>
      </c>
      <c r="C2278" s="27" t="s">
        <v>2706</v>
      </c>
      <c r="D2278" s="59"/>
      <c r="E2278" s="40" t="str">
        <f>HYPERLINK("https://www.google.ru/search?q=CW5190-687&amp;newwindow=1&amp;tbm=isch","Еще фото")</f>
        <v>Еще фото</v>
      </c>
      <c r="F2278" s="25"/>
      <c r="G2278" s="24" t="s">
        <v>2699</v>
      </c>
      <c r="H2278" s="24" t="s">
        <v>28</v>
      </c>
      <c r="I2278" s="24" t="s">
        <v>2695</v>
      </c>
      <c r="J2278" s="14" t="s">
        <v>99</v>
      </c>
      <c r="K2278" s="15" t="s">
        <v>30</v>
      </c>
      <c r="L2278" s="61"/>
      <c r="M2278" s="14"/>
      <c r="N2278" s="14" t="s">
        <v>197</v>
      </c>
      <c r="O2278" s="14"/>
      <c r="P2278" s="15" t="s">
        <v>2708</v>
      </c>
      <c r="Q2278" s="16">
        <v>7399</v>
      </c>
      <c r="R2278" s="17">
        <v>70.84</v>
      </c>
      <c r="S2278" s="18">
        <v>2481.4354999999996</v>
      </c>
      <c r="T2278" s="19" t="s">
        <v>34</v>
      </c>
      <c r="U2278" s="20" t="s">
        <v>37</v>
      </c>
      <c r="V2278" s="21" t="s">
        <v>38</v>
      </c>
      <c r="W2278" s="22">
        <v>19</v>
      </c>
      <c r="X2278" s="23"/>
    </row>
    <row r="2279" spans="1:24" s="1" customFormat="1" ht="21" customHeight="1" x14ac:dyDescent="0.3">
      <c r="A2279" s="24" t="s">
        <v>23</v>
      </c>
      <c r="B2279" s="24" t="s">
        <v>2705</v>
      </c>
      <c r="C2279" s="27" t="s">
        <v>2706</v>
      </c>
      <c r="D2279" s="59"/>
      <c r="E2279" s="40" t="str">
        <f>HYPERLINK("https://www.google.ru/search?q=CW5190-687&amp;newwindow=1&amp;tbm=isch","Еще фото")</f>
        <v>Еще фото</v>
      </c>
      <c r="F2279" s="25"/>
      <c r="G2279" s="24" t="s">
        <v>2699</v>
      </c>
      <c r="H2279" s="24" t="s">
        <v>28</v>
      </c>
      <c r="I2279" s="24" t="s">
        <v>2695</v>
      </c>
      <c r="J2279" s="14" t="s">
        <v>99</v>
      </c>
      <c r="K2279" s="15" t="s">
        <v>30</v>
      </c>
      <c r="L2279" s="61"/>
      <c r="M2279" s="14"/>
      <c r="N2279" s="14" t="s">
        <v>197</v>
      </c>
      <c r="O2279" s="14"/>
      <c r="P2279" s="15" t="s">
        <v>2708</v>
      </c>
      <c r="Q2279" s="16">
        <v>7399</v>
      </c>
      <c r="R2279" s="17">
        <v>70.84</v>
      </c>
      <c r="S2279" s="18">
        <v>2481.4354999999996</v>
      </c>
      <c r="T2279" s="19" t="s">
        <v>34</v>
      </c>
      <c r="U2279" s="20" t="s">
        <v>39</v>
      </c>
      <c r="V2279" s="21" t="s">
        <v>40</v>
      </c>
      <c r="W2279" s="22">
        <v>7</v>
      </c>
      <c r="X2279" s="23"/>
    </row>
    <row r="2280" spans="1:24" s="1" customFormat="1" ht="21" customHeight="1" x14ac:dyDescent="0.3">
      <c r="A2280" s="24" t="s">
        <v>23</v>
      </c>
      <c r="B2280" s="24" t="s">
        <v>2705</v>
      </c>
      <c r="C2280" s="27" t="s">
        <v>2706</v>
      </c>
      <c r="D2280" s="59"/>
      <c r="E2280" s="40" t="str">
        <f>HYPERLINK("https://www.google.ru/search?q=CW5190-687&amp;newwindow=1&amp;tbm=isch","Еще фото")</f>
        <v>Еще фото</v>
      </c>
      <c r="F2280" s="25"/>
      <c r="G2280" s="24" t="s">
        <v>2699</v>
      </c>
      <c r="H2280" s="24" t="s">
        <v>28</v>
      </c>
      <c r="I2280" s="24" t="s">
        <v>2695</v>
      </c>
      <c r="J2280" s="14" t="s">
        <v>99</v>
      </c>
      <c r="K2280" s="15" t="s">
        <v>30</v>
      </c>
      <c r="L2280" s="61"/>
      <c r="M2280" s="14"/>
      <c r="N2280" s="14" t="s">
        <v>197</v>
      </c>
      <c r="O2280" s="14"/>
      <c r="P2280" s="15" t="s">
        <v>2708</v>
      </c>
      <c r="Q2280" s="16">
        <v>7399</v>
      </c>
      <c r="R2280" s="17">
        <v>70.84</v>
      </c>
      <c r="S2280" s="18">
        <v>2481.4354999999996</v>
      </c>
      <c r="T2280" s="19" t="s">
        <v>34</v>
      </c>
      <c r="U2280" s="20" t="s">
        <v>41</v>
      </c>
      <c r="V2280" s="21" t="s">
        <v>42</v>
      </c>
      <c r="W2280" s="22">
        <v>3</v>
      </c>
      <c r="X2280" s="23"/>
    </row>
    <row r="2281" spans="1:24" s="1" customFormat="1" ht="32" customHeight="1" x14ac:dyDescent="0.3">
      <c r="A2281" s="24" t="s">
        <v>23</v>
      </c>
      <c r="B2281" s="24" t="s">
        <v>2705</v>
      </c>
      <c r="C2281" s="27" t="s">
        <v>2706</v>
      </c>
      <c r="D2281" s="60"/>
      <c r="E2281" s="40" t="str">
        <f>HYPERLINK("https://www.google.ru/search?q=CW5190-687&amp;newwindow=1&amp;tbm=isch","Еще фото")</f>
        <v>Еще фото</v>
      </c>
      <c r="F2281" s="25"/>
      <c r="G2281" s="24" t="s">
        <v>2699</v>
      </c>
      <c r="H2281" s="24" t="s">
        <v>28</v>
      </c>
      <c r="I2281" s="24" t="s">
        <v>2695</v>
      </c>
      <c r="J2281" s="14" t="s">
        <v>99</v>
      </c>
      <c r="K2281" s="15" t="s">
        <v>30</v>
      </c>
      <c r="L2281" s="57"/>
      <c r="M2281" s="14"/>
      <c r="N2281" s="14" t="s">
        <v>197</v>
      </c>
      <c r="O2281" s="14"/>
      <c r="P2281" s="15" t="s">
        <v>2708</v>
      </c>
      <c r="Q2281" s="16">
        <v>7399</v>
      </c>
      <c r="R2281" s="17">
        <v>70.84</v>
      </c>
      <c r="S2281" s="18">
        <v>2481.4354999999996</v>
      </c>
      <c r="T2281" s="19" t="s">
        <v>34</v>
      </c>
      <c r="U2281" s="20" t="s">
        <v>54</v>
      </c>
      <c r="V2281" s="21" t="s">
        <v>55</v>
      </c>
      <c r="W2281" s="22">
        <v>2</v>
      </c>
      <c r="X2281" s="23"/>
    </row>
    <row r="2282" spans="1:24" s="1" customFormat="1" ht="35" customHeight="1" x14ac:dyDescent="0.3">
      <c r="A2282" s="11" t="s">
        <v>23</v>
      </c>
      <c r="B2282" s="11" t="s">
        <v>2709</v>
      </c>
      <c r="C2282" s="12" t="s">
        <v>2710</v>
      </c>
      <c r="D2282" s="58"/>
      <c r="E2282" s="40" t="str">
        <f>HYPERLINK("https://www.google.ru/search?q=DX7902-063&amp;newwindow=1&amp;tbm=isch","Еще фото")</f>
        <v>Еще фото</v>
      </c>
      <c r="F2282" s="25"/>
      <c r="G2282" s="11" t="s">
        <v>2699</v>
      </c>
      <c r="H2282" s="11" t="s">
        <v>28</v>
      </c>
      <c r="I2282" s="14" t="s">
        <v>2695</v>
      </c>
      <c r="J2282" s="14" t="s">
        <v>29</v>
      </c>
      <c r="K2282" s="15" t="s">
        <v>45</v>
      </c>
      <c r="L2282" s="56" t="s">
        <v>2711</v>
      </c>
      <c r="M2282" s="14"/>
      <c r="N2282" s="14" t="s">
        <v>32</v>
      </c>
      <c r="O2282" s="14"/>
      <c r="P2282" s="15" t="s">
        <v>237</v>
      </c>
      <c r="Q2282" s="16">
        <v>3999</v>
      </c>
      <c r="R2282" s="17">
        <v>66.55</v>
      </c>
      <c r="S2282" s="18">
        <v>1538.4354999999998</v>
      </c>
      <c r="T2282" s="19" t="s">
        <v>34</v>
      </c>
      <c r="U2282" s="20" t="s">
        <v>64</v>
      </c>
      <c r="V2282" s="21" t="s">
        <v>65</v>
      </c>
      <c r="W2282" s="22">
        <v>1</v>
      </c>
      <c r="X2282" s="23"/>
    </row>
    <row r="2283" spans="1:24" s="1" customFormat="1" ht="35" customHeight="1" x14ac:dyDescent="0.3">
      <c r="A2283" s="24" t="s">
        <v>23</v>
      </c>
      <c r="B2283" s="24" t="s">
        <v>2709</v>
      </c>
      <c r="C2283" s="12" t="s">
        <v>2710</v>
      </c>
      <c r="D2283" s="59"/>
      <c r="E2283" s="40" t="str">
        <f>HYPERLINK("https://www.google.ru/search?q=DX7902-063&amp;newwindow=1&amp;tbm=isch","Еще фото")</f>
        <v>Еще фото</v>
      </c>
      <c r="F2283" s="25"/>
      <c r="G2283" s="24" t="s">
        <v>2699</v>
      </c>
      <c r="H2283" s="24" t="s">
        <v>28</v>
      </c>
      <c r="I2283" s="24" t="s">
        <v>2695</v>
      </c>
      <c r="J2283" s="14" t="s">
        <v>29</v>
      </c>
      <c r="K2283" s="15" t="s">
        <v>45</v>
      </c>
      <c r="L2283" s="61"/>
      <c r="M2283" s="14"/>
      <c r="N2283" s="14" t="s">
        <v>32</v>
      </c>
      <c r="O2283" s="14"/>
      <c r="P2283" s="15" t="s">
        <v>237</v>
      </c>
      <c r="Q2283" s="16">
        <v>3999</v>
      </c>
      <c r="R2283" s="17">
        <v>66.55</v>
      </c>
      <c r="S2283" s="18">
        <v>1538.4354999999998</v>
      </c>
      <c r="T2283" s="19" t="s">
        <v>34</v>
      </c>
      <c r="U2283" s="20" t="s">
        <v>35</v>
      </c>
      <c r="V2283" s="21" t="s">
        <v>48</v>
      </c>
      <c r="W2283" s="22">
        <v>3</v>
      </c>
      <c r="X2283" s="23"/>
    </row>
    <row r="2284" spans="1:24" s="1" customFormat="1" ht="37.049999999999997" customHeight="1" x14ac:dyDescent="0.3">
      <c r="A2284" s="24" t="s">
        <v>23</v>
      </c>
      <c r="B2284" s="24" t="s">
        <v>2709</v>
      </c>
      <c r="C2284" s="12" t="s">
        <v>2710</v>
      </c>
      <c r="D2284" s="60"/>
      <c r="E2284" s="40" t="str">
        <f>HYPERLINK("https://www.google.ru/search?q=DX7902-063&amp;newwindow=1&amp;tbm=isch","Еще фото")</f>
        <v>Еще фото</v>
      </c>
      <c r="F2284" s="25"/>
      <c r="G2284" s="24" t="s">
        <v>2699</v>
      </c>
      <c r="H2284" s="24" t="s">
        <v>28</v>
      </c>
      <c r="I2284" s="24" t="s">
        <v>2695</v>
      </c>
      <c r="J2284" s="14" t="s">
        <v>29</v>
      </c>
      <c r="K2284" s="15" t="s">
        <v>45</v>
      </c>
      <c r="L2284" s="57"/>
      <c r="M2284" s="14"/>
      <c r="N2284" s="14" t="s">
        <v>32</v>
      </c>
      <c r="O2284" s="14"/>
      <c r="P2284" s="15" t="s">
        <v>237</v>
      </c>
      <c r="Q2284" s="16">
        <v>3999</v>
      </c>
      <c r="R2284" s="17">
        <v>66.55</v>
      </c>
      <c r="S2284" s="18">
        <v>1538.4354999999998</v>
      </c>
      <c r="T2284" s="19" t="s">
        <v>34</v>
      </c>
      <c r="U2284" s="20" t="s">
        <v>39</v>
      </c>
      <c r="V2284" s="21" t="s">
        <v>49</v>
      </c>
      <c r="W2284" s="22">
        <v>2</v>
      </c>
      <c r="X2284" s="23"/>
    </row>
    <row r="2285" spans="1:24" s="1" customFormat="1" ht="52.05" customHeight="1" x14ac:dyDescent="0.3">
      <c r="A2285" s="11" t="s">
        <v>23</v>
      </c>
      <c r="B2285" s="11" t="s">
        <v>2712</v>
      </c>
      <c r="C2285" s="12" t="s">
        <v>2713</v>
      </c>
      <c r="D2285" s="54"/>
      <c r="E2285" s="40" t="str">
        <f>HYPERLINK("https://www.google.ru/search?q=FN9143-440&amp;newwindow=1&amp;tbm=isch","Еще фото")</f>
        <v>Еще фото</v>
      </c>
      <c r="F2285" s="25"/>
      <c r="G2285" s="11" t="s">
        <v>2714</v>
      </c>
      <c r="H2285" s="11" t="s">
        <v>28</v>
      </c>
      <c r="I2285" s="14" t="s">
        <v>2695</v>
      </c>
      <c r="J2285" s="14" t="s">
        <v>336</v>
      </c>
      <c r="K2285" s="15" t="s">
        <v>997</v>
      </c>
      <c r="L2285" s="56" t="s">
        <v>2715</v>
      </c>
      <c r="M2285" s="14"/>
      <c r="N2285" s="14" t="s">
        <v>1297</v>
      </c>
      <c r="O2285" s="14"/>
      <c r="P2285" s="15" t="s">
        <v>154</v>
      </c>
      <c r="Q2285" s="16">
        <v>13499</v>
      </c>
      <c r="R2285" s="17">
        <v>64.38</v>
      </c>
      <c r="S2285" s="18">
        <v>5528.9355000000005</v>
      </c>
      <c r="T2285" s="19" t="s">
        <v>34</v>
      </c>
      <c r="U2285" s="20" t="s">
        <v>39</v>
      </c>
      <c r="V2285" s="21" t="s">
        <v>2379</v>
      </c>
      <c r="W2285" s="22">
        <v>2</v>
      </c>
      <c r="X2285" s="23"/>
    </row>
    <row r="2286" spans="1:24" s="1" customFormat="1" ht="61.05" customHeight="1" x14ac:dyDescent="0.3">
      <c r="A2286" s="24" t="s">
        <v>23</v>
      </c>
      <c r="B2286" s="24" t="s">
        <v>2712</v>
      </c>
      <c r="C2286" s="12" t="s">
        <v>2713</v>
      </c>
      <c r="D2286" s="55"/>
      <c r="E2286" s="40" t="str">
        <f>HYPERLINK("https://www.google.ru/search?q=FN9143-440&amp;newwindow=1&amp;tbm=isch","Еще фото")</f>
        <v>Еще фото</v>
      </c>
      <c r="F2286" s="25"/>
      <c r="G2286" s="24" t="s">
        <v>2714</v>
      </c>
      <c r="H2286" s="24" t="s">
        <v>28</v>
      </c>
      <c r="I2286" s="24" t="s">
        <v>2695</v>
      </c>
      <c r="J2286" s="14" t="s">
        <v>336</v>
      </c>
      <c r="K2286" s="15" t="s">
        <v>997</v>
      </c>
      <c r="L2286" s="57"/>
      <c r="M2286" s="14"/>
      <c r="N2286" s="14" t="s">
        <v>1297</v>
      </c>
      <c r="O2286" s="14"/>
      <c r="P2286" s="15" t="s">
        <v>154</v>
      </c>
      <c r="Q2286" s="16">
        <v>13499</v>
      </c>
      <c r="R2286" s="17">
        <v>64.38</v>
      </c>
      <c r="S2286" s="18">
        <v>5528.9355000000005</v>
      </c>
      <c r="T2286" s="19" t="s">
        <v>34</v>
      </c>
      <c r="U2286" s="20" t="s">
        <v>41</v>
      </c>
      <c r="V2286" s="21" t="s">
        <v>2393</v>
      </c>
      <c r="W2286" s="22">
        <v>2</v>
      </c>
      <c r="X2286" s="23"/>
    </row>
    <row r="2287" spans="1:24" s="1" customFormat="1" ht="108" customHeight="1" x14ac:dyDescent="0.3">
      <c r="A2287" s="11" t="s">
        <v>23</v>
      </c>
      <c r="B2287" s="11" t="s">
        <v>2716</v>
      </c>
      <c r="C2287" s="12" t="s">
        <v>2717</v>
      </c>
      <c r="D2287" s="28"/>
      <c r="E2287" s="40" t="str">
        <f>HYPERLINK("https://www.google.ru/search?q=FD5261-811&amp;newwindow=1&amp;tbm=isch","Еще фото")</f>
        <v>Еще фото</v>
      </c>
      <c r="F2287" s="25"/>
      <c r="G2287" s="11" t="s">
        <v>2699</v>
      </c>
      <c r="H2287" s="11" t="s">
        <v>28</v>
      </c>
      <c r="I2287" s="14" t="s">
        <v>2695</v>
      </c>
      <c r="J2287" s="14" t="s">
        <v>724</v>
      </c>
      <c r="K2287" s="15" t="s">
        <v>30</v>
      </c>
      <c r="L2287" s="14" t="s">
        <v>2718</v>
      </c>
      <c r="M2287" s="14"/>
      <c r="N2287" s="14" t="s">
        <v>197</v>
      </c>
      <c r="O2287" s="14"/>
      <c r="P2287" s="15" t="s">
        <v>2719</v>
      </c>
      <c r="Q2287" s="16">
        <v>11699</v>
      </c>
      <c r="R2287" s="17">
        <v>64.37</v>
      </c>
      <c r="S2287" s="18">
        <v>4792.9355000000005</v>
      </c>
      <c r="T2287" s="19" t="s">
        <v>34</v>
      </c>
      <c r="U2287" s="20" t="s">
        <v>35</v>
      </c>
      <c r="V2287" s="21" t="s">
        <v>36</v>
      </c>
      <c r="W2287" s="22">
        <v>2</v>
      </c>
      <c r="X2287" s="23"/>
    </row>
    <row r="2288" spans="1:24" s="1" customFormat="1" ht="35" customHeight="1" x14ac:dyDescent="0.3">
      <c r="A2288" s="11" t="s">
        <v>23</v>
      </c>
      <c r="B2288" s="11" t="s">
        <v>2720</v>
      </c>
      <c r="C2288" s="12" t="s">
        <v>2721</v>
      </c>
      <c r="D2288" s="58"/>
      <c r="E2288" s="40" t="str">
        <f>HYPERLINK("https://www.google.ru/search?q=FN7702-361&amp;newwindow=1&amp;tbm=isch","Еще фото")</f>
        <v>Еще фото</v>
      </c>
      <c r="F2288" s="25"/>
      <c r="G2288" s="11" t="s">
        <v>2699</v>
      </c>
      <c r="H2288" s="11" t="s">
        <v>28</v>
      </c>
      <c r="I2288" s="14" t="s">
        <v>2695</v>
      </c>
      <c r="J2288" s="14" t="s">
        <v>29</v>
      </c>
      <c r="K2288" s="15" t="s">
        <v>30</v>
      </c>
      <c r="L2288" s="56" t="s">
        <v>2722</v>
      </c>
      <c r="M2288" s="14"/>
      <c r="N2288" s="14" t="s">
        <v>70</v>
      </c>
      <c r="O2288" s="14"/>
      <c r="P2288" s="15" t="s">
        <v>87</v>
      </c>
      <c r="Q2288" s="16">
        <v>5499</v>
      </c>
      <c r="R2288" s="17">
        <v>64.22</v>
      </c>
      <c r="S2288" s="18">
        <v>2262.9354999999996</v>
      </c>
      <c r="T2288" s="19" t="s">
        <v>34</v>
      </c>
      <c r="U2288" s="20" t="s">
        <v>35</v>
      </c>
      <c r="V2288" s="21" t="s">
        <v>36</v>
      </c>
      <c r="W2288" s="22">
        <v>2</v>
      </c>
      <c r="X2288" s="23"/>
    </row>
    <row r="2289" spans="1:24" s="1" customFormat="1" ht="35" customHeight="1" x14ac:dyDescent="0.3">
      <c r="A2289" s="24" t="s">
        <v>23</v>
      </c>
      <c r="B2289" s="24" t="s">
        <v>2720</v>
      </c>
      <c r="C2289" s="12" t="s">
        <v>2721</v>
      </c>
      <c r="D2289" s="59"/>
      <c r="E2289" s="40" t="str">
        <f>HYPERLINK("https://www.google.ru/search?q=FN7702-361&amp;newwindow=1&amp;tbm=isch","Еще фото")</f>
        <v>Еще фото</v>
      </c>
      <c r="F2289" s="25"/>
      <c r="G2289" s="24" t="s">
        <v>2699</v>
      </c>
      <c r="H2289" s="24" t="s">
        <v>28</v>
      </c>
      <c r="I2289" s="24" t="s">
        <v>2695</v>
      </c>
      <c r="J2289" s="14" t="s">
        <v>29</v>
      </c>
      <c r="K2289" s="15" t="s">
        <v>30</v>
      </c>
      <c r="L2289" s="61"/>
      <c r="M2289" s="14"/>
      <c r="N2289" s="14" t="s">
        <v>70</v>
      </c>
      <c r="O2289" s="14"/>
      <c r="P2289" s="15" t="s">
        <v>87</v>
      </c>
      <c r="Q2289" s="16">
        <v>5499</v>
      </c>
      <c r="R2289" s="17">
        <v>64.22</v>
      </c>
      <c r="S2289" s="18">
        <v>2262.9354999999996</v>
      </c>
      <c r="T2289" s="19" t="s">
        <v>34</v>
      </c>
      <c r="U2289" s="20" t="s">
        <v>37</v>
      </c>
      <c r="V2289" s="21" t="s">
        <v>38</v>
      </c>
      <c r="W2289" s="22">
        <v>6</v>
      </c>
      <c r="X2289" s="23"/>
    </row>
    <row r="2290" spans="1:24" s="1" customFormat="1" ht="37.049999999999997" customHeight="1" x14ac:dyDescent="0.3">
      <c r="A2290" s="24" t="s">
        <v>23</v>
      </c>
      <c r="B2290" s="24" t="s">
        <v>2720</v>
      </c>
      <c r="C2290" s="12" t="s">
        <v>2721</v>
      </c>
      <c r="D2290" s="60"/>
      <c r="E2290" s="40" t="str">
        <f>HYPERLINK("https://www.google.ru/search?q=FN7702-361&amp;newwindow=1&amp;tbm=isch","Еще фото")</f>
        <v>Еще фото</v>
      </c>
      <c r="F2290" s="25"/>
      <c r="G2290" s="24" t="s">
        <v>2699</v>
      </c>
      <c r="H2290" s="24" t="s">
        <v>28</v>
      </c>
      <c r="I2290" s="24" t="s">
        <v>2695</v>
      </c>
      <c r="J2290" s="14" t="s">
        <v>29</v>
      </c>
      <c r="K2290" s="15" t="s">
        <v>30</v>
      </c>
      <c r="L2290" s="57"/>
      <c r="M2290" s="14"/>
      <c r="N2290" s="14" t="s">
        <v>70</v>
      </c>
      <c r="O2290" s="14"/>
      <c r="P2290" s="15" t="s">
        <v>87</v>
      </c>
      <c r="Q2290" s="16">
        <v>5499</v>
      </c>
      <c r="R2290" s="17">
        <v>64.22</v>
      </c>
      <c r="S2290" s="18">
        <v>2262.9354999999996</v>
      </c>
      <c r="T2290" s="19" t="s">
        <v>34</v>
      </c>
      <c r="U2290" s="20" t="s">
        <v>39</v>
      </c>
      <c r="V2290" s="21" t="s">
        <v>40</v>
      </c>
      <c r="W2290" s="22">
        <v>4</v>
      </c>
      <c r="X2290" s="23"/>
    </row>
    <row r="2291" spans="1:24" s="1" customFormat="1" ht="52.05" customHeight="1" x14ac:dyDescent="0.3">
      <c r="A2291" s="11" t="s">
        <v>23</v>
      </c>
      <c r="B2291" s="11" t="s">
        <v>2723</v>
      </c>
      <c r="C2291" s="12" t="s">
        <v>2724</v>
      </c>
      <c r="D2291" s="54"/>
      <c r="E2291" s="40" t="str">
        <f>HYPERLINK("https://www.google.ru/search?q=DX7906-100&amp;newwindow=1&amp;tbm=isch","Еще фото")</f>
        <v>Еще фото</v>
      </c>
      <c r="F2291" s="25"/>
      <c r="G2291" s="11" t="s">
        <v>2699</v>
      </c>
      <c r="H2291" s="11" t="s">
        <v>28</v>
      </c>
      <c r="I2291" s="14" t="s">
        <v>2695</v>
      </c>
      <c r="J2291" s="14" t="s">
        <v>29</v>
      </c>
      <c r="K2291" s="15" t="s">
        <v>45</v>
      </c>
      <c r="L2291" s="56" t="s">
        <v>2725</v>
      </c>
      <c r="M2291" s="14"/>
      <c r="N2291" s="14" t="s">
        <v>67</v>
      </c>
      <c r="O2291" s="14"/>
      <c r="P2291" s="15" t="s">
        <v>237</v>
      </c>
      <c r="Q2291" s="16">
        <v>4899</v>
      </c>
      <c r="R2291" s="17">
        <v>61.67</v>
      </c>
      <c r="S2291" s="18">
        <v>2159.4354999999996</v>
      </c>
      <c r="T2291" s="19" t="s">
        <v>34</v>
      </c>
      <c r="U2291" s="20" t="s">
        <v>35</v>
      </c>
      <c r="V2291" s="21" t="s">
        <v>48</v>
      </c>
      <c r="W2291" s="22">
        <v>3</v>
      </c>
      <c r="X2291" s="23"/>
    </row>
    <row r="2292" spans="1:24" s="1" customFormat="1" ht="61.05" customHeight="1" x14ac:dyDescent="0.3">
      <c r="A2292" s="24" t="s">
        <v>23</v>
      </c>
      <c r="B2292" s="24" t="s">
        <v>2723</v>
      </c>
      <c r="C2292" s="12" t="s">
        <v>2724</v>
      </c>
      <c r="D2292" s="55"/>
      <c r="E2292" s="40" t="str">
        <f>HYPERLINK("https://www.google.ru/search?q=DX7906-100&amp;newwindow=1&amp;tbm=isch","Еще фото")</f>
        <v>Еще фото</v>
      </c>
      <c r="F2292" s="25"/>
      <c r="G2292" s="24" t="s">
        <v>2699</v>
      </c>
      <c r="H2292" s="24" t="s">
        <v>28</v>
      </c>
      <c r="I2292" s="24" t="s">
        <v>2695</v>
      </c>
      <c r="J2292" s="14" t="s">
        <v>29</v>
      </c>
      <c r="K2292" s="15" t="s">
        <v>45</v>
      </c>
      <c r="L2292" s="57"/>
      <c r="M2292" s="14"/>
      <c r="N2292" s="14" t="s">
        <v>67</v>
      </c>
      <c r="O2292" s="14"/>
      <c r="P2292" s="15" t="s">
        <v>237</v>
      </c>
      <c r="Q2292" s="16">
        <v>4899</v>
      </c>
      <c r="R2292" s="17">
        <v>61.67</v>
      </c>
      <c r="S2292" s="18">
        <v>2159.4354999999996</v>
      </c>
      <c r="T2292" s="19" t="s">
        <v>34</v>
      </c>
      <c r="U2292" s="20" t="s">
        <v>37</v>
      </c>
      <c r="V2292" s="21" t="s">
        <v>38</v>
      </c>
      <c r="W2292" s="22">
        <v>5</v>
      </c>
      <c r="X2292" s="23"/>
    </row>
    <row r="2293" spans="1:24" s="1" customFormat="1" ht="108" customHeight="1" x14ac:dyDescent="0.3">
      <c r="A2293" s="11" t="s">
        <v>23</v>
      </c>
      <c r="B2293" s="11" t="s">
        <v>2726</v>
      </c>
      <c r="C2293" s="12" t="s">
        <v>2727</v>
      </c>
      <c r="D2293" s="28"/>
      <c r="E2293" s="40" t="str">
        <f>HYPERLINK("https://www.google.ru/search?q=AR5006-063&amp;newwindow=1&amp;tbm=isch","Еще фото")</f>
        <v>Еще фото</v>
      </c>
      <c r="F2293" s="25"/>
      <c r="G2293" s="11" t="s">
        <v>2699</v>
      </c>
      <c r="H2293" s="11" t="s">
        <v>28</v>
      </c>
      <c r="I2293" s="14" t="s">
        <v>2695</v>
      </c>
      <c r="J2293" s="14" t="s">
        <v>29</v>
      </c>
      <c r="K2293" s="15" t="s">
        <v>30</v>
      </c>
      <c r="L2293" s="14" t="s">
        <v>2728</v>
      </c>
      <c r="M2293" s="14"/>
      <c r="N2293" s="14" t="s">
        <v>32</v>
      </c>
      <c r="O2293" s="14" t="s">
        <v>79</v>
      </c>
      <c r="P2293" s="15" t="s">
        <v>87</v>
      </c>
      <c r="Q2293" s="16">
        <v>4299</v>
      </c>
      <c r="R2293" s="17">
        <v>61.44</v>
      </c>
      <c r="S2293" s="18">
        <v>1906.4354999999998</v>
      </c>
      <c r="T2293" s="19" t="s">
        <v>34</v>
      </c>
      <c r="U2293" s="20" t="s">
        <v>35</v>
      </c>
      <c r="V2293" s="21" t="s">
        <v>36</v>
      </c>
      <c r="W2293" s="22">
        <v>2</v>
      </c>
      <c r="X2293" s="23"/>
    </row>
    <row r="2294" spans="1:24" s="1" customFormat="1" ht="35" customHeight="1" x14ac:dyDescent="0.3">
      <c r="A2294" s="11" t="s">
        <v>23</v>
      </c>
      <c r="B2294" s="11" t="s">
        <v>2729</v>
      </c>
      <c r="C2294" s="12" t="s">
        <v>2730</v>
      </c>
      <c r="D2294" s="58"/>
      <c r="E2294" s="40" t="str">
        <f>HYPERLINK("https://www.google.ru/search?q=AR5004-010&amp;newwindow=1&amp;tbm=isch","Еще фото")</f>
        <v>Еще фото</v>
      </c>
      <c r="F2294" s="25" t="s">
        <v>52</v>
      </c>
      <c r="G2294" s="11" t="s">
        <v>2699</v>
      </c>
      <c r="H2294" s="11" t="s">
        <v>28</v>
      </c>
      <c r="I2294" s="14" t="s">
        <v>2695</v>
      </c>
      <c r="J2294" s="14" t="s">
        <v>29</v>
      </c>
      <c r="K2294" s="15" t="s">
        <v>30</v>
      </c>
      <c r="L2294" s="56" t="s">
        <v>2731</v>
      </c>
      <c r="M2294" s="14" t="s">
        <v>106</v>
      </c>
      <c r="N2294" s="14" t="s">
        <v>114</v>
      </c>
      <c r="O2294" s="14" t="s">
        <v>79</v>
      </c>
      <c r="P2294" s="15" t="s">
        <v>87</v>
      </c>
      <c r="Q2294" s="16">
        <v>3899</v>
      </c>
      <c r="R2294" s="17">
        <v>55.94</v>
      </c>
      <c r="S2294" s="18">
        <v>1975.4354999999998</v>
      </c>
      <c r="T2294" s="19" t="s">
        <v>34</v>
      </c>
      <c r="U2294" s="20" t="s">
        <v>35</v>
      </c>
      <c r="V2294" s="21" t="s">
        <v>36</v>
      </c>
      <c r="W2294" s="22">
        <v>33</v>
      </c>
      <c r="X2294" s="23"/>
    </row>
    <row r="2295" spans="1:24" s="1" customFormat="1" ht="35" customHeight="1" x14ac:dyDescent="0.3">
      <c r="A2295" s="24" t="s">
        <v>23</v>
      </c>
      <c r="B2295" s="24" t="s">
        <v>2729</v>
      </c>
      <c r="C2295" s="12" t="s">
        <v>2730</v>
      </c>
      <c r="D2295" s="59"/>
      <c r="E2295" s="40" t="str">
        <f>HYPERLINK("https://www.google.ru/search?q=AR5004-010&amp;newwindow=1&amp;tbm=isch","Еще фото")</f>
        <v>Еще фото</v>
      </c>
      <c r="F2295" s="25" t="s">
        <v>52</v>
      </c>
      <c r="G2295" s="24" t="s">
        <v>2699</v>
      </c>
      <c r="H2295" s="24" t="s">
        <v>28</v>
      </c>
      <c r="I2295" s="24" t="s">
        <v>2695</v>
      </c>
      <c r="J2295" s="14" t="s">
        <v>29</v>
      </c>
      <c r="K2295" s="15" t="s">
        <v>30</v>
      </c>
      <c r="L2295" s="61"/>
      <c r="M2295" s="14" t="s">
        <v>106</v>
      </c>
      <c r="N2295" s="14" t="s">
        <v>114</v>
      </c>
      <c r="O2295" s="14" t="s">
        <v>79</v>
      </c>
      <c r="P2295" s="15" t="s">
        <v>87</v>
      </c>
      <c r="Q2295" s="16">
        <v>3899</v>
      </c>
      <c r="R2295" s="17">
        <v>55.94</v>
      </c>
      <c r="S2295" s="18">
        <v>1975.4354999999998</v>
      </c>
      <c r="T2295" s="19" t="s">
        <v>34</v>
      </c>
      <c r="U2295" s="20" t="s">
        <v>37</v>
      </c>
      <c r="V2295" s="21" t="s">
        <v>38</v>
      </c>
      <c r="W2295" s="22">
        <v>81</v>
      </c>
      <c r="X2295" s="23"/>
    </row>
    <row r="2296" spans="1:24" s="1" customFormat="1" ht="37.049999999999997" customHeight="1" x14ac:dyDescent="0.3">
      <c r="A2296" s="24" t="s">
        <v>23</v>
      </c>
      <c r="B2296" s="24" t="s">
        <v>2729</v>
      </c>
      <c r="C2296" s="12" t="s">
        <v>2730</v>
      </c>
      <c r="D2296" s="60"/>
      <c r="E2296" s="40" t="str">
        <f>HYPERLINK("https://www.google.ru/search?q=AR5004-010&amp;newwindow=1&amp;tbm=isch","Еще фото")</f>
        <v>Еще фото</v>
      </c>
      <c r="F2296" s="25" t="s">
        <v>52</v>
      </c>
      <c r="G2296" s="24" t="s">
        <v>2699</v>
      </c>
      <c r="H2296" s="24" t="s">
        <v>28</v>
      </c>
      <c r="I2296" s="24" t="s">
        <v>2695</v>
      </c>
      <c r="J2296" s="14" t="s">
        <v>29</v>
      </c>
      <c r="K2296" s="15" t="s">
        <v>30</v>
      </c>
      <c r="L2296" s="57"/>
      <c r="M2296" s="14" t="s">
        <v>106</v>
      </c>
      <c r="N2296" s="14" t="s">
        <v>114</v>
      </c>
      <c r="O2296" s="14" t="s">
        <v>79</v>
      </c>
      <c r="P2296" s="15" t="s">
        <v>87</v>
      </c>
      <c r="Q2296" s="16">
        <v>3899</v>
      </c>
      <c r="R2296" s="17">
        <v>55.94</v>
      </c>
      <c r="S2296" s="18">
        <v>1975.4354999999998</v>
      </c>
      <c r="T2296" s="19" t="s">
        <v>34</v>
      </c>
      <c r="U2296" s="20" t="s">
        <v>39</v>
      </c>
      <c r="V2296" s="21" t="s">
        <v>40</v>
      </c>
      <c r="W2296" s="22">
        <v>41</v>
      </c>
      <c r="X2296" s="23"/>
    </row>
    <row r="2297" spans="1:24" s="1" customFormat="1" ht="35" customHeight="1" x14ac:dyDescent="0.3">
      <c r="A2297" s="11" t="s">
        <v>23</v>
      </c>
      <c r="B2297" s="11" t="s">
        <v>2732</v>
      </c>
      <c r="C2297" s="12" t="s">
        <v>2733</v>
      </c>
      <c r="D2297" s="58"/>
      <c r="E2297" s="40" t="str">
        <f>HYPERLINK("https://www.google.ru/search?q=AR4997-064&amp;newwindow=1&amp;tbm=isch","Еще фото")</f>
        <v>Еще фото</v>
      </c>
      <c r="F2297" s="25" t="s">
        <v>52</v>
      </c>
      <c r="G2297" s="11" t="s">
        <v>2699</v>
      </c>
      <c r="H2297" s="11" t="s">
        <v>28</v>
      </c>
      <c r="I2297" s="14" t="s">
        <v>2695</v>
      </c>
      <c r="J2297" s="14" t="s">
        <v>29</v>
      </c>
      <c r="K2297" s="15" t="s">
        <v>30</v>
      </c>
      <c r="L2297" s="56" t="s">
        <v>2734</v>
      </c>
      <c r="M2297" s="14"/>
      <c r="N2297" s="14" t="s">
        <v>32</v>
      </c>
      <c r="O2297" s="14"/>
      <c r="P2297" s="15" t="s">
        <v>87</v>
      </c>
      <c r="Q2297" s="16">
        <v>3999</v>
      </c>
      <c r="R2297" s="17">
        <v>55.54</v>
      </c>
      <c r="S2297" s="18">
        <v>2044.4354999999998</v>
      </c>
      <c r="T2297" s="19" t="s">
        <v>34</v>
      </c>
      <c r="U2297" s="20" t="s">
        <v>35</v>
      </c>
      <c r="V2297" s="21" t="s">
        <v>36</v>
      </c>
      <c r="W2297" s="22">
        <v>16</v>
      </c>
      <c r="X2297" s="23"/>
    </row>
    <row r="2298" spans="1:24" s="1" customFormat="1" ht="35" customHeight="1" x14ac:dyDescent="0.3">
      <c r="A2298" s="24" t="s">
        <v>23</v>
      </c>
      <c r="B2298" s="24" t="s">
        <v>2732</v>
      </c>
      <c r="C2298" s="12" t="s">
        <v>2733</v>
      </c>
      <c r="D2298" s="59"/>
      <c r="E2298" s="40" t="str">
        <f>HYPERLINK("https://www.google.ru/search?q=AR4997-064&amp;newwindow=1&amp;tbm=isch","Еще фото")</f>
        <v>Еще фото</v>
      </c>
      <c r="F2298" s="25" t="s">
        <v>52</v>
      </c>
      <c r="G2298" s="24" t="s">
        <v>2699</v>
      </c>
      <c r="H2298" s="24" t="s">
        <v>28</v>
      </c>
      <c r="I2298" s="24" t="s">
        <v>2695</v>
      </c>
      <c r="J2298" s="14" t="s">
        <v>29</v>
      </c>
      <c r="K2298" s="15" t="s">
        <v>30</v>
      </c>
      <c r="L2298" s="61"/>
      <c r="M2298" s="14"/>
      <c r="N2298" s="14" t="s">
        <v>32</v>
      </c>
      <c r="O2298" s="14"/>
      <c r="P2298" s="15" t="s">
        <v>87</v>
      </c>
      <c r="Q2298" s="16">
        <v>3999</v>
      </c>
      <c r="R2298" s="17">
        <v>55.54</v>
      </c>
      <c r="S2298" s="18">
        <v>2044.4354999999998</v>
      </c>
      <c r="T2298" s="19" t="s">
        <v>34</v>
      </c>
      <c r="U2298" s="20" t="s">
        <v>37</v>
      </c>
      <c r="V2298" s="21" t="s">
        <v>38</v>
      </c>
      <c r="W2298" s="22">
        <v>24</v>
      </c>
      <c r="X2298" s="23"/>
    </row>
    <row r="2299" spans="1:24" s="1" customFormat="1" ht="37.049999999999997" customHeight="1" x14ac:dyDescent="0.3">
      <c r="A2299" s="24" t="s">
        <v>23</v>
      </c>
      <c r="B2299" s="24" t="s">
        <v>2732</v>
      </c>
      <c r="C2299" s="12" t="s">
        <v>2733</v>
      </c>
      <c r="D2299" s="60"/>
      <c r="E2299" s="40" t="str">
        <f>HYPERLINK("https://www.google.ru/search?q=AR4997-064&amp;newwindow=1&amp;tbm=isch","Еще фото")</f>
        <v>Еще фото</v>
      </c>
      <c r="F2299" s="25" t="s">
        <v>52</v>
      </c>
      <c r="G2299" s="24" t="s">
        <v>2699</v>
      </c>
      <c r="H2299" s="24" t="s">
        <v>28</v>
      </c>
      <c r="I2299" s="24" t="s">
        <v>2695</v>
      </c>
      <c r="J2299" s="14" t="s">
        <v>29</v>
      </c>
      <c r="K2299" s="15" t="s">
        <v>30</v>
      </c>
      <c r="L2299" s="57"/>
      <c r="M2299" s="14"/>
      <c r="N2299" s="14" t="s">
        <v>32</v>
      </c>
      <c r="O2299" s="14"/>
      <c r="P2299" s="15" t="s">
        <v>87</v>
      </c>
      <c r="Q2299" s="16">
        <v>3999</v>
      </c>
      <c r="R2299" s="17">
        <v>55.54</v>
      </c>
      <c r="S2299" s="18">
        <v>2044.4354999999998</v>
      </c>
      <c r="T2299" s="19" t="s">
        <v>34</v>
      </c>
      <c r="U2299" s="20" t="s">
        <v>39</v>
      </c>
      <c r="V2299" s="21" t="s">
        <v>40</v>
      </c>
      <c r="W2299" s="22">
        <v>17</v>
      </c>
      <c r="X2299" s="23"/>
    </row>
    <row r="2300" spans="1:24" s="1" customFormat="1" ht="35" customHeight="1" x14ac:dyDescent="0.3">
      <c r="A2300" s="11" t="s">
        <v>23</v>
      </c>
      <c r="B2300" s="11" t="s">
        <v>2732</v>
      </c>
      <c r="C2300" s="12" t="s">
        <v>2735</v>
      </c>
      <c r="D2300" s="58"/>
      <c r="E2300" s="40" t="str">
        <f>HYPERLINK("https://www.google.ru/search?q=AR4997-410&amp;newwindow=1&amp;tbm=isch","Еще фото")</f>
        <v>Еще фото</v>
      </c>
      <c r="F2300" s="25" t="s">
        <v>52</v>
      </c>
      <c r="G2300" s="11" t="s">
        <v>2699</v>
      </c>
      <c r="H2300" s="11" t="s">
        <v>28</v>
      </c>
      <c r="I2300" s="14" t="s">
        <v>2695</v>
      </c>
      <c r="J2300" s="14" t="s">
        <v>29</v>
      </c>
      <c r="K2300" s="15" t="s">
        <v>30</v>
      </c>
      <c r="L2300" s="56" t="s">
        <v>2734</v>
      </c>
      <c r="M2300" s="14" t="s">
        <v>106</v>
      </c>
      <c r="N2300" s="14" t="s">
        <v>107</v>
      </c>
      <c r="O2300" s="14" t="s">
        <v>79</v>
      </c>
      <c r="P2300" s="15" t="s">
        <v>87</v>
      </c>
      <c r="Q2300" s="16">
        <v>4099</v>
      </c>
      <c r="R2300" s="17">
        <v>55.41</v>
      </c>
      <c r="S2300" s="18">
        <v>2101.9354999999996</v>
      </c>
      <c r="T2300" s="19" t="s">
        <v>34</v>
      </c>
      <c r="U2300" s="20" t="s">
        <v>35</v>
      </c>
      <c r="V2300" s="21" t="s">
        <v>36</v>
      </c>
      <c r="W2300" s="22">
        <v>36</v>
      </c>
      <c r="X2300" s="23"/>
    </row>
    <row r="2301" spans="1:24" s="1" customFormat="1" ht="35" customHeight="1" x14ac:dyDescent="0.3">
      <c r="A2301" s="24" t="s">
        <v>23</v>
      </c>
      <c r="B2301" s="24" t="s">
        <v>2732</v>
      </c>
      <c r="C2301" s="12" t="s">
        <v>2735</v>
      </c>
      <c r="D2301" s="59"/>
      <c r="E2301" s="40" t="str">
        <f>HYPERLINK("https://www.google.ru/search?q=AR4997-410&amp;newwindow=1&amp;tbm=isch","Еще фото")</f>
        <v>Еще фото</v>
      </c>
      <c r="F2301" s="25" t="s">
        <v>52</v>
      </c>
      <c r="G2301" s="24" t="s">
        <v>2699</v>
      </c>
      <c r="H2301" s="24" t="s">
        <v>28</v>
      </c>
      <c r="I2301" s="24" t="s">
        <v>2695</v>
      </c>
      <c r="J2301" s="14" t="s">
        <v>29</v>
      </c>
      <c r="K2301" s="15" t="s">
        <v>30</v>
      </c>
      <c r="L2301" s="61"/>
      <c r="M2301" s="14" t="s">
        <v>106</v>
      </c>
      <c r="N2301" s="14" t="s">
        <v>107</v>
      </c>
      <c r="O2301" s="14" t="s">
        <v>79</v>
      </c>
      <c r="P2301" s="15" t="s">
        <v>87</v>
      </c>
      <c r="Q2301" s="16">
        <v>4099</v>
      </c>
      <c r="R2301" s="17">
        <v>55.41</v>
      </c>
      <c r="S2301" s="18">
        <v>2101.9354999999996</v>
      </c>
      <c r="T2301" s="19" t="s">
        <v>34</v>
      </c>
      <c r="U2301" s="20" t="s">
        <v>37</v>
      </c>
      <c r="V2301" s="21" t="s">
        <v>38</v>
      </c>
      <c r="W2301" s="22">
        <v>50</v>
      </c>
      <c r="X2301" s="23"/>
    </row>
    <row r="2302" spans="1:24" s="1" customFormat="1" ht="37.049999999999997" customHeight="1" x14ac:dyDescent="0.3">
      <c r="A2302" s="24" t="s">
        <v>23</v>
      </c>
      <c r="B2302" s="24" t="s">
        <v>2732</v>
      </c>
      <c r="C2302" s="12" t="s">
        <v>2735</v>
      </c>
      <c r="D2302" s="60"/>
      <c r="E2302" s="40" t="str">
        <f>HYPERLINK("https://www.google.ru/search?q=AR4997-410&amp;newwindow=1&amp;tbm=isch","Еще фото")</f>
        <v>Еще фото</v>
      </c>
      <c r="F2302" s="25" t="s">
        <v>52</v>
      </c>
      <c r="G2302" s="24" t="s">
        <v>2699</v>
      </c>
      <c r="H2302" s="24" t="s">
        <v>28</v>
      </c>
      <c r="I2302" s="24" t="s">
        <v>2695</v>
      </c>
      <c r="J2302" s="14" t="s">
        <v>29</v>
      </c>
      <c r="K2302" s="15" t="s">
        <v>30</v>
      </c>
      <c r="L2302" s="57"/>
      <c r="M2302" s="14" t="s">
        <v>106</v>
      </c>
      <c r="N2302" s="14" t="s">
        <v>107</v>
      </c>
      <c r="O2302" s="14" t="s">
        <v>79</v>
      </c>
      <c r="P2302" s="15" t="s">
        <v>87</v>
      </c>
      <c r="Q2302" s="16">
        <v>4099</v>
      </c>
      <c r="R2302" s="17">
        <v>55.41</v>
      </c>
      <c r="S2302" s="18">
        <v>2101.9354999999996</v>
      </c>
      <c r="T2302" s="19" t="s">
        <v>34</v>
      </c>
      <c r="U2302" s="20" t="s">
        <v>39</v>
      </c>
      <c r="V2302" s="21" t="s">
        <v>40</v>
      </c>
      <c r="W2302" s="22">
        <v>2</v>
      </c>
      <c r="X2302" s="23"/>
    </row>
    <row r="2303" spans="1:24" s="1" customFormat="1" ht="108" customHeight="1" x14ac:dyDescent="0.3">
      <c r="A2303" s="11" t="s">
        <v>23</v>
      </c>
      <c r="B2303" s="11" t="s">
        <v>2726</v>
      </c>
      <c r="C2303" s="12" t="s">
        <v>2736</v>
      </c>
      <c r="D2303" s="28"/>
      <c r="E2303" s="40" t="str">
        <f>HYPERLINK("https://www.google.ru/search?q=AR5006-011&amp;newwindow=1&amp;tbm=isch","Еще фото")</f>
        <v>Еще фото</v>
      </c>
      <c r="F2303" s="25"/>
      <c r="G2303" s="11" t="s">
        <v>2699</v>
      </c>
      <c r="H2303" s="11" t="s">
        <v>28</v>
      </c>
      <c r="I2303" s="14" t="s">
        <v>2695</v>
      </c>
      <c r="J2303" s="14" t="s">
        <v>29</v>
      </c>
      <c r="K2303" s="15" t="s">
        <v>30</v>
      </c>
      <c r="L2303" s="14" t="s">
        <v>2728</v>
      </c>
      <c r="M2303" s="14" t="s">
        <v>106</v>
      </c>
      <c r="N2303" s="14" t="s">
        <v>114</v>
      </c>
      <c r="O2303" s="14" t="s">
        <v>79</v>
      </c>
      <c r="P2303" s="15" t="s">
        <v>87</v>
      </c>
      <c r="Q2303" s="16">
        <v>3899</v>
      </c>
      <c r="R2303" s="17">
        <v>53.89</v>
      </c>
      <c r="S2303" s="18">
        <v>2067.4354999999996</v>
      </c>
      <c r="T2303" s="19" t="s">
        <v>34</v>
      </c>
      <c r="U2303" s="20" t="s">
        <v>35</v>
      </c>
      <c r="V2303" s="21" t="s">
        <v>36</v>
      </c>
      <c r="W2303" s="22">
        <v>108</v>
      </c>
      <c r="X2303" s="23"/>
    </row>
    <row r="2304" spans="1:24" s="1" customFormat="1" ht="35" customHeight="1" x14ac:dyDescent="0.3">
      <c r="A2304" s="11" t="s">
        <v>23</v>
      </c>
      <c r="B2304" s="11" t="s">
        <v>2737</v>
      </c>
      <c r="C2304" s="12" t="s">
        <v>2738</v>
      </c>
      <c r="D2304" s="58"/>
      <c r="E2304" s="40" t="str">
        <f>HYPERLINK("https://www.google.ru/search?q=HJ3743-104&amp;newwindow=1&amp;tbm=isch","Еще фото")</f>
        <v>Еще фото</v>
      </c>
      <c r="F2304" s="25"/>
      <c r="G2304" s="11" t="s">
        <v>2699</v>
      </c>
      <c r="H2304" s="11" t="s">
        <v>28</v>
      </c>
      <c r="I2304" s="14" t="s">
        <v>2695</v>
      </c>
      <c r="J2304" s="14" t="s">
        <v>29</v>
      </c>
      <c r="K2304" s="15" t="s">
        <v>997</v>
      </c>
      <c r="L2304" s="56" t="s">
        <v>2739</v>
      </c>
      <c r="M2304" s="14"/>
      <c r="N2304" s="14" t="s">
        <v>67</v>
      </c>
      <c r="O2304" s="14"/>
      <c r="P2304" s="15" t="s">
        <v>154</v>
      </c>
      <c r="Q2304" s="16">
        <v>4499</v>
      </c>
      <c r="R2304" s="17">
        <v>52.48</v>
      </c>
      <c r="S2304" s="18">
        <v>2458.4354999999996</v>
      </c>
      <c r="T2304" s="19" t="s">
        <v>34</v>
      </c>
      <c r="U2304" s="20" t="s">
        <v>64</v>
      </c>
      <c r="V2304" s="21" t="s">
        <v>2257</v>
      </c>
      <c r="W2304" s="22">
        <v>2</v>
      </c>
      <c r="X2304" s="23"/>
    </row>
    <row r="2305" spans="1:24" s="1" customFormat="1" ht="35" customHeight="1" x14ac:dyDescent="0.3">
      <c r="A2305" s="24" t="s">
        <v>23</v>
      </c>
      <c r="B2305" s="24" t="s">
        <v>2737</v>
      </c>
      <c r="C2305" s="12" t="s">
        <v>2738</v>
      </c>
      <c r="D2305" s="59"/>
      <c r="E2305" s="40" t="str">
        <f>HYPERLINK("https://www.google.ru/search?q=HJ3743-104&amp;newwindow=1&amp;tbm=isch","Еще фото")</f>
        <v>Еще фото</v>
      </c>
      <c r="F2305" s="25"/>
      <c r="G2305" s="24" t="s">
        <v>2699</v>
      </c>
      <c r="H2305" s="24" t="s">
        <v>28</v>
      </c>
      <c r="I2305" s="24" t="s">
        <v>2695</v>
      </c>
      <c r="J2305" s="14" t="s">
        <v>29</v>
      </c>
      <c r="K2305" s="15" t="s">
        <v>997</v>
      </c>
      <c r="L2305" s="61"/>
      <c r="M2305" s="14"/>
      <c r="N2305" s="14" t="s">
        <v>67</v>
      </c>
      <c r="O2305" s="14"/>
      <c r="P2305" s="15" t="s">
        <v>154</v>
      </c>
      <c r="Q2305" s="16">
        <v>4499</v>
      </c>
      <c r="R2305" s="17">
        <v>52.48</v>
      </c>
      <c r="S2305" s="18">
        <v>2458.4354999999996</v>
      </c>
      <c r="T2305" s="19" t="s">
        <v>34</v>
      </c>
      <c r="U2305" s="20" t="s">
        <v>35</v>
      </c>
      <c r="V2305" s="21" t="s">
        <v>2392</v>
      </c>
      <c r="W2305" s="22">
        <v>1</v>
      </c>
      <c r="X2305" s="23"/>
    </row>
    <row r="2306" spans="1:24" s="1" customFormat="1" ht="37.049999999999997" customHeight="1" x14ac:dyDescent="0.3">
      <c r="A2306" s="24" t="s">
        <v>23</v>
      </c>
      <c r="B2306" s="24" t="s">
        <v>2737</v>
      </c>
      <c r="C2306" s="12" t="s">
        <v>2738</v>
      </c>
      <c r="D2306" s="60"/>
      <c r="E2306" s="40" t="str">
        <f>HYPERLINK("https://www.google.ru/search?q=HJ3743-104&amp;newwindow=1&amp;tbm=isch","Еще фото")</f>
        <v>Еще фото</v>
      </c>
      <c r="F2306" s="25"/>
      <c r="G2306" s="24" t="s">
        <v>2699</v>
      </c>
      <c r="H2306" s="24" t="s">
        <v>28</v>
      </c>
      <c r="I2306" s="24" t="s">
        <v>2695</v>
      </c>
      <c r="J2306" s="14" t="s">
        <v>29</v>
      </c>
      <c r="K2306" s="15" t="s">
        <v>997</v>
      </c>
      <c r="L2306" s="57"/>
      <c r="M2306" s="14"/>
      <c r="N2306" s="14" t="s">
        <v>67</v>
      </c>
      <c r="O2306" s="14"/>
      <c r="P2306" s="15" t="s">
        <v>154</v>
      </c>
      <c r="Q2306" s="16">
        <v>4499</v>
      </c>
      <c r="R2306" s="17">
        <v>52.48</v>
      </c>
      <c r="S2306" s="18">
        <v>2458.4354999999996</v>
      </c>
      <c r="T2306" s="19" t="s">
        <v>34</v>
      </c>
      <c r="U2306" s="20" t="s">
        <v>41</v>
      </c>
      <c r="V2306" s="21" t="s">
        <v>2393</v>
      </c>
      <c r="W2306" s="22">
        <v>1</v>
      </c>
      <c r="X2306" s="23"/>
    </row>
    <row r="2307" spans="1:24" s="1" customFormat="1" ht="108" customHeight="1" x14ac:dyDescent="0.3">
      <c r="A2307" s="11" t="s">
        <v>23</v>
      </c>
      <c r="B2307" s="11" t="s">
        <v>2716</v>
      </c>
      <c r="C2307" s="12" t="s">
        <v>2740</v>
      </c>
      <c r="D2307" s="28"/>
      <c r="E2307" s="40" t="str">
        <f>HYPERLINK("https://www.google.ru/search?q=FD5261-437&amp;newwindow=1&amp;tbm=isch","Еще фото")</f>
        <v>Еще фото</v>
      </c>
      <c r="F2307" s="25"/>
      <c r="G2307" s="11" t="s">
        <v>2699</v>
      </c>
      <c r="H2307" s="11" t="s">
        <v>28</v>
      </c>
      <c r="I2307" s="14" t="s">
        <v>2695</v>
      </c>
      <c r="J2307" s="14" t="s">
        <v>724</v>
      </c>
      <c r="K2307" s="15" t="s">
        <v>30</v>
      </c>
      <c r="L2307" s="14" t="s">
        <v>2718</v>
      </c>
      <c r="M2307" s="14"/>
      <c r="N2307" s="14" t="s">
        <v>107</v>
      </c>
      <c r="O2307" s="14"/>
      <c r="P2307" s="15" t="s">
        <v>2719</v>
      </c>
      <c r="Q2307" s="16">
        <v>11399</v>
      </c>
      <c r="R2307" s="17">
        <v>52.47</v>
      </c>
      <c r="S2307" s="18">
        <v>6230.4354999999996</v>
      </c>
      <c r="T2307" s="19" t="s">
        <v>34</v>
      </c>
      <c r="U2307" s="20" t="s">
        <v>35</v>
      </c>
      <c r="V2307" s="21" t="s">
        <v>36</v>
      </c>
      <c r="W2307" s="22">
        <v>3</v>
      </c>
      <c r="X2307" s="23"/>
    </row>
    <row r="2308" spans="1:24" s="1" customFormat="1" ht="52.05" customHeight="1" x14ac:dyDescent="0.3">
      <c r="A2308" s="11" t="s">
        <v>23</v>
      </c>
      <c r="B2308" s="11" t="s">
        <v>2741</v>
      </c>
      <c r="C2308" s="12" t="s">
        <v>2742</v>
      </c>
      <c r="D2308" s="54"/>
      <c r="E2308" s="40" t="str">
        <f>HYPERLINK("https://www.google.ru/search?q=CJ0921-231&amp;newwindow=1&amp;tbm=isch","Еще фото")</f>
        <v>Еще фото</v>
      </c>
      <c r="F2308" s="25"/>
      <c r="G2308" s="11" t="s">
        <v>2699</v>
      </c>
      <c r="H2308" s="11" t="s">
        <v>28</v>
      </c>
      <c r="I2308" s="14" t="s">
        <v>2695</v>
      </c>
      <c r="J2308" s="14" t="s">
        <v>254</v>
      </c>
      <c r="K2308" s="15" t="s">
        <v>30</v>
      </c>
      <c r="L2308" s="56" t="s">
        <v>2743</v>
      </c>
      <c r="M2308" s="14"/>
      <c r="N2308" s="14" t="s">
        <v>205</v>
      </c>
      <c r="O2308" s="14"/>
      <c r="P2308" s="15" t="s">
        <v>2744</v>
      </c>
      <c r="Q2308" s="16">
        <v>6599</v>
      </c>
      <c r="R2308" s="17">
        <v>49.72</v>
      </c>
      <c r="S2308" s="18">
        <v>3815.4354999999996</v>
      </c>
      <c r="T2308" s="19" t="s">
        <v>34</v>
      </c>
      <c r="U2308" s="20" t="s">
        <v>35</v>
      </c>
      <c r="V2308" s="21" t="s">
        <v>36</v>
      </c>
      <c r="W2308" s="22">
        <v>8</v>
      </c>
      <c r="X2308" s="23"/>
    </row>
    <row r="2309" spans="1:24" s="1" customFormat="1" ht="61.05" customHeight="1" x14ac:dyDescent="0.3">
      <c r="A2309" s="24" t="s">
        <v>23</v>
      </c>
      <c r="B2309" s="24" t="s">
        <v>2741</v>
      </c>
      <c r="C2309" s="12" t="s">
        <v>2742</v>
      </c>
      <c r="D2309" s="55"/>
      <c r="E2309" s="40" t="str">
        <f>HYPERLINK("https://www.google.ru/search?q=CJ0921-231&amp;newwindow=1&amp;tbm=isch","Еще фото")</f>
        <v>Еще фото</v>
      </c>
      <c r="F2309" s="25"/>
      <c r="G2309" s="24" t="s">
        <v>2699</v>
      </c>
      <c r="H2309" s="24" t="s">
        <v>28</v>
      </c>
      <c r="I2309" s="24" t="s">
        <v>2695</v>
      </c>
      <c r="J2309" s="14" t="s">
        <v>254</v>
      </c>
      <c r="K2309" s="15" t="s">
        <v>30</v>
      </c>
      <c r="L2309" s="57"/>
      <c r="M2309" s="14"/>
      <c r="N2309" s="14" t="s">
        <v>205</v>
      </c>
      <c r="O2309" s="14"/>
      <c r="P2309" s="15" t="s">
        <v>2744</v>
      </c>
      <c r="Q2309" s="16">
        <v>6599</v>
      </c>
      <c r="R2309" s="17">
        <v>49.72</v>
      </c>
      <c r="S2309" s="18">
        <v>3815.4354999999996</v>
      </c>
      <c r="T2309" s="19" t="s">
        <v>34</v>
      </c>
      <c r="U2309" s="20" t="s">
        <v>37</v>
      </c>
      <c r="V2309" s="21" t="s">
        <v>38</v>
      </c>
      <c r="W2309" s="22">
        <v>5</v>
      </c>
      <c r="X2309" s="23"/>
    </row>
    <row r="2310" spans="1:24" s="1" customFormat="1" ht="35" customHeight="1" x14ac:dyDescent="0.3">
      <c r="A2310" s="11" t="s">
        <v>23</v>
      </c>
      <c r="B2310" s="11" t="s">
        <v>2745</v>
      </c>
      <c r="C2310" s="12" t="s">
        <v>2746</v>
      </c>
      <c r="D2310" s="58"/>
      <c r="E2310" s="40" t="str">
        <f>HYPERLINK("https://www.google.ru/search?q=FD2923-010&amp;newwindow=1&amp;tbm=isch","Еще фото")</f>
        <v>Еще фото</v>
      </c>
      <c r="F2310" s="25"/>
      <c r="G2310" s="11" t="s">
        <v>2322</v>
      </c>
      <c r="H2310" s="11" t="s">
        <v>28</v>
      </c>
      <c r="I2310" s="14" t="s">
        <v>2695</v>
      </c>
      <c r="J2310" s="14" t="s">
        <v>29</v>
      </c>
      <c r="K2310" s="15" t="s">
        <v>997</v>
      </c>
      <c r="L2310" s="56" t="s">
        <v>2747</v>
      </c>
      <c r="M2310" s="14"/>
      <c r="N2310" s="14" t="s">
        <v>114</v>
      </c>
      <c r="O2310" s="14"/>
      <c r="P2310" s="15" t="s">
        <v>47</v>
      </c>
      <c r="Q2310" s="16">
        <v>6199</v>
      </c>
      <c r="R2310" s="17">
        <v>48.9</v>
      </c>
      <c r="S2310" s="18">
        <v>3642.9354999999996</v>
      </c>
      <c r="T2310" s="19" t="s">
        <v>34</v>
      </c>
      <c r="U2310" s="20" t="s">
        <v>64</v>
      </c>
      <c r="V2310" s="21" t="s">
        <v>2257</v>
      </c>
      <c r="W2310" s="22">
        <v>2</v>
      </c>
      <c r="X2310" s="23"/>
    </row>
    <row r="2311" spans="1:24" s="1" customFormat="1" ht="35" customHeight="1" x14ac:dyDescent="0.3">
      <c r="A2311" s="24" t="s">
        <v>23</v>
      </c>
      <c r="B2311" s="24" t="s">
        <v>2745</v>
      </c>
      <c r="C2311" s="12" t="s">
        <v>2746</v>
      </c>
      <c r="D2311" s="59"/>
      <c r="E2311" s="40" t="str">
        <f>HYPERLINK("https://www.google.ru/search?q=FD2923-010&amp;newwindow=1&amp;tbm=isch","Еще фото")</f>
        <v>Еще фото</v>
      </c>
      <c r="F2311" s="25"/>
      <c r="G2311" s="24" t="s">
        <v>2322</v>
      </c>
      <c r="H2311" s="24" t="s">
        <v>28</v>
      </c>
      <c r="I2311" s="24" t="s">
        <v>2695</v>
      </c>
      <c r="J2311" s="14" t="s">
        <v>29</v>
      </c>
      <c r="K2311" s="15" t="s">
        <v>997</v>
      </c>
      <c r="L2311" s="61"/>
      <c r="M2311" s="14"/>
      <c r="N2311" s="14" t="s">
        <v>114</v>
      </c>
      <c r="O2311" s="14"/>
      <c r="P2311" s="15" t="s">
        <v>47</v>
      </c>
      <c r="Q2311" s="16">
        <v>6199</v>
      </c>
      <c r="R2311" s="17">
        <v>48.9</v>
      </c>
      <c r="S2311" s="18">
        <v>3642.9354999999996</v>
      </c>
      <c r="T2311" s="19" t="s">
        <v>34</v>
      </c>
      <c r="U2311" s="20" t="s">
        <v>35</v>
      </c>
      <c r="V2311" s="21" t="s">
        <v>2392</v>
      </c>
      <c r="W2311" s="22">
        <v>2</v>
      </c>
      <c r="X2311" s="23"/>
    </row>
    <row r="2312" spans="1:24" s="1" customFormat="1" ht="37.049999999999997" customHeight="1" x14ac:dyDescent="0.3">
      <c r="A2312" s="24" t="s">
        <v>23</v>
      </c>
      <c r="B2312" s="24" t="s">
        <v>2745</v>
      </c>
      <c r="C2312" s="12" t="s">
        <v>2746</v>
      </c>
      <c r="D2312" s="60"/>
      <c r="E2312" s="40" t="str">
        <f>HYPERLINK("https://www.google.ru/search?q=FD2923-010&amp;newwindow=1&amp;tbm=isch","Еще фото")</f>
        <v>Еще фото</v>
      </c>
      <c r="F2312" s="25"/>
      <c r="G2312" s="24" t="s">
        <v>2322</v>
      </c>
      <c r="H2312" s="24" t="s">
        <v>28</v>
      </c>
      <c r="I2312" s="24" t="s">
        <v>2695</v>
      </c>
      <c r="J2312" s="14" t="s">
        <v>29</v>
      </c>
      <c r="K2312" s="15" t="s">
        <v>997</v>
      </c>
      <c r="L2312" s="57"/>
      <c r="M2312" s="14"/>
      <c r="N2312" s="14" t="s">
        <v>114</v>
      </c>
      <c r="O2312" s="14"/>
      <c r="P2312" s="15" t="s">
        <v>47</v>
      </c>
      <c r="Q2312" s="16">
        <v>6199</v>
      </c>
      <c r="R2312" s="17">
        <v>48.9</v>
      </c>
      <c r="S2312" s="18">
        <v>3642.9354999999996</v>
      </c>
      <c r="T2312" s="19" t="s">
        <v>34</v>
      </c>
      <c r="U2312" s="20" t="s">
        <v>37</v>
      </c>
      <c r="V2312" s="21" t="s">
        <v>2259</v>
      </c>
      <c r="W2312" s="22">
        <v>2</v>
      </c>
      <c r="X2312" s="23"/>
    </row>
    <row r="2313" spans="1:24" s="1" customFormat="1" ht="35" customHeight="1" x14ac:dyDescent="0.3">
      <c r="A2313" s="11" t="s">
        <v>23</v>
      </c>
      <c r="B2313" s="11" t="s">
        <v>2748</v>
      </c>
      <c r="C2313" s="12" t="s">
        <v>2749</v>
      </c>
      <c r="D2313" s="58"/>
      <c r="E2313" s="40" t="str">
        <f>HYPERLINK("https://www.google.ru/search?q=FD4149-063&amp;newwindow=1&amp;tbm=isch","Еще фото")</f>
        <v>Еще фото</v>
      </c>
      <c r="F2313" s="25"/>
      <c r="G2313" s="11" t="s">
        <v>2699</v>
      </c>
      <c r="H2313" s="11" t="s">
        <v>28</v>
      </c>
      <c r="I2313" s="14" t="s">
        <v>2695</v>
      </c>
      <c r="J2313" s="14" t="s">
        <v>29</v>
      </c>
      <c r="K2313" s="15" t="s">
        <v>45</v>
      </c>
      <c r="L2313" s="56" t="s">
        <v>2750</v>
      </c>
      <c r="M2313" s="14"/>
      <c r="N2313" s="14" t="s">
        <v>32</v>
      </c>
      <c r="O2313" s="14"/>
      <c r="P2313" s="15" t="s">
        <v>87</v>
      </c>
      <c r="Q2313" s="16">
        <v>8199</v>
      </c>
      <c r="R2313" s="17">
        <v>48.8</v>
      </c>
      <c r="S2313" s="18">
        <v>4827.4355000000005</v>
      </c>
      <c r="T2313" s="19" t="s">
        <v>34</v>
      </c>
      <c r="U2313" s="20" t="s">
        <v>64</v>
      </c>
      <c r="V2313" s="21" t="s">
        <v>65</v>
      </c>
      <c r="W2313" s="22">
        <v>4</v>
      </c>
      <c r="X2313" s="23"/>
    </row>
    <row r="2314" spans="1:24" s="1" customFormat="1" ht="35" customHeight="1" x14ac:dyDescent="0.3">
      <c r="A2314" s="24" t="s">
        <v>23</v>
      </c>
      <c r="B2314" s="24" t="s">
        <v>2748</v>
      </c>
      <c r="C2314" s="12" t="s">
        <v>2749</v>
      </c>
      <c r="D2314" s="59"/>
      <c r="E2314" s="40" t="str">
        <f>HYPERLINK("https://www.google.ru/search?q=FD4149-063&amp;newwindow=1&amp;tbm=isch","Еще фото")</f>
        <v>Еще фото</v>
      </c>
      <c r="F2314" s="25"/>
      <c r="G2314" s="24" t="s">
        <v>2699</v>
      </c>
      <c r="H2314" s="24" t="s">
        <v>28</v>
      </c>
      <c r="I2314" s="24" t="s">
        <v>2695</v>
      </c>
      <c r="J2314" s="14" t="s">
        <v>29</v>
      </c>
      <c r="K2314" s="15" t="s">
        <v>45</v>
      </c>
      <c r="L2314" s="61"/>
      <c r="M2314" s="14"/>
      <c r="N2314" s="14" t="s">
        <v>32</v>
      </c>
      <c r="O2314" s="14"/>
      <c r="P2314" s="15" t="s">
        <v>87</v>
      </c>
      <c r="Q2314" s="16">
        <v>8199</v>
      </c>
      <c r="R2314" s="17">
        <v>48.8</v>
      </c>
      <c r="S2314" s="18">
        <v>4827.4355000000005</v>
      </c>
      <c r="T2314" s="19" t="s">
        <v>34</v>
      </c>
      <c r="U2314" s="20" t="s">
        <v>35</v>
      </c>
      <c r="V2314" s="21" t="s">
        <v>48</v>
      </c>
      <c r="W2314" s="22">
        <v>3</v>
      </c>
      <c r="X2314" s="23"/>
    </row>
    <row r="2315" spans="1:24" s="1" customFormat="1" ht="37.049999999999997" customHeight="1" x14ac:dyDescent="0.3">
      <c r="A2315" s="24" t="s">
        <v>23</v>
      </c>
      <c r="B2315" s="24" t="s">
        <v>2748</v>
      </c>
      <c r="C2315" s="12" t="s">
        <v>2749</v>
      </c>
      <c r="D2315" s="60"/>
      <c r="E2315" s="40" t="str">
        <f>HYPERLINK("https://www.google.ru/search?q=FD4149-063&amp;newwindow=1&amp;tbm=isch","Еще фото")</f>
        <v>Еще фото</v>
      </c>
      <c r="F2315" s="25"/>
      <c r="G2315" s="24" t="s">
        <v>2699</v>
      </c>
      <c r="H2315" s="24" t="s">
        <v>28</v>
      </c>
      <c r="I2315" s="24" t="s">
        <v>2695</v>
      </c>
      <c r="J2315" s="14" t="s">
        <v>29</v>
      </c>
      <c r="K2315" s="15" t="s">
        <v>45</v>
      </c>
      <c r="L2315" s="57"/>
      <c r="M2315" s="14"/>
      <c r="N2315" s="14" t="s">
        <v>32</v>
      </c>
      <c r="O2315" s="14"/>
      <c r="P2315" s="15" t="s">
        <v>87</v>
      </c>
      <c r="Q2315" s="16">
        <v>8199</v>
      </c>
      <c r="R2315" s="17">
        <v>48.8</v>
      </c>
      <c r="S2315" s="18">
        <v>4827.4355000000005</v>
      </c>
      <c r="T2315" s="19" t="s">
        <v>34</v>
      </c>
      <c r="U2315" s="20" t="s">
        <v>39</v>
      </c>
      <c r="V2315" s="21" t="s">
        <v>49</v>
      </c>
      <c r="W2315" s="22">
        <v>2</v>
      </c>
      <c r="X2315" s="23"/>
    </row>
    <row r="2316" spans="1:24" s="1" customFormat="1" ht="26" customHeight="1" x14ac:dyDescent="0.3">
      <c r="A2316" s="11" t="s">
        <v>23</v>
      </c>
      <c r="B2316" s="11" t="s">
        <v>2751</v>
      </c>
      <c r="C2316" s="12" t="s">
        <v>2752</v>
      </c>
      <c r="D2316" s="58"/>
      <c r="E2316" s="40" t="str">
        <f>HYPERLINK("https://www.google.ru/search?q=AR5006-100&amp;newwindow=1&amp;tbm=isch","Еще фото")</f>
        <v>Еще фото</v>
      </c>
      <c r="F2316" s="25"/>
      <c r="G2316" s="11" t="s">
        <v>2699</v>
      </c>
      <c r="H2316" s="11" t="s">
        <v>28</v>
      </c>
      <c r="I2316" s="14" t="s">
        <v>2695</v>
      </c>
      <c r="J2316" s="14" t="s">
        <v>29</v>
      </c>
      <c r="K2316" s="15" t="s">
        <v>30</v>
      </c>
      <c r="L2316" s="56" t="s">
        <v>2728</v>
      </c>
      <c r="M2316" s="14" t="s">
        <v>106</v>
      </c>
      <c r="N2316" s="14" t="s">
        <v>67</v>
      </c>
      <c r="O2316" s="14" t="s">
        <v>79</v>
      </c>
      <c r="P2316" s="15" t="s">
        <v>87</v>
      </c>
      <c r="Q2316" s="16">
        <v>3999</v>
      </c>
      <c r="R2316" s="17">
        <v>48.79</v>
      </c>
      <c r="S2316" s="18">
        <v>2354.9354999999996</v>
      </c>
      <c r="T2316" s="19" t="s">
        <v>34</v>
      </c>
      <c r="U2316" s="20" t="s">
        <v>35</v>
      </c>
      <c r="V2316" s="21" t="s">
        <v>36</v>
      </c>
      <c r="W2316" s="22">
        <v>20</v>
      </c>
      <c r="X2316" s="23"/>
    </row>
    <row r="2317" spans="1:24" s="1" customFormat="1" ht="26" customHeight="1" x14ac:dyDescent="0.3">
      <c r="A2317" s="24" t="s">
        <v>23</v>
      </c>
      <c r="B2317" s="24" t="s">
        <v>2751</v>
      </c>
      <c r="C2317" s="12" t="s">
        <v>2752</v>
      </c>
      <c r="D2317" s="59"/>
      <c r="E2317" s="40" t="str">
        <f>HYPERLINK("https://www.google.ru/search?q=AR5006-100&amp;newwindow=1&amp;tbm=isch","Еще фото")</f>
        <v>Еще фото</v>
      </c>
      <c r="F2317" s="25"/>
      <c r="G2317" s="24" t="s">
        <v>2699</v>
      </c>
      <c r="H2317" s="24" t="s">
        <v>28</v>
      </c>
      <c r="I2317" s="24" t="s">
        <v>2695</v>
      </c>
      <c r="J2317" s="14" t="s">
        <v>29</v>
      </c>
      <c r="K2317" s="15" t="s">
        <v>30</v>
      </c>
      <c r="L2317" s="61"/>
      <c r="M2317" s="14" t="s">
        <v>106</v>
      </c>
      <c r="N2317" s="14" t="s">
        <v>67</v>
      </c>
      <c r="O2317" s="14" t="s">
        <v>79</v>
      </c>
      <c r="P2317" s="15" t="s">
        <v>87</v>
      </c>
      <c r="Q2317" s="16">
        <v>3999</v>
      </c>
      <c r="R2317" s="17">
        <v>48.79</v>
      </c>
      <c r="S2317" s="18">
        <v>2354.9354999999996</v>
      </c>
      <c r="T2317" s="19" t="s">
        <v>34</v>
      </c>
      <c r="U2317" s="20" t="s">
        <v>37</v>
      </c>
      <c r="V2317" s="21" t="s">
        <v>38</v>
      </c>
      <c r="W2317" s="22">
        <v>6</v>
      </c>
      <c r="X2317" s="23"/>
    </row>
    <row r="2318" spans="1:24" s="1" customFormat="1" ht="26" customHeight="1" x14ac:dyDescent="0.3">
      <c r="A2318" s="24" t="s">
        <v>23</v>
      </c>
      <c r="B2318" s="24" t="s">
        <v>2751</v>
      </c>
      <c r="C2318" s="12" t="s">
        <v>2752</v>
      </c>
      <c r="D2318" s="59"/>
      <c r="E2318" s="40" t="str">
        <f>HYPERLINK("https://www.google.ru/search?q=AR5006-100&amp;newwindow=1&amp;tbm=isch","Еще фото")</f>
        <v>Еще фото</v>
      </c>
      <c r="F2318" s="25"/>
      <c r="G2318" s="24" t="s">
        <v>2699</v>
      </c>
      <c r="H2318" s="24" t="s">
        <v>28</v>
      </c>
      <c r="I2318" s="24" t="s">
        <v>2695</v>
      </c>
      <c r="J2318" s="14" t="s">
        <v>29</v>
      </c>
      <c r="K2318" s="15" t="s">
        <v>30</v>
      </c>
      <c r="L2318" s="61"/>
      <c r="M2318" s="14" t="s">
        <v>106</v>
      </c>
      <c r="N2318" s="14" t="s">
        <v>67</v>
      </c>
      <c r="O2318" s="14" t="s">
        <v>79</v>
      </c>
      <c r="P2318" s="15" t="s">
        <v>87</v>
      </c>
      <c r="Q2318" s="16">
        <v>3999</v>
      </c>
      <c r="R2318" s="17">
        <v>48.79</v>
      </c>
      <c r="S2318" s="18">
        <v>2354.9354999999996</v>
      </c>
      <c r="T2318" s="19" t="s">
        <v>34</v>
      </c>
      <c r="U2318" s="20" t="s">
        <v>39</v>
      </c>
      <c r="V2318" s="21" t="s">
        <v>40</v>
      </c>
      <c r="W2318" s="22">
        <v>23</v>
      </c>
      <c r="X2318" s="23"/>
    </row>
    <row r="2319" spans="1:24" s="1" customFormat="1" ht="26" customHeight="1" x14ac:dyDescent="0.3">
      <c r="A2319" s="24" t="s">
        <v>23</v>
      </c>
      <c r="B2319" s="24" t="s">
        <v>2751</v>
      </c>
      <c r="C2319" s="12" t="s">
        <v>2752</v>
      </c>
      <c r="D2319" s="60"/>
      <c r="E2319" s="40" t="str">
        <f>HYPERLINK("https://www.google.ru/search?q=AR5006-100&amp;newwindow=1&amp;tbm=isch","Еще фото")</f>
        <v>Еще фото</v>
      </c>
      <c r="F2319" s="25"/>
      <c r="G2319" s="24" t="s">
        <v>2699</v>
      </c>
      <c r="H2319" s="24" t="s">
        <v>28</v>
      </c>
      <c r="I2319" s="24" t="s">
        <v>2695</v>
      </c>
      <c r="J2319" s="14" t="s">
        <v>29</v>
      </c>
      <c r="K2319" s="15" t="s">
        <v>30</v>
      </c>
      <c r="L2319" s="57"/>
      <c r="M2319" s="14" t="s">
        <v>106</v>
      </c>
      <c r="N2319" s="14" t="s">
        <v>67</v>
      </c>
      <c r="O2319" s="14" t="s">
        <v>79</v>
      </c>
      <c r="P2319" s="15" t="s">
        <v>87</v>
      </c>
      <c r="Q2319" s="16">
        <v>3999</v>
      </c>
      <c r="R2319" s="17">
        <v>48.79</v>
      </c>
      <c r="S2319" s="18">
        <v>2354.9354999999996</v>
      </c>
      <c r="T2319" s="19" t="s">
        <v>34</v>
      </c>
      <c r="U2319" s="20" t="s">
        <v>41</v>
      </c>
      <c r="V2319" s="21" t="s">
        <v>42</v>
      </c>
      <c r="W2319" s="22">
        <v>16</v>
      </c>
      <c r="X2319" s="23"/>
    </row>
    <row r="2320" spans="1:24" s="1" customFormat="1" ht="26" customHeight="1" x14ac:dyDescent="0.3">
      <c r="A2320" s="11" t="s">
        <v>23</v>
      </c>
      <c r="B2320" s="11" t="s">
        <v>2753</v>
      </c>
      <c r="C2320" s="12" t="s">
        <v>2754</v>
      </c>
      <c r="D2320" s="58"/>
      <c r="E2320" s="40" t="str">
        <f>HYPERLINK("https://www.google.ru/search?q=FB7916-281&amp;newwindow=1&amp;tbm=isch","Еще фото")</f>
        <v>Еще фото</v>
      </c>
      <c r="F2320" s="25"/>
      <c r="G2320" s="11" t="s">
        <v>2755</v>
      </c>
      <c r="H2320" s="11" t="s">
        <v>28</v>
      </c>
      <c r="I2320" s="14" t="s">
        <v>2695</v>
      </c>
      <c r="J2320" s="14" t="s">
        <v>29</v>
      </c>
      <c r="K2320" s="15" t="s">
        <v>30</v>
      </c>
      <c r="L2320" s="56" t="s">
        <v>2756</v>
      </c>
      <c r="M2320" s="14"/>
      <c r="N2320" s="14" t="s">
        <v>205</v>
      </c>
      <c r="O2320" s="14"/>
      <c r="P2320" s="15" t="s">
        <v>198</v>
      </c>
      <c r="Q2320" s="16">
        <v>24799</v>
      </c>
      <c r="R2320" s="17">
        <v>46</v>
      </c>
      <c r="S2320" s="18">
        <v>15400.178999999998</v>
      </c>
      <c r="T2320" s="19" t="s">
        <v>34</v>
      </c>
      <c r="U2320" s="20" t="s">
        <v>35</v>
      </c>
      <c r="V2320" s="21" t="s">
        <v>36</v>
      </c>
      <c r="W2320" s="22">
        <v>2</v>
      </c>
      <c r="X2320" s="23"/>
    </row>
    <row r="2321" spans="1:24" s="1" customFormat="1" ht="26" customHeight="1" x14ac:dyDescent="0.3">
      <c r="A2321" s="24" t="s">
        <v>23</v>
      </c>
      <c r="B2321" s="24" t="s">
        <v>2753</v>
      </c>
      <c r="C2321" s="12" t="s">
        <v>2754</v>
      </c>
      <c r="D2321" s="59"/>
      <c r="E2321" s="40" t="str">
        <f>HYPERLINK("https://www.google.ru/search?q=FB7916-281&amp;newwindow=1&amp;tbm=isch","Еще фото")</f>
        <v>Еще фото</v>
      </c>
      <c r="F2321" s="25"/>
      <c r="G2321" s="24" t="s">
        <v>2755</v>
      </c>
      <c r="H2321" s="24" t="s">
        <v>28</v>
      </c>
      <c r="I2321" s="24" t="s">
        <v>2695</v>
      </c>
      <c r="J2321" s="14" t="s">
        <v>29</v>
      </c>
      <c r="K2321" s="15" t="s">
        <v>30</v>
      </c>
      <c r="L2321" s="61"/>
      <c r="M2321" s="14"/>
      <c r="N2321" s="14" t="s">
        <v>205</v>
      </c>
      <c r="O2321" s="14"/>
      <c r="P2321" s="15" t="s">
        <v>198</v>
      </c>
      <c r="Q2321" s="16">
        <v>24799</v>
      </c>
      <c r="R2321" s="17">
        <v>46</v>
      </c>
      <c r="S2321" s="18">
        <v>15400.178999999998</v>
      </c>
      <c r="T2321" s="19" t="s">
        <v>34</v>
      </c>
      <c r="U2321" s="20" t="s">
        <v>37</v>
      </c>
      <c r="V2321" s="21" t="s">
        <v>38</v>
      </c>
      <c r="W2321" s="22">
        <v>3</v>
      </c>
      <c r="X2321" s="23"/>
    </row>
    <row r="2322" spans="1:24" s="1" customFormat="1" ht="26" customHeight="1" x14ac:dyDescent="0.3">
      <c r="A2322" s="24" t="s">
        <v>23</v>
      </c>
      <c r="B2322" s="24" t="s">
        <v>2753</v>
      </c>
      <c r="C2322" s="12" t="s">
        <v>2754</v>
      </c>
      <c r="D2322" s="59"/>
      <c r="E2322" s="40" t="str">
        <f>HYPERLINK("https://www.google.ru/search?q=FB7916-281&amp;newwindow=1&amp;tbm=isch","Еще фото")</f>
        <v>Еще фото</v>
      </c>
      <c r="F2322" s="25"/>
      <c r="G2322" s="24" t="s">
        <v>2755</v>
      </c>
      <c r="H2322" s="24" t="s">
        <v>28</v>
      </c>
      <c r="I2322" s="24" t="s">
        <v>2695</v>
      </c>
      <c r="J2322" s="14" t="s">
        <v>29</v>
      </c>
      <c r="K2322" s="15" t="s">
        <v>30</v>
      </c>
      <c r="L2322" s="61"/>
      <c r="M2322" s="14"/>
      <c r="N2322" s="14" t="s">
        <v>205</v>
      </c>
      <c r="O2322" s="14"/>
      <c r="P2322" s="15" t="s">
        <v>198</v>
      </c>
      <c r="Q2322" s="16">
        <v>24799</v>
      </c>
      <c r="R2322" s="17">
        <v>46</v>
      </c>
      <c r="S2322" s="18">
        <v>15400.178999999998</v>
      </c>
      <c r="T2322" s="19" t="s">
        <v>34</v>
      </c>
      <c r="U2322" s="20" t="s">
        <v>39</v>
      </c>
      <c r="V2322" s="21" t="s">
        <v>40</v>
      </c>
      <c r="W2322" s="22">
        <v>2</v>
      </c>
      <c r="X2322" s="23"/>
    </row>
    <row r="2323" spans="1:24" s="1" customFormat="1" ht="26" customHeight="1" x14ac:dyDescent="0.3">
      <c r="A2323" s="24" t="s">
        <v>23</v>
      </c>
      <c r="B2323" s="24" t="s">
        <v>2753</v>
      </c>
      <c r="C2323" s="12" t="s">
        <v>2754</v>
      </c>
      <c r="D2323" s="60"/>
      <c r="E2323" s="40" t="str">
        <f>HYPERLINK("https://www.google.ru/search?q=FB7916-281&amp;newwindow=1&amp;tbm=isch","Еще фото")</f>
        <v>Еще фото</v>
      </c>
      <c r="F2323" s="25"/>
      <c r="G2323" s="24" t="s">
        <v>2755</v>
      </c>
      <c r="H2323" s="24" t="s">
        <v>28</v>
      </c>
      <c r="I2323" s="24" t="s">
        <v>2695</v>
      </c>
      <c r="J2323" s="14" t="s">
        <v>29</v>
      </c>
      <c r="K2323" s="15" t="s">
        <v>30</v>
      </c>
      <c r="L2323" s="57"/>
      <c r="M2323" s="14"/>
      <c r="N2323" s="14" t="s">
        <v>205</v>
      </c>
      <c r="O2323" s="14"/>
      <c r="P2323" s="15" t="s">
        <v>198</v>
      </c>
      <c r="Q2323" s="16">
        <v>24799</v>
      </c>
      <c r="R2323" s="17">
        <v>46</v>
      </c>
      <c r="S2323" s="18">
        <v>15400.178999999998</v>
      </c>
      <c r="T2323" s="19" t="s">
        <v>34</v>
      </c>
      <c r="U2323" s="20" t="s">
        <v>41</v>
      </c>
      <c r="V2323" s="21" t="s">
        <v>42</v>
      </c>
      <c r="W2323" s="22">
        <v>1</v>
      </c>
      <c r="X2323" s="23"/>
    </row>
    <row r="2324" spans="1:24" s="1" customFormat="1" ht="108" customHeight="1" x14ac:dyDescent="0.3">
      <c r="A2324" s="11" t="s">
        <v>23</v>
      </c>
      <c r="B2324" s="11" t="s">
        <v>2697</v>
      </c>
      <c r="C2324" s="12" t="s">
        <v>2757</v>
      </c>
      <c r="D2324" s="28"/>
      <c r="E2324" s="40" t="str">
        <f>HYPERLINK("https://www.google.ru/search?q=FZ4634-113&amp;newwindow=1&amp;tbm=isch","Еще фото")</f>
        <v>Еще фото</v>
      </c>
      <c r="F2324" s="25"/>
      <c r="G2324" s="11" t="s">
        <v>2699</v>
      </c>
      <c r="H2324" s="11" t="s">
        <v>28</v>
      </c>
      <c r="I2324" s="14" t="s">
        <v>2695</v>
      </c>
      <c r="J2324" s="14" t="s">
        <v>29</v>
      </c>
      <c r="K2324" s="15" t="s">
        <v>45</v>
      </c>
      <c r="L2324" s="14" t="s">
        <v>2700</v>
      </c>
      <c r="M2324" s="14"/>
      <c r="N2324" s="14" t="s">
        <v>67</v>
      </c>
      <c r="O2324" s="14"/>
      <c r="P2324" s="15" t="s">
        <v>87</v>
      </c>
      <c r="Q2324" s="16">
        <v>6099</v>
      </c>
      <c r="R2324" s="17">
        <v>45.11</v>
      </c>
      <c r="S2324" s="18">
        <v>3849.9354999999996</v>
      </c>
      <c r="T2324" s="19" t="s">
        <v>34</v>
      </c>
      <c r="U2324" s="20" t="s">
        <v>64</v>
      </c>
      <c r="V2324" s="21" t="s">
        <v>65</v>
      </c>
      <c r="W2324" s="22">
        <v>2</v>
      </c>
      <c r="X2324" s="23"/>
    </row>
    <row r="2325" spans="1:24" s="1" customFormat="1" ht="108" customHeight="1" x14ac:dyDescent="0.3">
      <c r="A2325" s="11" t="s">
        <v>23</v>
      </c>
      <c r="B2325" s="11" t="s">
        <v>2758</v>
      </c>
      <c r="C2325" s="12" t="s">
        <v>2759</v>
      </c>
      <c r="D2325" s="28"/>
      <c r="E2325" s="40" t="str">
        <f>HYPERLINK("https://www.google.ru/search?q=HJ3771-323&amp;newwindow=1&amp;tbm=isch","Еще фото")</f>
        <v>Еще фото</v>
      </c>
      <c r="F2325" s="25"/>
      <c r="G2325" s="11" t="s">
        <v>2699</v>
      </c>
      <c r="H2325" s="11" t="s">
        <v>28</v>
      </c>
      <c r="I2325" s="14" t="s">
        <v>2695</v>
      </c>
      <c r="J2325" s="14" t="s">
        <v>29</v>
      </c>
      <c r="K2325" s="15" t="s">
        <v>997</v>
      </c>
      <c r="L2325" s="14" t="s">
        <v>2760</v>
      </c>
      <c r="M2325" s="14"/>
      <c r="N2325" s="14" t="s">
        <v>70</v>
      </c>
      <c r="O2325" s="14"/>
      <c r="P2325" s="15" t="s">
        <v>154</v>
      </c>
      <c r="Q2325" s="16">
        <v>3799</v>
      </c>
      <c r="R2325" s="17">
        <v>45.04</v>
      </c>
      <c r="S2325" s="18">
        <v>2400.9354999999996</v>
      </c>
      <c r="T2325" s="19" t="s">
        <v>34</v>
      </c>
      <c r="U2325" s="20" t="s">
        <v>64</v>
      </c>
      <c r="V2325" s="21" t="s">
        <v>2257</v>
      </c>
      <c r="W2325" s="22">
        <v>1</v>
      </c>
      <c r="X2325" s="23"/>
    </row>
    <row r="2326" spans="1:24" s="1" customFormat="1" ht="52.05" customHeight="1" x14ac:dyDescent="0.3">
      <c r="A2326" s="11" t="s">
        <v>23</v>
      </c>
      <c r="B2326" s="11" t="s">
        <v>2741</v>
      </c>
      <c r="C2326" s="12" t="s">
        <v>2761</v>
      </c>
      <c r="D2326" s="54"/>
      <c r="E2326" s="40" t="str">
        <f>HYPERLINK("https://www.google.ru/search?q=CJ0921-687&amp;newwindow=1&amp;tbm=isch","Еще фото")</f>
        <v>Еще фото</v>
      </c>
      <c r="F2326" s="25"/>
      <c r="G2326" s="11" t="s">
        <v>2699</v>
      </c>
      <c r="H2326" s="11" t="s">
        <v>28</v>
      </c>
      <c r="I2326" s="14" t="s">
        <v>2695</v>
      </c>
      <c r="J2326" s="14" t="s">
        <v>29</v>
      </c>
      <c r="K2326" s="15" t="s">
        <v>30</v>
      </c>
      <c r="L2326" s="56" t="s">
        <v>2762</v>
      </c>
      <c r="M2326" s="14"/>
      <c r="N2326" s="14" t="s">
        <v>197</v>
      </c>
      <c r="O2326" s="14"/>
      <c r="P2326" s="15" t="s">
        <v>87</v>
      </c>
      <c r="Q2326" s="16">
        <v>5599</v>
      </c>
      <c r="R2326" s="17">
        <v>45.03</v>
      </c>
      <c r="S2326" s="18">
        <v>3539.4354999999996</v>
      </c>
      <c r="T2326" s="19" t="s">
        <v>34</v>
      </c>
      <c r="U2326" s="20" t="s">
        <v>35</v>
      </c>
      <c r="V2326" s="21" t="s">
        <v>36</v>
      </c>
      <c r="W2326" s="22">
        <v>12</v>
      </c>
      <c r="X2326" s="23"/>
    </row>
    <row r="2327" spans="1:24" s="1" customFormat="1" ht="61.05" customHeight="1" x14ac:dyDescent="0.3">
      <c r="A2327" s="24" t="s">
        <v>23</v>
      </c>
      <c r="B2327" s="24" t="s">
        <v>2741</v>
      </c>
      <c r="C2327" s="12" t="s">
        <v>2761</v>
      </c>
      <c r="D2327" s="55"/>
      <c r="E2327" s="40" t="str">
        <f>HYPERLINK("https://www.google.ru/search?q=CJ0921-687&amp;newwindow=1&amp;tbm=isch","Еще фото")</f>
        <v>Еще фото</v>
      </c>
      <c r="F2327" s="25"/>
      <c r="G2327" s="24" t="s">
        <v>2699</v>
      </c>
      <c r="H2327" s="24" t="s">
        <v>28</v>
      </c>
      <c r="I2327" s="24" t="s">
        <v>2695</v>
      </c>
      <c r="J2327" s="14" t="s">
        <v>29</v>
      </c>
      <c r="K2327" s="15" t="s">
        <v>30</v>
      </c>
      <c r="L2327" s="57"/>
      <c r="M2327" s="14"/>
      <c r="N2327" s="14" t="s">
        <v>197</v>
      </c>
      <c r="O2327" s="14"/>
      <c r="P2327" s="15" t="s">
        <v>87</v>
      </c>
      <c r="Q2327" s="16">
        <v>5599</v>
      </c>
      <c r="R2327" s="17">
        <v>45.03</v>
      </c>
      <c r="S2327" s="18">
        <v>3539.4354999999996</v>
      </c>
      <c r="T2327" s="19" t="s">
        <v>34</v>
      </c>
      <c r="U2327" s="20" t="s">
        <v>37</v>
      </c>
      <c r="V2327" s="21" t="s">
        <v>38</v>
      </c>
      <c r="W2327" s="22">
        <v>20</v>
      </c>
      <c r="X2327" s="23"/>
    </row>
    <row r="2328" spans="1:24" s="1" customFormat="1" ht="26" customHeight="1" x14ac:dyDescent="0.3">
      <c r="A2328" s="11" t="s">
        <v>23</v>
      </c>
      <c r="B2328" s="11" t="s">
        <v>2763</v>
      </c>
      <c r="C2328" s="12" t="s">
        <v>2764</v>
      </c>
      <c r="D2328" s="58"/>
      <c r="E2328" s="40" t="str">
        <f>HYPERLINK("https://www.google.ru/search?q=IB2444-619&amp;newwindow=1&amp;tbm=isch","Еще фото")</f>
        <v>Еще фото</v>
      </c>
      <c r="F2328" s="25"/>
      <c r="G2328" s="11" t="s">
        <v>2699</v>
      </c>
      <c r="H2328" s="11" t="s">
        <v>28</v>
      </c>
      <c r="I2328" s="14" t="s">
        <v>2695</v>
      </c>
      <c r="J2328" s="14" t="s">
        <v>29</v>
      </c>
      <c r="K2328" s="15" t="s">
        <v>45</v>
      </c>
      <c r="L2328" s="56" t="s">
        <v>2765</v>
      </c>
      <c r="M2328" s="14"/>
      <c r="N2328" s="14" t="s">
        <v>197</v>
      </c>
      <c r="O2328" s="14"/>
      <c r="P2328" s="15" t="s">
        <v>2766</v>
      </c>
      <c r="Q2328" s="16">
        <v>4399</v>
      </c>
      <c r="R2328" s="17">
        <v>43</v>
      </c>
      <c r="S2328" s="18">
        <v>2883.5444999999995</v>
      </c>
      <c r="T2328" s="19" t="s">
        <v>34</v>
      </c>
      <c r="U2328" s="20" t="s">
        <v>64</v>
      </c>
      <c r="V2328" s="21" t="s">
        <v>65</v>
      </c>
      <c r="W2328" s="22">
        <v>2</v>
      </c>
      <c r="X2328" s="23"/>
    </row>
    <row r="2329" spans="1:24" s="1" customFormat="1" ht="26" customHeight="1" x14ac:dyDescent="0.3">
      <c r="A2329" s="24" t="s">
        <v>23</v>
      </c>
      <c r="B2329" s="24" t="s">
        <v>2763</v>
      </c>
      <c r="C2329" s="12" t="s">
        <v>2764</v>
      </c>
      <c r="D2329" s="59"/>
      <c r="E2329" s="40" t="str">
        <f>HYPERLINK("https://www.google.ru/search?q=IB2444-619&amp;newwindow=1&amp;tbm=isch","Еще фото")</f>
        <v>Еще фото</v>
      </c>
      <c r="F2329" s="25"/>
      <c r="G2329" s="24" t="s">
        <v>2699</v>
      </c>
      <c r="H2329" s="24" t="s">
        <v>28</v>
      </c>
      <c r="I2329" s="24" t="s">
        <v>2695</v>
      </c>
      <c r="J2329" s="14" t="s">
        <v>29</v>
      </c>
      <c r="K2329" s="15" t="s">
        <v>45</v>
      </c>
      <c r="L2329" s="61"/>
      <c r="M2329" s="14"/>
      <c r="N2329" s="14" t="s">
        <v>197</v>
      </c>
      <c r="O2329" s="14"/>
      <c r="P2329" s="15" t="s">
        <v>2766</v>
      </c>
      <c r="Q2329" s="16">
        <v>4399</v>
      </c>
      <c r="R2329" s="17">
        <v>43</v>
      </c>
      <c r="S2329" s="18">
        <v>2883.5444999999995</v>
      </c>
      <c r="T2329" s="19" t="s">
        <v>34</v>
      </c>
      <c r="U2329" s="20" t="s">
        <v>35</v>
      </c>
      <c r="V2329" s="21" t="s">
        <v>48</v>
      </c>
      <c r="W2329" s="22">
        <v>3</v>
      </c>
      <c r="X2329" s="23"/>
    </row>
    <row r="2330" spans="1:24" s="1" customFormat="1" ht="26" customHeight="1" x14ac:dyDescent="0.3">
      <c r="A2330" s="24" t="s">
        <v>23</v>
      </c>
      <c r="B2330" s="24" t="s">
        <v>2763</v>
      </c>
      <c r="C2330" s="12" t="s">
        <v>2764</v>
      </c>
      <c r="D2330" s="59"/>
      <c r="E2330" s="40" t="str">
        <f>HYPERLINK("https://www.google.ru/search?q=IB2444-619&amp;newwindow=1&amp;tbm=isch","Еще фото")</f>
        <v>Еще фото</v>
      </c>
      <c r="F2330" s="25"/>
      <c r="G2330" s="24" t="s">
        <v>2699</v>
      </c>
      <c r="H2330" s="24" t="s">
        <v>28</v>
      </c>
      <c r="I2330" s="24" t="s">
        <v>2695</v>
      </c>
      <c r="J2330" s="14" t="s">
        <v>29</v>
      </c>
      <c r="K2330" s="15" t="s">
        <v>45</v>
      </c>
      <c r="L2330" s="61"/>
      <c r="M2330" s="14"/>
      <c r="N2330" s="14" t="s">
        <v>197</v>
      </c>
      <c r="O2330" s="14"/>
      <c r="P2330" s="15" t="s">
        <v>2766</v>
      </c>
      <c r="Q2330" s="16">
        <v>4399</v>
      </c>
      <c r="R2330" s="17">
        <v>43</v>
      </c>
      <c r="S2330" s="18">
        <v>2883.5444999999995</v>
      </c>
      <c r="T2330" s="19" t="s">
        <v>34</v>
      </c>
      <c r="U2330" s="20" t="s">
        <v>37</v>
      </c>
      <c r="V2330" s="21" t="s">
        <v>38</v>
      </c>
      <c r="W2330" s="22">
        <v>3</v>
      </c>
      <c r="X2330" s="23"/>
    </row>
    <row r="2331" spans="1:24" s="1" customFormat="1" ht="26" customHeight="1" x14ac:dyDescent="0.3">
      <c r="A2331" s="24" t="s">
        <v>23</v>
      </c>
      <c r="B2331" s="24" t="s">
        <v>2763</v>
      </c>
      <c r="C2331" s="12" t="s">
        <v>2764</v>
      </c>
      <c r="D2331" s="60"/>
      <c r="E2331" s="40" t="str">
        <f>HYPERLINK("https://www.google.ru/search?q=IB2444-619&amp;newwindow=1&amp;tbm=isch","Еще фото")</f>
        <v>Еще фото</v>
      </c>
      <c r="F2331" s="25"/>
      <c r="G2331" s="24" t="s">
        <v>2699</v>
      </c>
      <c r="H2331" s="24" t="s">
        <v>28</v>
      </c>
      <c r="I2331" s="24" t="s">
        <v>2695</v>
      </c>
      <c r="J2331" s="14" t="s">
        <v>29</v>
      </c>
      <c r="K2331" s="15" t="s">
        <v>45</v>
      </c>
      <c r="L2331" s="57"/>
      <c r="M2331" s="14"/>
      <c r="N2331" s="14" t="s">
        <v>197</v>
      </c>
      <c r="O2331" s="14"/>
      <c r="P2331" s="15" t="s">
        <v>2766</v>
      </c>
      <c r="Q2331" s="16">
        <v>4399</v>
      </c>
      <c r="R2331" s="17">
        <v>43</v>
      </c>
      <c r="S2331" s="18">
        <v>2883.5444999999995</v>
      </c>
      <c r="T2331" s="19" t="s">
        <v>34</v>
      </c>
      <c r="U2331" s="20" t="s">
        <v>39</v>
      </c>
      <c r="V2331" s="21" t="s">
        <v>49</v>
      </c>
      <c r="W2331" s="22">
        <v>1</v>
      </c>
      <c r="X2331" s="23"/>
    </row>
    <row r="2332" spans="1:24" s="1" customFormat="1" ht="108" customHeight="1" x14ac:dyDescent="0.3">
      <c r="A2332" s="11" t="s">
        <v>23</v>
      </c>
      <c r="B2332" s="11" t="s">
        <v>2767</v>
      </c>
      <c r="C2332" s="12" t="s">
        <v>2768</v>
      </c>
      <c r="D2332" s="28"/>
      <c r="E2332" s="40" t="str">
        <f>HYPERLINK("https://www.google.ru/search?q=AO0664-010&amp;newwindow=1&amp;tbm=isch","Еще фото")</f>
        <v>Еще фото</v>
      </c>
      <c r="F2332" s="25"/>
      <c r="G2332" s="11" t="s">
        <v>2699</v>
      </c>
      <c r="H2332" s="11" t="s">
        <v>28</v>
      </c>
      <c r="I2332" s="14" t="s">
        <v>2695</v>
      </c>
      <c r="J2332" s="14" t="s">
        <v>29</v>
      </c>
      <c r="K2332" s="15" t="s">
        <v>30</v>
      </c>
      <c r="L2332" s="14" t="s">
        <v>2769</v>
      </c>
      <c r="M2332" s="14"/>
      <c r="N2332" s="14" t="s">
        <v>114</v>
      </c>
      <c r="O2332" s="14"/>
      <c r="P2332" s="15" t="s">
        <v>87</v>
      </c>
      <c r="Q2332" s="16">
        <v>8199</v>
      </c>
      <c r="R2332" s="17">
        <v>40</v>
      </c>
      <c r="S2332" s="18">
        <v>5657.3099999999995</v>
      </c>
      <c r="T2332" s="19" t="s">
        <v>34</v>
      </c>
      <c r="U2332" s="20" t="s">
        <v>35</v>
      </c>
      <c r="V2332" s="21" t="s">
        <v>36</v>
      </c>
      <c r="W2332" s="22">
        <v>1</v>
      </c>
      <c r="X2332" s="23"/>
    </row>
    <row r="2333" spans="1:24" s="1" customFormat="1" ht="52.05" customHeight="1" x14ac:dyDescent="0.3">
      <c r="A2333" s="11" t="s">
        <v>23</v>
      </c>
      <c r="B2333" s="11" t="s">
        <v>2732</v>
      </c>
      <c r="C2333" s="12" t="s">
        <v>2770</v>
      </c>
      <c r="D2333" s="54"/>
      <c r="E2333" s="40" t="str">
        <f>HYPERLINK("https://www.google.ru/search?q=AR4997-013&amp;newwindow=1&amp;tbm=isch","Еще фото")</f>
        <v>Еще фото</v>
      </c>
      <c r="F2333" s="25" t="s">
        <v>76</v>
      </c>
      <c r="G2333" s="11" t="s">
        <v>2699</v>
      </c>
      <c r="H2333" s="11" t="s">
        <v>28</v>
      </c>
      <c r="I2333" s="14" t="s">
        <v>2695</v>
      </c>
      <c r="J2333" s="14" t="s">
        <v>29</v>
      </c>
      <c r="K2333" s="15" t="s">
        <v>30</v>
      </c>
      <c r="L2333" s="56" t="s">
        <v>2734</v>
      </c>
      <c r="M2333" s="14" t="s">
        <v>106</v>
      </c>
      <c r="N2333" s="14" t="s">
        <v>391</v>
      </c>
      <c r="O2333" s="14"/>
      <c r="P2333" s="15" t="s">
        <v>87</v>
      </c>
      <c r="Q2333" s="16">
        <v>3899</v>
      </c>
      <c r="R2333" s="17">
        <v>40</v>
      </c>
      <c r="S2333" s="18">
        <v>2690.31</v>
      </c>
      <c r="T2333" s="19" t="s">
        <v>34</v>
      </c>
      <c r="U2333" s="20" t="s">
        <v>35</v>
      </c>
      <c r="V2333" s="21" t="s">
        <v>36</v>
      </c>
      <c r="W2333" s="22">
        <v>21</v>
      </c>
      <c r="X2333" s="23"/>
    </row>
    <row r="2334" spans="1:24" s="1" customFormat="1" ht="61.05" customHeight="1" x14ac:dyDescent="0.3">
      <c r="A2334" s="24" t="s">
        <v>23</v>
      </c>
      <c r="B2334" s="24" t="s">
        <v>2732</v>
      </c>
      <c r="C2334" s="12" t="s">
        <v>2770</v>
      </c>
      <c r="D2334" s="55"/>
      <c r="E2334" s="40" t="str">
        <f>HYPERLINK("https://www.google.ru/search?q=AR4997-013&amp;newwindow=1&amp;tbm=isch","Еще фото")</f>
        <v>Еще фото</v>
      </c>
      <c r="F2334" s="25" t="s">
        <v>76</v>
      </c>
      <c r="G2334" s="24" t="s">
        <v>2699</v>
      </c>
      <c r="H2334" s="24" t="s">
        <v>28</v>
      </c>
      <c r="I2334" s="24" t="s">
        <v>2695</v>
      </c>
      <c r="J2334" s="14" t="s">
        <v>29</v>
      </c>
      <c r="K2334" s="15" t="s">
        <v>30</v>
      </c>
      <c r="L2334" s="57"/>
      <c r="M2334" s="14" t="s">
        <v>106</v>
      </c>
      <c r="N2334" s="14" t="s">
        <v>391</v>
      </c>
      <c r="O2334" s="14"/>
      <c r="P2334" s="15" t="s">
        <v>87</v>
      </c>
      <c r="Q2334" s="16">
        <v>3899</v>
      </c>
      <c r="R2334" s="17">
        <v>40</v>
      </c>
      <c r="S2334" s="18">
        <v>2690.31</v>
      </c>
      <c r="T2334" s="19" t="s">
        <v>34</v>
      </c>
      <c r="U2334" s="20" t="s">
        <v>37</v>
      </c>
      <c r="V2334" s="21" t="s">
        <v>38</v>
      </c>
      <c r="W2334" s="22">
        <v>1</v>
      </c>
      <c r="X2334" s="23"/>
    </row>
    <row r="2335" spans="1:24" s="1" customFormat="1" ht="108" customHeight="1" x14ac:dyDescent="0.3">
      <c r="A2335" s="11" t="s">
        <v>23</v>
      </c>
      <c r="B2335" s="11" t="s">
        <v>2732</v>
      </c>
      <c r="C2335" s="12" t="s">
        <v>2771</v>
      </c>
      <c r="D2335" s="28"/>
      <c r="E2335" s="40" t="str">
        <f>HYPERLINK("https://www.google.ru/search?q=AR4997-657&amp;newwindow=1&amp;tbm=isch","Еще фото")</f>
        <v>Еще фото</v>
      </c>
      <c r="F2335" s="25"/>
      <c r="G2335" s="11" t="s">
        <v>2699</v>
      </c>
      <c r="H2335" s="11" t="s">
        <v>28</v>
      </c>
      <c r="I2335" s="14" t="s">
        <v>2695</v>
      </c>
      <c r="J2335" s="14" t="s">
        <v>29</v>
      </c>
      <c r="K2335" s="15" t="s">
        <v>30</v>
      </c>
      <c r="L2335" s="14" t="s">
        <v>2772</v>
      </c>
      <c r="M2335" s="14"/>
      <c r="N2335" s="14" t="s">
        <v>197</v>
      </c>
      <c r="O2335" s="14"/>
      <c r="P2335" s="15" t="s">
        <v>87</v>
      </c>
      <c r="Q2335" s="16">
        <v>4099</v>
      </c>
      <c r="R2335" s="17">
        <v>40</v>
      </c>
      <c r="S2335" s="18">
        <v>2828.31</v>
      </c>
      <c r="T2335" s="19" t="s">
        <v>34</v>
      </c>
      <c r="U2335" s="20" t="s">
        <v>35</v>
      </c>
      <c r="V2335" s="21" t="s">
        <v>36</v>
      </c>
      <c r="W2335" s="22">
        <v>2</v>
      </c>
      <c r="X2335" s="23"/>
    </row>
    <row r="2336" spans="1:24" s="1" customFormat="1" ht="108" customHeight="1" x14ac:dyDescent="0.3">
      <c r="A2336" s="11" t="s">
        <v>23</v>
      </c>
      <c r="B2336" s="11" t="s">
        <v>2732</v>
      </c>
      <c r="C2336" s="12" t="s">
        <v>2773</v>
      </c>
      <c r="D2336" s="28"/>
      <c r="E2336" s="40" t="str">
        <f>HYPERLINK("https://www.google.ru/search?q=AR4997-718&amp;newwindow=1&amp;tbm=isch","Еще фото")</f>
        <v>Еще фото</v>
      </c>
      <c r="F2336" s="25"/>
      <c r="G2336" s="11" t="s">
        <v>2699</v>
      </c>
      <c r="H2336" s="11" t="s">
        <v>28</v>
      </c>
      <c r="I2336" s="14" t="s">
        <v>2695</v>
      </c>
      <c r="J2336" s="14" t="s">
        <v>29</v>
      </c>
      <c r="K2336" s="15" t="s">
        <v>30</v>
      </c>
      <c r="L2336" s="14" t="s">
        <v>2734</v>
      </c>
      <c r="M2336" s="14"/>
      <c r="N2336" s="14" t="s">
        <v>469</v>
      </c>
      <c r="O2336" s="14"/>
      <c r="P2336" s="15" t="s">
        <v>87</v>
      </c>
      <c r="Q2336" s="16">
        <v>4099</v>
      </c>
      <c r="R2336" s="17">
        <v>40</v>
      </c>
      <c r="S2336" s="18">
        <v>2828.31</v>
      </c>
      <c r="T2336" s="19" t="s">
        <v>34</v>
      </c>
      <c r="U2336" s="20" t="s">
        <v>64</v>
      </c>
      <c r="V2336" s="21" t="s">
        <v>48</v>
      </c>
      <c r="W2336" s="22">
        <v>1</v>
      </c>
      <c r="X2336" s="23"/>
    </row>
    <row r="2337" spans="1:24" s="1" customFormat="1" ht="52.05" customHeight="1" x14ac:dyDescent="0.3">
      <c r="A2337" s="11" t="s">
        <v>23</v>
      </c>
      <c r="B2337" s="11" t="s">
        <v>2729</v>
      </c>
      <c r="C2337" s="12" t="s">
        <v>2774</v>
      </c>
      <c r="D2337" s="54"/>
      <c r="E2337" s="40" t="str">
        <f>HYPERLINK("https://www.google.ru/search?q=AR5004-063&amp;newwindow=1&amp;tbm=isch","Еще фото")</f>
        <v>Еще фото</v>
      </c>
      <c r="F2337" s="25" t="s">
        <v>52</v>
      </c>
      <c r="G2337" s="11" t="s">
        <v>2699</v>
      </c>
      <c r="H2337" s="11" t="s">
        <v>28</v>
      </c>
      <c r="I2337" s="14" t="s">
        <v>2695</v>
      </c>
      <c r="J2337" s="14" t="s">
        <v>29</v>
      </c>
      <c r="K2337" s="15" t="s">
        <v>30</v>
      </c>
      <c r="L2337" s="56" t="s">
        <v>2775</v>
      </c>
      <c r="M2337" s="14"/>
      <c r="N2337" s="14" t="s">
        <v>32</v>
      </c>
      <c r="O2337" s="14" t="s">
        <v>79</v>
      </c>
      <c r="P2337" s="15" t="s">
        <v>87</v>
      </c>
      <c r="Q2337" s="16">
        <v>3899</v>
      </c>
      <c r="R2337" s="17">
        <v>40</v>
      </c>
      <c r="S2337" s="18">
        <v>2690.31</v>
      </c>
      <c r="T2337" s="19" t="s">
        <v>34</v>
      </c>
      <c r="U2337" s="20" t="s">
        <v>64</v>
      </c>
      <c r="V2337" s="21" t="s">
        <v>48</v>
      </c>
      <c r="W2337" s="22">
        <v>4</v>
      </c>
      <c r="X2337" s="23"/>
    </row>
    <row r="2338" spans="1:24" s="1" customFormat="1" ht="61.05" customHeight="1" x14ac:dyDescent="0.3">
      <c r="A2338" s="24" t="s">
        <v>23</v>
      </c>
      <c r="B2338" s="24" t="s">
        <v>2729</v>
      </c>
      <c r="C2338" s="12" t="s">
        <v>2774</v>
      </c>
      <c r="D2338" s="55"/>
      <c r="E2338" s="40" t="str">
        <f>HYPERLINK("https://www.google.ru/search?q=AR5004-063&amp;newwindow=1&amp;tbm=isch","Еще фото")</f>
        <v>Еще фото</v>
      </c>
      <c r="F2338" s="25" t="s">
        <v>52</v>
      </c>
      <c r="G2338" s="24" t="s">
        <v>2699</v>
      </c>
      <c r="H2338" s="24" t="s">
        <v>28</v>
      </c>
      <c r="I2338" s="24" t="s">
        <v>2695</v>
      </c>
      <c r="J2338" s="14" t="s">
        <v>29</v>
      </c>
      <c r="K2338" s="15" t="s">
        <v>30</v>
      </c>
      <c r="L2338" s="57"/>
      <c r="M2338" s="14"/>
      <c r="N2338" s="14" t="s">
        <v>32</v>
      </c>
      <c r="O2338" s="14" t="s">
        <v>79</v>
      </c>
      <c r="P2338" s="15" t="s">
        <v>87</v>
      </c>
      <c r="Q2338" s="16">
        <v>3899</v>
      </c>
      <c r="R2338" s="17">
        <v>40</v>
      </c>
      <c r="S2338" s="18">
        <v>2690.31</v>
      </c>
      <c r="T2338" s="19" t="s">
        <v>34</v>
      </c>
      <c r="U2338" s="20" t="s">
        <v>41</v>
      </c>
      <c r="V2338" s="21" t="s">
        <v>42</v>
      </c>
      <c r="W2338" s="22">
        <v>1</v>
      </c>
      <c r="X2338" s="23"/>
    </row>
    <row r="2339" spans="1:24" s="1" customFormat="1" ht="108" customHeight="1" x14ac:dyDescent="0.3">
      <c r="A2339" s="11" t="s">
        <v>23</v>
      </c>
      <c r="B2339" s="11" t="s">
        <v>2729</v>
      </c>
      <c r="C2339" s="12" t="s">
        <v>2776</v>
      </c>
      <c r="D2339" s="28"/>
      <c r="E2339" s="40" t="str">
        <f>HYPERLINK("https://www.google.ru/search?q=AR5004-100&amp;newwindow=1&amp;tbm=isch","Еще фото")</f>
        <v>Еще фото</v>
      </c>
      <c r="F2339" s="25" t="s">
        <v>52</v>
      </c>
      <c r="G2339" s="11" t="s">
        <v>2699</v>
      </c>
      <c r="H2339" s="11" t="s">
        <v>28</v>
      </c>
      <c r="I2339" s="14" t="s">
        <v>2695</v>
      </c>
      <c r="J2339" s="14" t="s">
        <v>29</v>
      </c>
      <c r="K2339" s="15" t="s">
        <v>30</v>
      </c>
      <c r="L2339" s="14" t="s">
        <v>2777</v>
      </c>
      <c r="M2339" s="14"/>
      <c r="N2339" s="14" t="s">
        <v>67</v>
      </c>
      <c r="O2339" s="14" t="s">
        <v>79</v>
      </c>
      <c r="P2339" s="15" t="s">
        <v>87</v>
      </c>
      <c r="Q2339" s="16">
        <v>3899</v>
      </c>
      <c r="R2339" s="17">
        <v>40</v>
      </c>
      <c r="S2339" s="18">
        <v>2690.31</v>
      </c>
      <c r="T2339" s="19" t="s">
        <v>34</v>
      </c>
      <c r="U2339" s="20" t="s">
        <v>39</v>
      </c>
      <c r="V2339" s="21" t="s">
        <v>40</v>
      </c>
      <c r="W2339" s="22">
        <v>1</v>
      </c>
      <c r="X2339" s="23"/>
    </row>
    <row r="2340" spans="1:24" s="1" customFormat="1" ht="52.05" customHeight="1" x14ac:dyDescent="0.3">
      <c r="A2340" s="11" t="s">
        <v>23</v>
      </c>
      <c r="B2340" s="11" t="s">
        <v>2729</v>
      </c>
      <c r="C2340" s="12" t="s">
        <v>2778</v>
      </c>
      <c r="D2340" s="54"/>
      <c r="E2340" s="40" t="str">
        <f>HYPERLINK("https://www.google.ru/search?q=AR5004-101&amp;newwindow=1&amp;tbm=isch","Еще фото")</f>
        <v>Еще фото</v>
      </c>
      <c r="F2340" s="25" t="s">
        <v>52</v>
      </c>
      <c r="G2340" s="11" t="s">
        <v>2699</v>
      </c>
      <c r="H2340" s="11" t="s">
        <v>28</v>
      </c>
      <c r="I2340" s="14" t="s">
        <v>2695</v>
      </c>
      <c r="J2340" s="14" t="s">
        <v>29</v>
      </c>
      <c r="K2340" s="15" t="s">
        <v>30</v>
      </c>
      <c r="L2340" s="56" t="s">
        <v>2779</v>
      </c>
      <c r="M2340" s="14" t="s">
        <v>106</v>
      </c>
      <c r="N2340" s="14" t="s">
        <v>67</v>
      </c>
      <c r="O2340" s="14" t="s">
        <v>79</v>
      </c>
      <c r="P2340" s="15" t="s">
        <v>87</v>
      </c>
      <c r="Q2340" s="16">
        <v>3999</v>
      </c>
      <c r="R2340" s="17">
        <v>40</v>
      </c>
      <c r="S2340" s="18">
        <v>2759.31</v>
      </c>
      <c r="T2340" s="19" t="s">
        <v>34</v>
      </c>
      <c r="U2340" s="20" t="s">
        <v>35</v>
      </c>
      <c r="V2340" s="21" t="s">
        <v>36</v>
      </c>
      <c r="W2340" s="22">
        <v>6</v>
      </c>
      <c r="X2340" s="23"/>
    </row>
    <row r="2341" spans="1:24" s="1" customFormat="1" ht="61.05" customHeight="1" x14ac:dyDescent="0.3">
      <c r="A2341" s="24" t="s">
        <v>23</v>
      </c>
      <c r="B2341" s="24" t="s">
        <v>2729</v>
      </c>
      <c r="C2341" s="12" t="s">
        <v>2778</v>
      </c>
      <c r="D2341" s="55"/>
      <c r="E2341" s="40" t="str">
        <f>HYPERLINK("https://www.google.ru/search?q=AR5004-101&amp;newwindow=1&amp;tbm=isch","Еще фото")</f>
        <v>Еще фото</v>
      </c>
      <c r="F2341" s="25" t="s">
        <v>52</v>
      </c>
      <c r="G2341" s="24" t="s">
        <v>2699</v>
      </c>
      <c r="H2341" s="24" t="s">
        <v>28</v>
      </c>
      <c r="I2341" s="24" t="s">
        <v>2695</v>
      </c>
      <c r="J2341" s="14" t="s">
        <v>29</v>
      </c>
      <c r="K2341" s="15" t="s">
        <v>30</v>
      </c>
      <c r="L2341" s="57"/>
      <c r="M2341" s="14" t="s">
        <v>106</v>
      </c>
      <c r="N2341" s="14" t="s">
        <v>67</v>
      </c>
      <c r="O2341" s="14" t="s">
        <v>79</v>
      </c>
      <c r="P2341" s="15" t="s">
        <v>87</v>
      </c>
      <c r="Q2341" s="16">
        <v>3999</v>
      </c>
      <c r="R2341" s="17">
        <v>40</v>
      </c>
      <c r="S2341" s="18">
        <v>2759.31</v>
      </c>
      <c r="T2341" s="19" t="s">
        <v>34</v>
      </c>
      <c r="U2341" s="20" t="s">
        <v>37</v>
      </c>
      <c r="V2341" s="21" t="s">
        <v>38</v>
      </c>
      <c r="W2341" s="22">
        <v>11</v>
      </c>
      <c r="X2341" s="23"/>
    </row>
    <row r="2342" spans="1:24" s="1" customFormat="1" ht="108" customHeight="1" x14ac:dyDescent="0.3">
      <c r="A2342" s="11" t="s">
        <v>23</v>
      </c>
      <c r="B2342" s="11" t="s">
        <v>2729</v>
      </c>
      <c r="C2342" s="12" t="s">
        <v>2780</v>
      </c>
      <c r="D2342" s="28"/>
      <c r="E2342" s="40" t="str">
        <f>HYPERLINK("https://www.google.ru/search?q=AR5004-411&amp;newwindow=1&amp;tbm=isch","Еще фото")</f>
        <v>Еще фото</v>
      </c>
      <c r="F2342" s="25"/>
      <c r="G2342" s="11" t="s">
        <v>2699</v>
      </c>
      <c r="H2342" s="11" t="s">
        <v>28</v>
      </c>
      <c r="I2342" s="14" t="s">
        <v>2695</v>
      </c>
      <c r="J2342" s="14" t="s">
        <v>29</v>
      </c>
      <c r="K2342" s="15" t="s">
        <v>30</v>
      </c>
      <c r="L2342" s="14" t="s">
        <v>2777</v>
      </c>
      <c r="M2342" s="14"/>
      <c r="N2342" s="14" t="s">
        <v>107</v>
      </c>
      <c r="O2342" s="14"/>
      <c r="P2342" s="15" t="s">
        <v>87</v>
      </c>
      <c r="Q2342" s="16">
        <v>4099</v>
      </c>
      <c r="R2342" s="17">
        <v>40</v>
      </c>
      <c r="S2342" s="18">
        <v>2828.31</v>
      </c>
      <c r="T2342" s="19" t="s">
        <v>34</v>
      </c>
      <c r="U2342" s="20" t="s">
        <v>37</v>
      </c>
      <c r="V2342" s="21" t="s">
        <v>38</v>
      </c>
      <c r="W2342" s="22">
        <v>1</v>
      </c>
      <c r="X2342" s="23"/>
    </row>
    <row r="2343" spans="1:24" s="1" customFormat="1" ht="108" customHeight="1" x14ac:dyDescent="0.3">
      <c r="A2343" s="11" t="s">
        <v>23</v>
      </c>
      <c r="B2343" s="11" t="s">
        <v>2781</v>
      </c>
      <c r="C2343" s="12" t="s">
        <v>2782</v>
      </c>
      <c r="D2343" s="28"/>
      <c r="E2343" s="40" t="str">
        <f>HYPERLINK("https://www.google.ru/search?q=AR5193-010&amp;newwindow=1&amp;tbm=isch","Еще фото")</f>
        <v>Еще фото</v>
      </c>
      <c r="F2343" s="25" t="s">
        <v>52</v>
      </c>
      <c r="G2343" s="11" t="s">
        <v>2755</v>
      </c>
      <c r="H2343" s="11" t="s">
        <v>28</v>
      </c>
      <c r="I2343" s="14" t="s">
        <v>2695</v>
      </c>
      <c r="J2343" s="14" t="s">
        <v>29</v>
      </c>
      <c r="K2343" s="15" t="s">
        <v>30</v>
      </c>
      <c r="L2343" s="14" t="s">
        <v>2783</v>
      </c>
      <c r="M2343" s="14"/>
      <c r="N2343" s="14" t="s">
        <v>114</v>
      </c>
      <c r="O2343" s="14"/>
      <c r="P2343" s="15" t="s">
        <v>87</v>
      </c>
      <c r="Q2343" s="16">
        <v>4499</v>
      </c>
      <c r="R2343" s="17">
        <v>40</v>
      </c>
      <c r="S2343" s="18">
        <v>3104.31</v>
      </c>
      <c r="T2343" s="19" t="s">
        <v>34</v>
      </c>
      <c r="U2343" s="20" t="s">
        <v>37</v>
      </c>
      <c r="V2343" s="21" t="s">
        <v>38</v>
      </c>
      <c r="W2343" s="22">
        <v>1</v>
      </c>
      <c r="X2343" s="23"/>
    </row>
    <row r="2344" spans="1:24" s="1" customFormat="1" ht="26" customHeight="1" x14ac:dyDescent="0.3">
      <c r="A2344" s="11" t="s">
        <v>23</v>
      </c>
      <c r="B2344" s="11" t="s">
        <v>2446</v>
      </c>
      <c r="C2344" s="12" t="s">
        <v>2784</v>
      </c>
      <c r="D2344" s="58"/>
      <c r="E2344" s="40" t="str">
        <f>HYPERLINK("https://www.google.ru/search?q=AR6029-010&amp;newwindow=1&amp;tbm=isch","Еще фото")</f>
        <v>Еще фото</v>
      </c>
      <c r="F2344" s="25" t="s">
        <v>52</v>
      </c>
      <c r="G2344" s="11" t="s">
        <v>2699</v>
      </c>
      <c r="H2344" s="11" t="s">
        <v>28</v>
      </c>
      <c r="I2344" s="14" t="s">
        <v>2695</v>
      </c>
      <c r="J2344" s="14" t="s">
        <v>99</v>
      </c>
      <c r="K2344" s="15" t="s">
        <v>30</v>
      </c>
      <c r="L2344" s="56" t="s">
        <v>2785</v>
      </c>
      <c r="M2344" s="14" t="s">
        <v>2786</v>
      </c>
      <c r="N2344" s="14" t="s">
        <v>114</v>
      </c>
      <c r="O2344" s="14"/>
      <c r="P2344" s="15" t="s">
        <v>2787</v>
      </c>
      <c r="Q2344" s="16">
        <v>4599</v>
      </c>
      <c r="R2344" s="17">
        <v>40</v>
      </c>
      <c r="S2344" s="18">
        <v>3173.31</v>
      </c>
      <c r="T2344" s="19" t="s">
        <v>34</v>
      </c>
      <c r="U2344" s="20" t="s">
        <v>35</v>
      </c>
      <c r="V2344" s="21" t="s">
        <v>36</v>
      </c>
      <c r="W2344" s="22">
        <v>1</v>
      </c>
      <c r="X2344" s="23"/>
    </row>
    <row r="2345" spans="1:24" s="1" customFormat="1" ht="26" customHeight="1" x14ac:dyDescent="0.3">
      <c r="A2345" s="24" t="s">
        <v>23</v>
      </c>
      <c r="B2345" s="24" t="s">
        <v>2446</v>
      </c>
      <c r="C2345" s="12" t="s">
        <v>2784</v>
      </c>
      <c r="D2345" s="59"/>
      <c r="E2345" s="40" t="str">
        <f>HYPERLINK("https://www.google.ru/search?q=AR6029-010&amp;newwindow=1&amp;tbm=isch","Еще фото")</f>
        <v>Еще фото</v>
      </c>
      <c r="F2345" s="25" t="s">
        <v>52</v>
      </c>
      <c r="G2345" s="24" t="s">
        <v>2699</v>
      </c>
      <c r="H2345" s="24" t="s">
        <v>28</v>
      </c>
      <c r="I2345" s="24" t="s">
        <v>2695</v>
      </c>
      <c r="J2345" s="14" t="s">
        <v>99</v>
      </c>
      <c r="K2345" s="15" t="s">
        <v>30</v>
      </c>
      <c r="L2345" s="61"/>
      <c r="M2345" s="14" t="s">
        <v>2786</v>
      </c>
      <c r="N2345" s="14" t="s">
        <v>114</v>
      </c>
      <c r="O2345" s="14"/>
      <c r="P2345" s="15" t="s">
        <v>2787</v>
      </c>
      <c r="Q2345" s="16">
        <v>4599</v>
      </c>
      <c r="R2345" s="17">
        <v>40</v>
      </c>
      <c r="S2345" s="18">
        <v>3173.31</v>
      </c>
      <c r="T2345" s="19" t="s">
        <v>34</v>
      </c>
      <c r="U2345" s="20" t="s">
        <v>37</v>
      </c>
      <c r="V2345" s="21" t="s">
        <v>38</v>
      </c>
      <c r="W2345" s="22">
        <v>1</v>
      </c>
      <c r="X2345" s="23"/>
    </row>
    <row r="2346" spans="1:24" s="1" customFormat="1" ht="26" customHeight="1" x14ac:dyDescent="0.3">
      <c r="A2346" s="24" t="s">
        <v>23</v>
      </c>
      <c r="B2346" s="24" t="s">
        <v>2446</v>
      </c>
      <c r="C2346" s="12" t="s">
        <v>2784</v>
      </c>
      <c r="D2346" s="59"/>
      <c r="E2346" s="40" t="str">
        <f>HYPERLINK("https://www.google.ru/search?q=AR6029-010&amp;newwindow=1&amp;tbm=isch","Еще фото")</f>
        <v>Еще фото</v>
      </c>
      <c r="F2346" s="25" t="s">
        <v>52</v>
      </c>
      <c r="G2346" s="24" t="s">
        <v>2699</v>
      </c>
      <c r="H2346" s="24" t="s">
        <v>28</v>
      </c>
      <c r="I2346" s="24" t="s">
        <v>2695</v>
      </c>
      <c r="J2346" s="14" t="s">
        <v>99</v>
      </c>
      <c r="K2346" s="15" t="s">
        <v>30</v>
      </c>
      <c r="L2346" s="61"/>
      <c r="M2346" s="14" t="s">
        <v>2786</v>
      </c>
      <c r="N2346" s="14" t="s">
        <v>114</v>
      </c>
      <c r="O2346" s="14"/>
      <c r="P2346" s="15" t="s">
        <v>2787</v>
      </c>
      <c r="Q2346" s="16">
        <v>4599</v>
      </c>
      <c r="R2346" s="17">
        <v>40</v>
      </c>
      <c r="S2346" s="18">
        <v>3173.31</v>
      </c>
      <c r="T2346" s="19" t="s">
        <v>34</v>
      </c>
      <c r="U2346" s="20" t="s">
        <v>39</v>
      </c>
      <c r="V2346" s="21" t="s">
        <v>40</v>
      </c>
      <c r="W2346" s="22">
        <v>1</v>
      </c>
      <c r="X2346" s="23"/>
    </row>
    <row r="2347" spans="1:24" s="1" customFormat="1" ht="26" customHeight="1" x14ac:dyDescent="0.3">
      <c r="A2347" s="24" t="s">
        <v>23</v>
      </c>
      <c r="B2347" s="24" t="s">
        <v>2446</v>
      </c>
      <c r="C2347" s="12" t="s">
        <v>2784</v>
      </c>
      <c r="D2347" s="60"/>
      <c r="E2347" s="40" t="str">
        <f>HYPERLINK("https://www.google.ru/search?q=AR6029-010&amp;newwindow=1&amp;tbm=isch","Еще фото")</f>
        <v>Еще фото</v>
      </c>
      <c r="F2347" s="25" t="s">
        <v>52</v>
      </c>
      <c r="G2347" s="24" t="s">
        <v>2699</v>
      </c>
      <c r="H2347" s="24" t="s">
        <v>28</v>
      </c>
      <c r="I2347" s="24" t="s">
        <v>2695</v>
      </c>
      <c r="J2347" s="14" t="s">
        <v>99</v>
      </c>
      <c r="K2347" s="15" t="s">
        <v>30</v>
      </c>
      <c r="L2347" s="57"/>
      <c r="M2347" s="14" t="s">
        <v>2786</v>
      </c>
      <c r="N2347" s="14" t="s">
        <v>114</v>
      </c>
      <c r="O2347" s="14"/>
      <c r="P2347" s="15" t="s">
        <v>2787</v>
      </c>
      <c r="Q2347" s="16">
        <v>4599</v>
      </c>
      <c r="R2347" s="17">
        <v>40</v>
      </c>
      <c r="S2347" s="18">
        <v>3173.31</v>
      </c>
      <c r="T2347" s="19" t="s">
        <v>34</v>
      </c>
      <c r="U2347" s="20" t="s">
        <v>54</v>
      </c>
      <c r="V2347" s="21" t="s">
        <v>55</v>
      </c>
      <c r="W2347" s="22">
        <v>1</v>
      </c>
      <c r="X2347" s="23"/>
    </row>
    <row r="2348" spans="1:24" s="1" customFormat="1" ht="35" customHeight="1" x14ac:dyDescent="0.3">
      <c r="A2348" s="11" t="s">
        <v>23</v>
      </c>
      <c r="B2348" s="11" t="s">
        <v>2446</v>
      </c>
      <c r="C2348" s="12" t="s">
        <v>2788</v>
      </c>
      <c r="D2348" s="58"/>
      <c r="E2348" s="40" t="str">
        <f>HYPERLINK("https://www.google.ru/search?q=AR6029-063&amp;newwindow=1&amp;tbm=isch","Еще фото")</f>
        <v>Еще фото</v>
      </c>
      <c r="F2348" s="25"/>
      <c r="G2348" s="11" t="s">
        <v>2699</v>
      </c>
      <c r="H2348" s="11" t="s">
        <v>28</v>
      </c>
      <c r="I2348" s="14" t="s">
        <v>2695</v>
      </c>
      <c r="J2348" s="14" t="s">
        <v>99</v>
      </c>
      <c r="K2348" s="15" t="s">
        <v>30</v>
      </c>
      <c r="L2348" s="56" t="s">
        <v>2785</v>
      </c>
      <c r="M2348" s="14" t="s">
        <v>493</v>
      </c>
      <c r="N2348" s="14" t="s">
        <v>32</v>
      </c>
      <c r="O2348" s="14"/>
      <c r="P2348" s="15" t="s">
        <v>2787</v>
      </c>
      <c r="Q2348" s="16">
        <v>4599</v>
      </c>
      <c r="R2348" s="17">
        <v>40</v>
      </c>
      <c r="S2348" s="18">
        <v>3173.31</v>
      </c>
      <c r="T2348" s="19" t="s">
        <v>34</v>
      </c>
      <c r="U2348" s="20" t="s">
        <v>35</v>
      </c>
      <c r="V2348" s="21" t="s">
        <v>36</v>
      </c>
      <c r="W2348" s="22">
        <v>22</v>
      </c>
      <c r="X2348" s="23"/>
    </row>
    <row r="2349" spans="1:24" s="1" customFormat="1" ht="35" customHeight="1" x14ac:dyDescent="0.3">
      <c r="A2349" s="24" t="s">
        <v>23</v>
      </c>
      <c r="B2349" s="24" t="s">
        <v>2446</v>
      </c>
      <c r="C2349" s="12" t="s">
        <v>2788</v>
      </c>
      <c r="D2349" s="59"/>
      <c r="E2349" s="40" t="str">
        <f>HYPERLINK("https://www.google.ru/search?q=AR6029-063&amp;newwindow=1&amp;tbm=isch","Еще фото")</f>
        <v>Еще фото</v>
      </c>
      <c r="F2349" s="25"/>
      <c r="G2349" s="24" t="s">
        <v>2699</v>
      </c>
      <c r="H2349" s="24" t="s">
        <v>28</v>
      </c>
      <c r="I2349" s="24" t="s">
        <v>2695</v>
      </c>
      <c r="J2349" s="14" t="s">
        <v>99</v>
      </c>
      <c r="K2349" s="15" t="s">
        <v>30</v>
      </c>
      <c r="L2349" s="61"/>
      <c r="M2349" s="14" t="s">
        <v>493</v>
      </c>
      <c r="N2349" s="14" t="s">
        <v>32</v>
      </c>
      <c r="O2349" s="14"/>
      <c r="P2349" s="15" t="s">
        <v>2787</v>
      </c>
      <c r="Q2349" s="16">
        <v>4599</v>
      </c>
      <c r="R2349" s="17">
        <v>40</v>
      </c>
      <c r="S2349" s="18">
        <v>3173.31</v>
      </c>
      <c r="T2349" s="19" t="s">
        <v>34</v>
      </c>
      <c r="U2349" s="20" t="s">
        <v>37</v>
      </c>
      <c r="V2349" s="21" t="s">
        <v>38</v>
      </c>
      <c r="W2349" s="22">
        <v>24</v>
      </c>
      <c r="X2349" s="23"/>
    </row>
    <row r="2350" spans="1:24" s="1" customFormat="1" ht="37.049999999999997" customHeight="1" x14ac:dyDescent="0.3">
      <c r="A2350" s="24" t="s">
        <v>23</v>
      </c>
      <c r="B2350" s="24" t="s">
        <v>2446</v>
      </c>
      <c r="C2350" s="12" t="s">
        <v>2788</v>
      </c>
      <c r="D2350" s="60"/>
      <c r="E2350" s="40" t="str">
        <f>HYPERLINK("https://www.google.ru/search?q=AR6029-063&amp;newwindow=1&amp;tbm=isch","Еще фото")</f>
        <v>Еще фото</v>
      </c>
      <c r="F2350" s="25"/>
      <c r="G2350" s="24" t="s">
        <v>2699</v>
      </c>
      <c r="H2350" s="24" t="s">
        <v>28</v>
      </c>
      <c r="I2350" s="24" t="s">
        <v>2695</v>
      </c>
      <c r="J2350" s="14" t="s">
        <v>99</v>
      </c>
      <c r="K2350" s="15" t="s">
        <v>30</v>
      </c>
      <c r="L2350" s="57"/>
      <c r="M2350" s="14" t="s">
        <v>493</v>
      </c>
      <c r="N2350" s="14" t="s">
        <v>32</v>
      </c>
      <c r="O2350" s="14"/>
      <c r="P2350" s="15" t="s">
        <v>2787</v>
      </c>
      <c r="Q2350" s="16">
        <v>4599</v>
      </c>
      <c r="R2350" s="17">
        <v>40</v>
      </c>
      <c r="S2350" s="18">
        <v>3173.31</v>
      </c>
      <c r="T2350" s="19" t="s">
        <v>34</v>
      </c>
      <c r="U2350" s="20" t="s">
        <v>39</v>
      </c>
      <c r="V2350" s="21" t="s">
        <v>40</v>
      </c>
      <c r="W2350" s="22">
        <v>12</v>
      </c>
      <c r="X2350" s="23"/>
    </row>
    <row r="2351" spans="1:24" s="1" customFormat="1" ht="108" customHeight="1" x14ac:dyDescent="0.3">
      <c r="A2351" s="11" t="s">
        <v>23</v>
      </c>
      <c r="B2351" s="11" t="s">
        <v>126</v>
      </c>
      <c r="C2351" s="12" t="s">
        <v>2789</v>
      </c>
      <c r="D2351" s="28"/>
      <c r="E2351" s="40" t="str">
        <f>HYPERLINK("https://www.google.ru/search?q=BV6169-100&amp;newwindow=1&amp;tbm=isch","Еще фото")</f>
        <v>Еще фото</v>
      </c>
      <c r="F2351" s="25"/>
      <c r="G2351" s="11" t="s">
        <v>2699</v>
      </c>
      <c r="H2351" s="11" t="s">
        <v>28</v>
      </c>
      <c r="I2351" s="14" t="s">
        <v>2695</v>
      </c>
      <c r="J2351" s="14" t="s">
        <v>29</v>
      </c>
      <c r="K2351" s="15" t="s">
        <v>45</v>
      </c>
      <c r="L2351" s="14" t="s">
        <v>2790</v>
      </c>
      <c r="M2351" s="14" t="s">
        <v>106</v>
      </c>
      <c r="N2351" s="14" t="s">
        <v>67</v>
      </c>
      <c r="O2351" s="14" t="s">
        <v>79</v>
      </c>
      <c r="P2351" s="15" t="s">
        <v>87</v>
      </c>
      <c r="Q2351" s="16">
        <v>2699</v>
      </c>
      <c r="R2351" s="17">
        <v>40</v>
      </c>
      <c r="S2351" s="18">
        <v>1862.31</v>
      </c>
      <c r="T2351" s="19" t="s">
        <v>34</v>
      </c>
      <c r="U2351" s="20" t="s">
        <v>35</v>
      </c>
      <c r="V2351" s="21" t="s">
        <v>48</v>
      </c>
      <c r="W2351" s="22">
        <v>10</v>
      </c>
      <c r="X2351" s="23"/>
    </row>
    <row r="2352" spans="1:24" s="1" customFormat="1" ht="108" customHeight="1" x14ac:dyDescent="0.3">
      <c r="A2352" s="11" t="s">
        <v>23</v>
      </c>
      <c r="B2352" s="11" t="s">
        <v>2741</v>
      </c>
      <c r="C2352" s="12" t="s">
        <v>2791</v>
      </c>
      <c r="D2352" s="28"/>
      <c r="E2352" s="40" t="str">
        <f>HYPERLINK("https://www.google.ru/search?q=CJ0921-011&amp;newwindow=1&amp;tbm=isch","Еще фото")</f>
        <v>Еще фото</v>
      </c>
      <c r="F2352" s="25"/>
      <c r="G2352" s="11" t="s">
        <v>2699</v>
      </c>
      <c r="H2352" s="11" t="s">
        <v>28</v>
      </c>
      <c r="I2352" s="14" t="s">
        <v>2695</v>
      </c>
      <c r="J2352" s="14" t="s">
        <v>99</v>
      </c>
      <c r="K2352" s="15" t="s">
        <v>30</v>
      </c>
      <c r="L2352" s="14" t="s">
        <v>2792</v>
      </c>
      <c r="M2352" s="14"/>
      <c r="N2352" s="14" t="s">
        <v>114</v>
      </c>
      <c r="O2352" s="14" t="s">
        <v>79</v>
      </c>
      <c r="P2352" s="15" t="s">
        <v>87</v>
      </c>
      <c r="Q2352" s="16">
        <v>5699</v>
      </c>
      <c r="R2352" s="17">
        <v>40</v>
      </c>
      <c r="S2352" s="18">
        <v>3932.31</v>
      </c>
      <c r="T2352" s="19" t="s">
        <v>34</v>
      </c>
      <c r="U2352" s="20" t="s">
        <v>37</v>
      </c>
      <c r="V2352" s="21" t="s">
        <v>38</v>
      </c>
      <c r="W2352" s="22">
        <v>5</v>
      </c>
      <c r="X2352" s="23"/>
    </row>
    <row r="2353" spans="1:24" s="1" customFormat="1" ht="26" customHeight="1" x14ac:dyDescent="0.3">
      <c r="A2353" s="11" t="s">
        <v>23</v>
      </c>
      <c r="B2353" s="11" t="s">
        <v>2741</v>
      </c>
      <c r="C2353" s="12" t="s">
        <v>2793</v>
      </c>
      <c r="D2353" s="58"/>
      <c r="E2353" s="40" t="str">
        <f>HYPERLINK("https://www.google.ru/search?q=CJ0921-091&amp;newwindow=1&amp;tbm=isch","Еще фото")</f>
        <v>Еще фото</v>
      </c>
      <c r="F2353" s="25"/>
      <c r="G2353" s="11" t="s">
        <v>2699</v>
      </c>
      <c r="H2353" s="11" t="s">
        <v>28</v>
      </c>
      <c r="I2353" s="14" t="s">
        <v>2695</v>
      </c>
      <c r="J2353" s="14" t="s">
        <v>99</v>
      </c>
      <c r="K2353" s="15" t="s">
        <v>30</v>
      </c>
      <c r="L2353" s="56" t="s">
        <v>2762</v>
      </c>
      <c r="M2353" s="14"/>
      <c r="N2353" s="14" t="s">
        <v>32</v>
      </c>
      <c r="O2353" s="14"/>
      <c r="P2353" s="15" t="s">
        <v>87</v>
      </c>
      <c r="Q2353" s="16">
        <v>6799</v>
      </c>
      <c r="R2353" s="17">
        <v>40</v>
      </c>
      <c r="S2353" s="18">
        <v>4691.3099999999995</v>
      </c>
      <c r="T2353" s="19" t="s">
        <v>34</v>
      </c>
      <c r="U2353" s="20" t="s">
        <v>35</v>
      </c>
      <c r="V2353" s="21" t="s">
        <v>36</v>
      </c>
      <c r="W2353" s="22">
        <v>3</v>
      </c>
      <c r="X2353" s="23"/>
    </row>
    <row r="2354" spans="1:24" s="1" customFormat="1" ht="26" customHeight="1" x14ac:dyDescent="0.3">
      <c r="A2354" s="24" t="s">
        <v>23</v>
      </c>
      <c r="B2354" s="24" t="s">
        <v>2741</v>
      </c>
      <c r="C2354" s="12" t="s">
        <v>2793</v>
      </c>
      <c r="D2354" s="59"/>
      <c r="E2354" s="40" t="str">
        <f>HYPERLINK("https://www.google.ru/search?q=CJ0921-091&amp;newwindow=1&amp;tbm=isch","Еще фото")</f>
        <v>Еще фото</v>
      </c>
      <c r="F2354" s="25"/>
      <c r="G2354" s="24" t="s">
        <v>2699</v>
      </c>
      <c r="H2354" s="24" t="s">
        <v>28</v>
      </c>
      <c r="I2354" s="24" t="s">
        <v>2695</v>
      </c>
      <c r="J2354" s="14" t="s">
        <v>99</v>
      </c>
      <c r="K2354" s="15" t="s">
        <v>30</v>
      </c>
      <c r="L2354" s="61"/>
      <c r="M2354" s="14"/>
      <c r="N2354" s="14" t="s">
        <v>32</v>
      </c>
      <c r="O2354" s="14"/>
      <c r="P2354" s="15" t="s">
        <v>87</v>
      </c>
      <c r="Q2354" s="16">
        <v>6799</v>
      </c>
      <c r="R2354" s="17">
        <v>40</v>
      </c>
      <c r="S2354" s="18">
        <v>4691.3099999999995</v>
      </c>
      <c r="T2354" s="19" t="s">
        <v>34</v>
      </c>
      <c r="U2354" s="20" t="s">
        <v>37</v>
      </c>
      <c r="V2354" s="21" t="s">
        <v>38</v>
      </c>
      <c r="W2354" s="22">
        <v>3</v>
      </c>
      <c r="X2354" s="23"/>
    </row>
    <row r="2355" spans="1:24" s="1" customFormat="1" ht="26" customHeight="1" x14ac:dyDescent="0.3">
      <c r="A2355" s="24" t="s">
        <v>23</v>
      </c>
      <c r="B2355" s="24" t="s">
        <v>2741</v>
      </c>
      <c r="C2355" s="12" t="s">
        <v>2793</v>
      </c>
      <c r="D2355" s="59"/>
      <c r="E2355" s="40" t="str">
        <f>HYPERLINK("https://www.google.ru/search?q=CJ0921-091&amp;newwindow=1&amp;tbm=isch","Еще фото")</f>
        <v>Еще фото</v>
      </c>
      <c r="F2355" s="25"/>
      <c r="G2355" s="24" t="s">
        <v>2699</v>
      </c>
      <c r="H2355" s="24" t="s">
        <v>28</v>
      </c>
      <c r="I2355" s="24" t="s">
        <v>2695</v>
      </c>
      <c r="J2355" s="14" t="s">
        <v>99</v>
      </c>
      <c r="K2355" s="15" t="s">
        <v>30</v>
      </c>
      <c r="L2355" s="61"/>
      <c r="M2355" s="14"/>
      <c r="N2355" s="14" t="s">
        <v>32</v>
      </c>
      <c r="O2355" s="14"/>
      <c r="P2355" s="15" t="s">
        <v>87</v>
      </c>
      <c r="Q2355" s="16">
        <v>6799</v>
      </c>
      <c r="R2355" s="17">
        <v>40</v>
      </c>
      <c r="S2355" s="18">
        <v>4691.3099999999995</v>
      </c>
      <c r="T2355" s="19" t="s">
        <v>34</v>
      </c>
      <c r="U2355" s="20" t="s">
        <v>39</v>
      </c>
      <c r="V2355" s="21" t="s">
        <v>40</v>
      </c>
      <c r="W2355" s="22">
        <v>1</v>
      </c>
      <c r="X2355" s="23"/>
    </row>
    <row r="2356" spans="1:24" s="1" customFormat="1" ht="26" customHeight="1" x14ac:dyDescent="0.3">
      <c r="A2356" s="24" t="s">
        <v>23</v>
      </c>
      <c r="B2356" s="24" t="s">
        <v>2741</v>
      </c>
      <c r="C2356" s="12" t="s">
        <v>2793</v>
      </c>
      <c r="D2356" s="60"/>
      <c r="E2356" s="40" t="str">
        <f>HYPERLINK("https://www.google.ru/search?q=CJ0921-091&amp;newwindow=1&amp;tbm=isch","Еще фото")</f>
        <v>Еще фото</v>
      </c>
      <c r="F2356" s="25"/>
      <c r="G2356" s="24" t="s">
        <v>2699</v>
      </c>
      <c r="H2356" s="24" t="s">
        <v>28</v>
      </c>
      <c r="I2356" s="24" t="s">
        <v>2695</v>
      </c>
      <c r="J2356" s="14" t="s">
        <v>99</v>
      </c>
      <c r="K2356" s="15" t="s">
        <v>30</v>
      </c>
      <c r="L2356" s="57"/>
      <c r="M2356" s="14"/>
      <c r="N2356" s="14" t="s">
        <v>32</v>
      </c>
      <c r="O2356" s="14"/>
      <c r="P2356" s="15" t="s">
        <v>87</v>
      </c>
      <c r="Q2356" s="16">
        <v>6799</v>
      </c>
      <c r="R2356" s="17">
        <v>40</v>
      </c>
      <c r="S2356" s="18">
        <v>4691.3099999999995</v>
      </c>
      <c r="T2356" s="19" t="s">
        <v>34</v>
      </c>
      <c r="U2356" s="20" t="s">
        <v>41</v>
      </c>
      <c r="V2356" s="21" t="s">
        <v>42</v>
      </c>
      <c r="W2356" s="22">
        <v>2</v>
      </c>
      <c r="X2356" s="23"/>
    </row>
    <row r="2357" spans="1:24" s="1" customFormat="1" ht="108" customHeight="1" x14ac:dyDescent="0.3">
      <c r="A2357" s="11" t="s">
        <v>23</v>
      </c>
      <c r="B2357" s="11" t="s">
        <v>2260</v>
      </c>
      <c r="C2357" s="12" t="s">
        <v>2794</v>
      </c>
      <c r="D2357" s="28"/>
      <c r="E2357" s="40" t="str">
        <f>HYPERLINK("https://www.google.ru/search?q=CJ4456-410&amp;newwindow=1&amp;tbm=isch","Еще фото")</f>
        <v>Еще фото</v>
      </c>
      <c r="F2357" s="25"/>
      <c r="G2357" s="11" t="s">
        <v>2795</v>
      </c>
      <c r="H2357" s="11" t="s">
        <v>28</v>
      </c>
      <c r="I2357" s="14" t="s">
        <v>2695</v>
      </c>
      <c r="J2357" s="14" t="s">
        <v>29</v>
      </c>
      <c r="K2357" s="15" t="s">
        <v>30</v>
      </c>
      <c r="L2357" s="14" t="s">
        <v>2796</v>
      </c>
      <c r="M2357" s="14" t="s">
        <v>106</v>
      </c>
      <c r="N2357" s="14" t="s">
        <v>107</v>
      </c>
      <c r="O2357" s="14" t="s">
        <v>79</v>
      </c>
      <c r="P2357" s="15" t="s">
        <v>87</v>
      </c>
      <c r="Q2357" s="16">
        <v>5299</v>
      </c>
      <c r="R2357" s="17">
        <v>40</v>
      </c>
      <c r="S2357" s="18">
        <v>3656.31</v>
      </c>
      <c r="T2357" s="19" t="s">
        <v>34</v>
      </c>
      <c r="U2357" s="20" t="s">
        <v>35</v>
      </c>
      <c r="V2357" s="21" t="s">
        <v>36</v>
      </c>
      <c r="W2357" s="22">
        <v>1</v>
      </c>
      <c r="X2357" s="23"/>
    </row>
    <row r="2358" spans="1:24" s="1" customFormat="1" ht="52.05" customHeight="1" x14ac:dyDescent="0.3">
      <c r="A2358" s="11" t="s">
        <v>23</v>
      </c>
      <c r="B2358" s="11" t="s">
        <v>2705</v>
      </c>
      <c r="C2358" s="12" t="s">
        <v>2797</v>
      </c>
      <c r="D2358" s="54"/>
      <c r="E2358" s="40" t="str">
        <f>HYPERLINK("https://www.google.ru/search?q=CW5190-010&amp;newwindow=1&amp;tbm=isch","Еще фото")</f>
        <v>Еще фото</v>
      </c>
      <c r="F2358" s="25"/>
      <c r="G2358" s="11" t="s">
        <v>2699</v>
      </c>
      <c r="H2358" s="11" t="s">
        <v>28</v>
      </c>
      <c r="I2358" s="14" t="s">
        <v>2695</v>
      </c>
      <c r="J2358" s="14" t="s">
        <v>99</v>
      </c>
      <c r="K2358" s="15" t="s">
        <v>30</v>
      </c>
      <c r="L2358" s="56" t="s">
        <v>2707</v>
      </c>
      <c r="M2358" s="14"/>
      <c r="N2358" s="14" t="s">
        <v>114</v>
      </c>
      <c r="O2358" s="14" t="s">
        <v>79</v>
      </c>
      <c r="P2358" s="15" t="s">
        <v>2798</v>
      </c>
      <c r="Q2358" s="16">
        <v>5499</v>
      </c>
      <c r="R2358" s="17">
        <v>40</v>
      </c>
      <c r="S2358" s="18">
        <v>3794.31</v>
      </c>
      <c r="T2358" s="19" t="s">
        <v>34</v>
      </c>
      <c r="U2358" s="20" t="s">
        <v>64</v>
      </c>
      <c r="V2358" s="21" t="s">
        <v>48</v>
      </c>
      <c r="W2358" s="22">
        <v>1</v>
      </c>
      <c r="X2358" s="23"/>
    </row>
    <row r="2359" spans="1:24" s="1" customFormat="1" ht="61.05" customHeight="1" x14ac:dyDescent="0.3">
      <c r="A2359" s="24" t="s">
        <v>23</v>
      </c>
      <c r="B2359" s="24" t="s">
        <v>2705</v>
      </c>
      <c r="C2359" s="12" t="s">
        <v>2797</v>
      </c>
      <c r="D2359" s="55"/>
      <c r="E2359" s="40" t="str">
        <f>HYPERLINK("https://www.google.ru/search?q=CW5190-010&amp;newwindow=1&amp;tbm=isch","Еще фото")</f>
        <v>Еще фото</v>
      </c>
      <c r="F2359" s="25"/>
      <c r="G2359" s="24" t="s">
        <v>2699</v>
      </c>
      <c r="H2359" s="24" t="s">
        <v>28</v>
      </c>
      <c r="I2359" s="24" t="s">
        <v>2695</v>
      </c>
      <c r="J2359" s="14" t="s">
        <v>99</v>
      </c>
      <c r="K2359" s="15" t="s">
        <v>30</v>
      </c>
      <c r="L2359" s="57"/>
      <c r="M2359" s="14"/>
      <c r="N2359" s="14" t="s">
        <v>114</v>
      </c>
      <c r="O2359" s="14" t="s">
        <v>79</v>
      </c>
      <c r="P2359" s="15" t="s">
        <v>2798</v>
      </c>
      <c r="Q2359" s="16">
        <v>5499</v>
      </c>
      <c r="R2359" s="17">
        <v>40</v>
      </c>
      <c r="S2359" s="18">
        <v>3794.31</v>
      </c>
      <c r="T2359" s="19" t="s">
        <v>34</v>
      </c>
      <c r="U2359" s="20" t="s">
        <v>35</v>
      </c>
      <c r="V2359" s="21" t="s">
        <v>36</v>
      </c>
      <c r="W2359" s="22">
        <v>1</v>
      </c>
      <c r="X2359" s="23"/>
    </row>
    <row r="2360" spans="1:24" s="1" customFormat="1" ht="35" customHeight="1" x14ac:dyDescent="0.3">
      <c r="A2360" s="11" t="s">
        <v>23</v>
      </c>
      <c r="B2360" s="11" t="s">
        <v>2799</v>
      </c>
      <c r="C2360" s="12" t="s">
        <v>2800</v>
      </c>
      <c r="D2360" s="58"/>
      <c r="E2360" s="40" t="str">
        <f>HYPERLINK("https://www.google.ru/search?q=CW5190-102&amp;newwindow=1&amp;tbm=isch","Еще фото")</f>
        <v>Еще фото</v>
      </c>
      <c r="F2360" s="25" t="s">
        <v>52</v>
      </c>
      <c r="G2360" s="11" t="s">
        <v>2699</v>
      </c>
      <c r="H2360" s="11" t="s">
        <v>28</v>
      </c>
      <c r="I2360" s="14" t="s">
        <v>2695</v>
      </c>
      <c r="J2360" s="14" t="s">
        <v>29</v>
      </c>
      <c r="K2360" s="15" t="s">
        <v>30</v>
      </c>
      <c r="L2360" s="56" t="s">
        <v>2707</v>
      </c>
      <c r="M2360" s="14"/>
      <c r="N2360" s="14" t="s">
        <v>67</v>
      </c>
      <c r="O2360" s="14"/>
      <c r="P2360" s="15" t="s">
        <v>2798</v>
      </c>
      <c r="Q2360" s="16">
        <v>7499</v>
      </c>
      <c r="R2360" s="17">
        <v>40</v>
      </c>
      <c r="S2360" s="18">
        <v>5174.3099999999995</v>
      </c>
      <c r="T2360" s="19" t="s">
        <v>34</v>
      </c>
      <c r="U2360" s="20" t="s">
        <v>35</v>
      </c>
      <c r="V2360" s="21" t="s">
        <v>36</v>
      </c>
      <c r="W2360" s="22">
        <v>4</v>
      </c>
      <c r="X2360" s="23"/>
    </row>
    <row r="2361" spans="1:24" s="1" customFormat="1" ht="35" customHeight="1" x14ac:dyDescent="0.3">
      <c r="A2361" s="24" t="s">
        <v>23</v>
      </c>
      <c r="B2361" s="24" t="s">
        <v>2799</v>
      </c>
      <c r="C2361" s="12" t="s">
        <v>2800</v>
      </c>
      <c r="D2361" s="59"/>
      <c r="E2361" s="40" t="str">
        <f>HYPERLINK("https://www.google.ru/search?q=CW5190-102&amp;newwindow=1&amp;tbm=isch","Еще фото")</f>
        <v>Еще фото</v>
      </c>
      <c r="F2361" s="25" t="s">
        <v>52</v>
      </c>
      <c r="G2361" s="24" t="s">
        <v>2699</v>
      </c>
      <c r="H2361" s="24" t="s">
        <v>28</v>
      </c>
      <c r="I2361" s="24" t="s">
        <v>2695</v>
      </c>
      <c r="J2361" s="14" t="s">
        <v>29</v>
      </c>
      <c r="K2361" s="15" t="s">
        <v>30</v>
      </c>
      <c r="L2361" s="61"/>
      <c r="M2361" s="14"/>
      <c r="N2361" s="14" t="s">
        <v>67</v>
      </c>
      <c r="O2361" s="14"/>
      <c r="P2361" s="15" t="s">
        <v>2798</v>
      </c>
      <c r="Q2361" s="16">
        <v>7499</v>
      </c>
      <c r="R2361" s="17">
        <v>40</v>
      </c>
      <c r="S2361" s="18">
        <v>5174.3099999999995</v>
      </c>
      <c r="T2361" s="19" t="s">
        <v>34</v>
      </c>
      <c r="U2361" s="20" t="s">
        <v>37</v>
      </c>
      <c r="V2361" s="21" t="s">
        <v>38</v>
      </c>
      <c r="W2361" s="22">
        <v>1</v>
      </c>
      <c r="X2361" s="23"/>
    </row>
    <row r="2362" spans="1:24" s="1" customFormat="1" ht="37.049999999999997" customHeight="1" x14ac:dyDescent="0.3">
      <c r="A2362" s="24" t="s">
        <v>23</v>
      </c>
      <c r="B2362" s="24" t="s">
        <v>2799</v>
      </c>
      <c r="C2362" s="12" t="s">
        <v>2800</v>
      </c>
      <c r="D2362" s="60"/>
      <c r="E2362" s="40" t="str">
        <f>HYPERLINK("https://www.google.ru/search?q=CW5190-102&amp;newwindow=1&amp;tbm=isch","Еще фото")</f>
        <v>Еще фото</v>
      </c>
      <c r="F2362" s="25" t="s">
        <v>52</v>
      </c>
      <c r="G2362" s="24" t="s">
        <v>2699</v>
      </c>
      <c r="H2362" s="24" t="s">
        <v>28</v>
      </c>
      <c r="I2362" s="24" t="s">
        <v>2695</v>
      </c>
      <c r="J2362" s="14" t="s">
        <v>29</v>
      </c>
      <c r="K2362" s="15" t="s">
        <v>30</v>
      </c>
      <c r="L2362" s="57"/>
      <c r="M2362" s="14"/>
      <c r="N2362" s="14" t="s">
        <v>67</v>
      </c>
      <c r="O2362" s="14"/>
      <c r="P2362" s="15" t="s">
        <v>2798</v>
      </c>
      <c r="Q2362" s="16">
        <v>7499</v>
      </c>
      <c r="R2362" s="17">
        <v>40</v>
      </c>
      <c r="S2362" s="18">
        <v>5174.3099999999995</v>
      </c>
      <c r="T2362" s="19" t="s">
        <v>34</v>
      </c>
      <c r="U2362" s="20" t="s">
        <v>41</v>
      </c>
      <c r="V2362" s="21" t="s">
        <v>42</v>
      </c>
      <c r="W2362" s="22">
        <v>1</v>
      </c>
      <c r="X2362" s="23"/>
    </row>
    <row r="2363" spans="1:24" s="1" customFormat="1" ht="52.05" customHeight="1" x14ac:dyDescent="0.3">
      <c r="A2363" s="11" t="s">
        <v>23</v>
      </c>
      <c r="B2363" s="11" t="s">
        <v>2801</v>
      </c>
      <c r="C2363" s="12" t="s">
        <v>2802</v>
      </c>
      <c r="D2363" s="54"/>
      <c r="E2363" s="40" t="str">
        <f>HYPERLINK("https://www.google.ru/search?q=CW6936-010&amp;newwindow=1&amp;tbm=isch","Еще фото")</f>
        <v>Еще фото</v>
      </c>
      <c r="F2363" s="25"/>
      <c r="G2363" s="11" t="s">
        <v>2699</v>
      </c>
      <c r="H2363" s="11" t="s">
        <v>28</v>
      </c>
      <c r="I2363" s="14" t="s">
        <v>2695</v>
      </c>
      <c r="J2363" s="14" t="s">
        <v>336</v>
      </c>
      <c r="K2363" s="15" t="s">
        <v>30</v>
      </c>
      <c r="L2363" s="56" t="s">
        <v>2803</v>
      </c>
      <c r="M2363" s="14"/>
      <c r="N2363" s="14" t="s">
        <v>114</v>
      </c>
      <c r="O2363" s="14"/>
      <c r="P2363" s="15" t="s">
        <v>2804</v>
      </c>
      <c r="Q2363" s="16">
        <v>5599</v>
      </c>
      <c r="R2363" s="17">
        <v>40</v>
      </c>
      <c r="S2363" s="18">
        <v>3863.31</v>
      </c>
      <c r="T2363" s="19" t="s">
        <v>34</v>
      </c>
      <c r="U2363" s="20" t="s">
        <v>35</v>
      </c>
      <c r="V2363" s="21" t="s">
        <v>36</v>
      </c>
      <c r="W2363" s="22">
        <v>1</v>
      </c>
      <c r="X2363" s="23"/>
    </row>
    <row r="2364" spans="1:24" s="1" customFormat="1" ht="61.05" customHeight="1" x14ac:dyDescent="0.3">
      <c r="A2364" s="24" t="s">
        <v>23</v>
      </c>
      <c r="B2364" s="24" t="s">
        <v>2801</v>
      </c>
      <c r="C2364" s="12" t="s">
        <v>2802</v>
      </c>
      <c r="D2364" s="55"/>
      <c r="E2364" s="40" t="str">
        <f>HYPERLINK("https://www.google.ru/search?q=CW6936-010&amp;newwindow=1&amp;tbm=isch","Еще фото")</f>
        <v>Еще фото</v>
      </c>
      <c r="F2364" s="25"/>
      <c r="G2364" s="24" t="s">
        <v>2699</v>
      </c>
      <c r="H2364" s="24" t="s">
        <v>28</v>
      </c>
      <c r="I2364" s="24" t="s">
        <v>2695</v>
      </c>
      <c r="J2364" s="14" t="s">
        <v>336</v>
      </c>
      <c r="K2364" s="15" t="s">
        <v>30</v>
      </c>
      <c r="L2364" s="57"/>
      <c r="M2364" s="14"/>
      <c r="N2364" s="14" t="s">
        <v>114</v>
      </c>
      <c r="O2364" s="14"/>
      <c r="P2364" s="15" t="s">
        <v>2804</v>
      </c>
      <c r="Q2364" s="16">
        <v>5599</v>
      </c>
      <c r="R2364" s="17">
        <v>40</v>
      </c>
      <c r="S2364" s="18">
        <v>3863.31</v>
      </c>
      <c r="T2364" s="19" t="s">
        <v>34</v>
      </c>
      <c r="U2364" s="20" t="s">
        <v>39</v>
      </c>
      <c r="V2364" s="21" t="s">
        <v>40</v>
      </c>
      <c r="W2364" s="22">
        <v>1</v>
      </c>
      <c r="X2364" s="23"/>
    </row>
    <row r="2365" spans="1:24" s="1" customFormat="1" ht="108" customHeight="1" x14ac:dyDescent="0.3">
      <c r="A2365" s="11" t="s">
        <v>23</v>
      </c>
      <c r="B2365" s="11" t="s">
        <v>2805</v>
      </c>
      <c r="C2365" s="12" t="s">
        <v>2806</v>
      </c>
      <c r="D2365" s="28"/>
      <c r="E2365" s="40" t="str">
        <f>HYPERLINK("https://www.google.ru/search?q=CZ7343-434&amp;newwindow=1&amp;tbm=isch","Еще фото")</f>
        <v>Еще фото</v>
      </c>
      <c r="F2365" s="25"/>
      <c r="G2365" s="11" t="s">
        <v>2699</v>
      </c>
      <c r="H2365" s="11" t="s">
        <v>28</v>
      </c>
      <c r="I2365" s="14" t="s">
        <v>2695</v>
      </c>
      <c r="J2365" s="14" t="s">
        <v>29</v>
      </c>
      <c r="K2365" s="15" t="s">
        <v>45</v>
      </c>
      <c r="L2365" s="14" t="s">
        <v>2807</v>
      </c>
      <c r="M2365" s="14"/>
      <c r="N2365" s="14" t="s">
        <v>107</v>
      </c>
      <c r="O2365" s="14"/>
      <c r="P2365" s="15" t="s">
        <v>186</v>
      </c>
      <c r="Q2365" s="16">
        <v>6399</v>
      </c>
      <c r="R2365" s="17">
        <v>40</v>
      </c>
      <c r="S2365" s="18">
        <v>4415.3099999999995</v>
      </c>
      <c r="T2365" s="19" t="s">
        <v>34</v>
      </c>
      <c r="U2365" s="20" t="s">
        <v>2808</v>
      </c>
      <c r="V2365" s="21" t="s">
        <v>55</v>
      </c>
      <c r="W2365" s="22">
        <v>2</v>
      </c>
      <c r="X2365" s="23"/>
    </row>
    <row r="2366" spans="1:24" s="1" customFormat="1" ht="108" customHeight="1" x14ac:dyDescent="0.3">
      <c r="A2366" s="11" t="s">
        <v>23</v>
      </c>
      <c r="B2366" s="11" t="s">
        <v>2809</v>
      </c>
      <c r="C2366" s="12" t="s">
        <v>2810</v>
      </c>
      <c r="D2366" s="28"/>
      <c r="E2366" s="40" t="str">
        <f>HYPERLINK("https://www.google.ru/search?q=DA0370-100&amp;newwindow=1&amp;tbm=isch","Еще фото")</f>
        <v>Еще фото</v>
      </c>
      <c r="F2366" s="25"/>
      <c r="G2366" s="11" t="s">
        <v>2694</v>
      </c>
      <c r="H2366" s="11" t="s">
        <v>28</v>
      </c>
      <c r="I2366" s="14" t="s">
        <v>2695</v>
      </c>
      <c r="J2366" s="14" t="s">
        <v>99</v>
      </c>
      <c r="K2366" s="15" t="s">
        <v>45</v>
      </c>
      <c r="L2366" s="14" t="s">
        <v>2811</v>
      </c>
      <c r="M2366" s="14"/>
      <c r="N2366" s="14" t="s">
        <v>67</v>
      </c>
      <c r="O2366" s="14"/>
      <c r="P2366" s="15" t="s">
        <v>154</v>
      </c>
      <c r="Q2366" s="16">
        <v>3499</v>
      </c>
      <c r="R2366" s="17">
        <v>40</v>
      </c>
      <c r="S2366" s="18">
        <v>2414.31</v>
      </c>
      <c r="T2366" s="19" t="s">
        <v>34</v>
      </c>
      <c r="U2366" s="20" t="s">
        <v>64</v>
      </c>
      <c r="V2366" s="21" t="s">
        <v>65</v>
      </c>
      <c r="W2366" s="22">
        <v>1</v>
      </c>
      <c r="X2366" s="23"/>
    </row>
    <row r="2367" spans="1:24" s="1" customFormat="1" ht="52.05" customHeight="1" x14ac:dyDescent="0.3">
      <c r="A2367" s="11" t="s">
        <v>23</v>
      </c>
      <c r="B2367" s="11" t="s">
        <v>2812</v>
      </c>
      <c r="C2367" s="12" t="s">
        <v>2813</v>
      </c>
      <c r="D2367" s="54"/>
      <c r="E2367" s="40" t="str">
        <f>HYPERLINK("https://www.google.ru/search?q=DC5094-010&amp;newwindow=1&amp;tbm=isch","Еще фото")</f>
        <v>Еще фото</v>
      </c>
      <c r="F2367" s="25" t="s">
        <v>52</v>
      </c>
      <c r="G2367" s="11" t="s">
        <v>2699</v>
      </c>
      <c r="H2367" s="11" t="s">
        <v>28</v>
      </c>
      <c r="I2367" s="14" t="s">
        <v>2695</v>
      </c>
      <c r="J2367" s="14" t="s">
        <v>29</v>
      </c>
      <c r="K2367" s="15" t="s">
        <v>30</v>
      </c>
      <c r="L2367" s="56" t="s">
        <v>2814</v>
      </c>
      <c r="M2367" s="14"/>
      <c r="N2367" s="14" t="s">
        <v>114</v>
      </c>
      <c r="O2367" s="14"/>
      <c r="P2367" s="15" t="s">
        <v>87</v>
      </c>
      <c r="Q2367" s="16">
        <v>3999</v>
      </c>
      <c r="R2367" s="17">
        <v>40</v>
      </c>
      <c r="S2367" s="18">
        <v>2759.31</v>
      </c>
      <c r="T2367" s="19" t="s">
        <v>34</v>
      </c>
      <c r="U2367" s="20" t="s">
        <v>35</v>
      </c>
      <c r="V2367" s="21" t="s">
        <v>36</v>
      </c>
      <c r="W2367" s="22">
        <v>13</v>
      </c>
      <c r="X2367" s="23"/>
    </row>
    <row r="2368" spans="1:24" s="1" customFormat="1" ht="61.05" customHeight="1" x14ac:dyDescent="0.3">
      <c r="A2368" s="24" t="s">
        <v>23</v>
      </c>
      <c r="B2368" s="24" t="s">
        <v>2812</v>
      </c>
      <c r="C2368" s="12" t="s">
        <v>2813</v>
      </c>
      <c r="D2368" s="55"/>
      <c r="E2368" s="40" t="str">
        <f>HYPERLINK("https://www.google.ru/search?q=DC5094-010&amp;newwindow=1&amp;tbm=isch","Еще фото")</f>
        <v>Еще фото</v>
      </c>
      <c r="F2368" s="25" t="s">
        <v>52</v>
      </c>
      <c r="G2368" s="24" t="s">
        <v>2699</v>
      </c>
      <c r="H2368" s="24" t="s">
        <v>28</v>
      </c>
      <c r="I2368" s="24" t="s">
        <v>2695</v>
      </c>
      <c r="J2368" s="14" t="s">
        <v>29</v>
      </c>
      <c r="K2368" s="15" t="s">
        <v>30</v>
      </c>
      <c r="L2368" s="57"/>
      <c r="M2368" s="14"/>
      <c r="N2368" s="14" t="s">
        <v>114</v>
      </c>
      <c r="O2368" s="14"/>
      <c r="P2368" s="15" t="s">
        <v>87</v>
      </c>
      <c r="Q2368" s="16">
        <v>3999</v>
      </c>
      <c r="R2368" s="17">
        <v>40</v>
      </c>
      <c r="S2368" s="18">
        <v>2759.31</v>
      </c>
      <c r="T2368" s="19" t="s">
        <v>34</v>
      </c>
      <c r="U2368" s="20" t="s">
        <v>37</v>
      </c>
      <c r="V2368" s="21" t="s">
        <v>38</v>
      </c>
      <c r="W2368" s="22">
        <v>9</v>
      </c>
      <c r="X2368" s="23"/>
    </row>
    <row r="2369" spans="1:24" s="1" customFormat="1" ht="108" customHeight="1" x14ac:dyDescent="0.3">
      <c r="A2369" s="11" t="s">
        <v>23</v>
      </c>
      <c r="B2369" s="11" t="s">
        <v>2812</v>
      </c>
      <c r="C2369" s="12" t="s">
        <v>2815</v>
      </c>
      <c r="D2369" s="28"/>
      <c r="E2369" s="40" t="str">
        <f>HYPERLINK("https://www.google.ru/search?q=DC5094-063&amp;newwindow=1&amp;tbm=isch","Еще фото")</f>
        <v>Еще фото</v>
      </c>
      <c r="F2369" s="25"/>
      <c r="G2369" s="11" t="s">
        <v>2699</v>
      </c>
      <c r="H2369" s="11" t="s">
        <v>28</v>
      </c>
      <c r="I2369" s="14" t="s">
        <v>2695</v>
      </c>
      <c r="J2369" s="14" t="s">
        <v>29</v>
      </c>
      <c r="K2369" s="15" t="s">
        <v>30</v>
      </c>
      <c r="L2369" s="14" t="s">
        <v>2814</v>
      </c>
      <c r="M2369" s="14"/>
      <c r="N2369" s="14" t="s">
        <v>32</v>
      </c>
      <c r="O2369" s="14"/>
      <c r="P2369" s="15" t="s">
        <v>87</v>
      </c>
      <c r="Q2369" s="16">
        <v>4299</v>
      </c>
      <c r="R2369" s="17">
        <v>40</v>
      </c>
      <c r="S2369" s="18">
        <v>2966.31</v>
      </c>
      <c r="T2369" s="19" t="s">
        <v>34</v>
      </c>
      <c r="U2369" s="20" t="s">
        <v>35</v>
      </c>
      <c r="V2369" s="21" t="s">
        <v>36</v>
      </c>
      <c r="W2369" s="22">
        <v>1</v>
      </c>
      <c r="X2369" s="23"/>
    </row>
    <row r="2370" spans="1:24" s="1" customFormat="1" ht="108" customHeight="1" x14ac:dyDescent="0.3">
      <c r="A2370" s="11" t="s">
        <v>23</v>
      </c>
      <c r="B2370" s="11" t="s">
        <v>2812</v>
      </c>
      <c r="C2370" s="12" t="s">
        <v>2816</v>
      </c>
      <c r="D2370" s="28"/>
      <c r="E2370" s="40" t="str">
        <f>HYPERLINK("https://www.google.ru/search?q=DC5094-361&amp;newwindow=1&amp;tbm=isch","Еще фото")</f>
        <v>Еще фото</v>
      </c>
      <c r="F2370" s="25"/>
      <c r="G2370" s="11" t="s">
        <v>2699</v>
      </c>
      <c r="H2370" s="11" t="s">
        <v>28</v>
      </c>
      <c r="I2370" s="14" t="s">
        <v>2695</v>
      </c>
      <c r="J2370" s="14" t="s">
        <v>29</v>
      </c>
      <c r="K2370" s="15" t="s">
        <v>30</v>
      </c>
      <c r="L2370" s="14" t="s">
        <v>2814</v>
      </c>
      <c r="M2370" s="14"/>
      <c r="N2370" s="14" t="s">
        <v>2817</v>
      </c>
      <c r="O2370" s="14"/>
      <c r="P2370" s="15" t="s">
        <v>87</v>
      </c>
      <c r="Q2370" s="16">
        <v>3699</v>
      </c>
      <c r="R2370" s="17">
        <v>40</v>
      </c>
      <c r="S2370" s="18">
        <v>2552.31</v>
      </c>
      <c r="T2370" s="19" t="s">
        <v>34</v>
      </c>
      <c r="U2370" s="20" t="s">
        <v>35</v>
      </c>
      <c r="V2370" s="21" t="s">
        <v>36</v>
      </c>
      <c r="W2370" s="22">
        <v>1</v>
      </c>
      <c r="X2370" s="23"/>
    </row>
    <row r="2371" spans="1:24" s="1" customFormat="1" ht="108" customHeight="1" x14ac:dyDescent="0.3">
      <c r="A2371" s="11" t="s">
        <v>23</v>
      </c>
      <c r="B2371" s="11" t="s">
        <v>2818</v>
      </c>
      <c r="C2371" s="12" t="s">
        <v>2819</v>
      </c>
      <c r="D2371" s="28"/>
      <c r="E2371" s="40" t="str">
        <f>HYPERLINK("https://www.google.ru/search?q=DC7485-010&amp;newwindow=1&amp;tbm=isch","Еще фото")</f>
        <v>Еще фото</v>
      </c>
      <c r="F2371" s="25" t="s">
        <v>52</v>
      </c>
      <c r="G2371" s="11" t="s">
        <v>2699</v>
      </c>
      <c r="H2371" s="11" t="s">
        <v>28</v>
      </c>
      <c r="I2371" s="14" t="s">
        <v>2695</v>
      </c>
      <c r="J2371" s="14" t="s">
        <v>99</v>
      </c>
      <c r="K2371" s="15" t="s">
        <v>30</v>
      </c>
      <c r="L2371" s="14" t="s">
        <v>2820</v>
      </c>
      <c r="M2371" s="14"/>
      <c r="N2371" s="14" t="s">
        <v>114</v>
      </c>
      <c r="O2371" s="14"/>
      <c r="P2371" s="15" t="s">
        <v>87</v>
      </c>
      <c r="Q2371" s="16">
        <v>5499</v>
      </c>
      <c r="R2371" s="17">
        <v>40</v>
      </c>
      <c r="S2371" s="18">
        <v>3794.31</v>
      </c>
      <c r="T2371" s="19" t="s">
        <v>34</v>
      </c>
      <c r="U2371" s="20" t="s">
        <v>37</v>
      </c>
      <c r="V2371" s="21" t="s">
        <v>38</v>
      </c>
      <c r="W2371" s="22">
        <v>3</v>
      </c>
      <c r="X2371" s="23"/>
    </row>
    <row r="2372" spans="1:24" s="1" customFormat="1" ht="108" customHeight="1" x14ac:dyDescent="0.3">
      <c r="A2372" s="11" t="s">
        <v>23</v>
      </c>
      <c r="B2372" s="11" t="s">
        <v>2818</v>
      </c>
      <c r="C2372" s="12" t="s">
        <v>2821</v>
      </c>
      <c r="D2372" s="28"/>
      <c r="E2372" s="40" t="str">
        <f>HYPERLINK("https://www.google.ru/search?q=DC7485-100&amp;newwindow=1&amp;tbm=isch","Еще фото")</f>
        <v>Еще фото</v>
      </c>
      <c r="F2372" s="25"/>
      <c r="G2372" s="11" t="s">
        <v>2699</v>
      </c>
      <c r="H2372" s="11" t="s">
        <v>28</v>
      </c>
      <c r="I2372" s="14" t="s">
        <v>2695</v>
      </c>
      <c r="J2372" s="14" t="s">
        <v>99</v>
      </c>
      <c r="K2372" s="15" t="s">
        <v>30</v>
      </c>
      <c r="L2372" s="14" t="s">
        <v>2822</v>
      </c>
      <c r="M2372" s="14"/>
      <c r="N2372" s="14" t="s">
        <v>67</v>
      </c>
      <c r="O2372" s="14"/>
      <c r="P2372" s="15" t="s">
        <v>87</v>
      </c>
      <c r="Q2372" s="16">
        <v>5499</v>
      </c>
      <c r="R2372" s="17">
        <v>40</v>
      </c>
      <c r="S2372" s="18">
        <v>3794.31</v>
      </c>
      <c r="T2372" s="19" t="s">
        <v>34</v>
      </c>
      <c r="U2372" s="20" t="s">
        <v>39</v>
      </c>
      <c r="V2372" s="21" t="s">
        <v>40</v>
      </c>
      <c r="W2372" s="22">
        <v>3</v>
      </c>
      <c r="X2372" s="23"/>
    </row>
    <row r="2373" spans="1:24" s="1" customFormat="1" ht="108" customHeight="1" x14ac:dyDescent="0.3">
      <c r="A2373" s="11" t="s">
        <v>23</v>
      </c>
      <c r="B2373" s="11" t="s">
        <v>2823</v>
      </c>
      <c r="C2373" s="12" t="s">
        <v>2824</v>
      </c>
      <c r="D2373" s="28"/>
      <c r="E2373" s="40" t="str">
        <f>HYPERLINK("https://www.google.ru/search?q=DC7485-687&amp;newwindow=1&amp;tbm=isch","Еще фото")</f>
        <v>Еще фото</v>
      </c>
      <c r="F2373" s="25"/>
      <c r="G2373" s="11" t="s">
        <v>2699</v>
      </c>
      <c r="H2373" s="11" t="s">
        <v>28</v>
      </c>
      <c r="I2373" s="14" t="s">
        <v>2695</v>
      </c>
      <c r="J2373" s="14" t="s">
        <v>99</v>
      </c>
      <c r="K2373" s="15" t="s">
        <v>30</v>
      </c>
      <c r="L2373" s="14" t="s">
        <v>2822</v>
      </c>
      <c r="M2373" s="14"/>
      <c r="N2373" s="14" t="s">
        <v>197</v>
      </c>
      <c r="O2373" s="14"/>
      <c r="P2373" s="15" t="s">
        <v>87</v>
      </c>
      <c r="Q2373" s="16">
        <v>5899</v>
      </c>
      <c r="R2373" s="17">
        <v>40</v>
      </c>
      <c r="S2373" s="18">
        <v>4070.31</v>
      </c>
      <c r="T2373" s="19" t="s">
        <v>34</v>
      </c>
      <c r="U2373" s="20" t="s">
        <v>54</v>
      </c>
      <c r="V2373" s="21" t="s">
        <v>55</v>
      </c>
      <c r="W2373" s="22">
        <v>2</v>
      </c>
      <c r="X2373" s="23"/>
    </row>
    <row r="2374" spans="1:24" s="1" customFormat="1" ht="108" customHeight="1" x14ac:dyDescent="0.3">
      <c r="A2374" s="11" t="s">
        <v>23</v>
      </c>
      <c r="B2374" s="11" t="s">
        <v>2825</v>
      </c>
      <c r="C2374" s="12" t="s">
        <v>2826</v>
      </c>
      <c r="D2374" s="28"/>
      <c r="E2374" s="40" t="str">
        <f>HYPERLINK("https://www.google.ru/search?q=DM7647-100&amp;newwindow=1&amp;tbm=isch","Еще фото")</f>
        <v>Еще фото</v>
      </c>
      <c r="F2374" s="25"/>
      <c r="G2374" s="11" t="s">
        <v>2694</v>
      </c>
      <c r="H2374" s="11" t="s">
        <v>28</v>
      </c>
      <c r="I2374" s="14" t="s">
        <v>2695</v>
      </c>
      <c r="J2374" s="14" t="s">
        <v>99</v>
      </c>
      <c r="K2374" s="15" t="s">
        <v>45</v>
      </c>
      <c r="L2374" s="14" t="s">
        <v>2827</v>
      </c>
      <c r="M2374" s="14" t="s">
        <v>493</v>
      </c>
      <c r="N2374" s="14" t="s">
        <v>67</v>
      </c>
      <c r="O2374" s="14" t="s">
        <v>79</v>
      </c>
      <c r="P2374" s="15" t="s">
        <v>2828</v>
      </c>
      <c r="Q2374" s="16">
        <v>4299</v>
      </c>
      <c r="R2374" s="17">
        <v>40</v>
      </c>
      <c r="S2374" s="18">
        <v>2966.31</v>
      </c>
      <c r="T2374" s="19" t="s">
        <v>34</v>
      </c>
      <c r="U2374" s="20" t="s">
        <v>39</v>
      </c>
      <c r="V2374" s="21" t="s">
        <v>49</v>
      </c>
      <c r="W2374" s="22">
        <v>1</v>
      </c>
      <c r="X2374" s="23"/>
    </row>
    <row r="2375" spans="1:24" s="1" customFormat="1" ht="108" customHeight="1" x14ac:dyDescent="0.3">
      <c r="A2375" s="11" t="s">
        <v>23</v>
      </c>
      <c r="B2375" s="11" t="s">
        <v>2829</v>
      </c>
      <c r="C2375" s="12" t="s">
        <v>2830</v>
      </c>
      <c r="D2375" s="28"/>
      <c r="E2375" s="40" t="str">
        <f>HYPERLINK("https://www.google.ru/search?q=DN4535-854&amp;newwindow=1&amp;tbm=isch","Еще фото")</f>
        <v>Еще фото</v>
      </c>
      <c r="F2375" s="25"/>
      <c r="G2375" s="11" t="s">
        <v>2755</v>
      </c>
      <c r="H2375" s="11" t="s">
        <v>28</v>
      </c>
      <c r="I2375" s="14" t="s">
        <v>2695</v>
      </c>
      <c r="J2375" s="14" t="s">
        <v>99</v>
      </c>
      <c r="K2375" s="15" t="s">
        <v>45</v>
      </c>
      <c r="L2375" s="14" t="s">
        <v>2831</v>
      </c>
      <c r="M2375" s="14"/>
      <c r="N2375" s="14" t="s">
        <v>397</v>
      </c>
      <c r="O2375" s="14" t="s">
        <v>79</v>
      </c>
      <c r="P2375" s="15" t="s">
        <v>2832</v>
      </c>
      <c r="Q2375" s="16">
        <v>8499</v>
      </c>
      <c r="R2375" s="17">
        <v>40</v>
      </c>
      <c r="S2375" s="18">
        <v>5864.3099999999995</v>
      </c>
      <c r="T2375" s="19" t="s">
        <v>34</v>
      </c>
      <c r="U2375" s="20" t="s">
        <v>64</v>
      </c>
      <c r="V2375" s="21" t="s">
        <v>65</v>
      </c>
      <c r="W2375" s="22">
        <v>3</v>
      </c>
      <c r="X2375" s="23"/>
    </row>
    <row r="2376" spans="1:24" s="1" customFormat="1" ht="108" customHeight="1" x14ac:dyDescent="0.3">
      <c r="A2376" s="11" t="s">
        <v>23</v>
      </c>
      <c r="B2376" s="11" t="s">
        <v>2833</v>
      </c>
      <c r="C2376" s="12" t="s">
        <v>2834</v>
      </c>
      <c r="D2376" s="28"/>
      <c r="E2376" s="40" t="str">
        <f>HYPERLINK("https://www.google.ru/search?q=DO7392-247&amp;newwindow=1&amp;tbm=isch","Еще фото")</f>
        <v>Еще фото</v>
      </c>
      <c r="F2376" s="25"/>
      <c r="G2376" s="11" t="s">
        <v>2699</v>
      </c>
      <c r="H2376" s="11" t="s">
        <v>28</v>
      </c>
      <c r="I2376" s="14" t="s">
        <v>2695</v>
      </c>
      <c r="J2376" s="14" t="s">
        <v>29</v>
      </c>
      <c r="K2376" s="15" t="s">
        <v>30</v>
      </c>
      <c r="L2376" s="14" t="s">
        <v>2835</v>
      </c>
      <c r="M2376" s="14"/>
      <c r="N2376" s="14" t="s">
        <v>164</v>
      </c>
      <c r="O2376" s="14"/>
      <c r="P2376" s="15" t="s">
        <v>237</v>
      </c>
      <c r="Q2376" s="16">
        <v>6099</v>
      </c>
      <c r="R2376" s="17">
        <v>40</v>
      </c>
      <c r="S2376" s="18">
        <v>4208.3099999999995</v>
      </c>
      <c r="T2376" s="19" t="s">
        <v>34</v>
      </c>
      <c r="U2376" s="20" t="s">
        <v>35</v>
      </c>
      <c r="V2376" s="21" t="s">
        <v>36</v>
      </c>
      <c r="W2376" s="22">
        <v>1</v>
      </c>
      <c r="X2376" s="23"/>
    </row>
    <row r="2377" spans="1:24" s="1" customFormat="1" ht="108" customHeight="1" x14ac:dyDescent="0.3">
      <c r="A2377" s="11" t="s">
        <v>23</v>
      </c>
      <c r="B2377" s="11" t="s">
        <v>2836</v>
      </c>
      <c r="C2377" s="12" t="s">
        <v>2837</v>
      </c>
      <c r="D2377" s="28"/>
      <c r="E2377" s="40" t="str">
        <f>HYPERLINK("https://www.google.ru/search?q=DV0333-501&amp;newwindow=1&amp;tbm=isch","Еще фото")</f>
        <v>Еще фото</v>
      </c>
      <c r="F2377" s="25"/>
      <c r="G2377" s="11" t="s">
        <v>2694</v>
      </c>
      <c r="H2377" s="11" t="s">
        <v>28</v>
      </c>
      <c r="I2377" s="14" t="s">
        <v>2695</v>
      </c>
      <c r="J2377" s="14" t="s">
        <v>29</v>
      </c>
      <c r="K2377" s="15" t="s">
        <v>45</v>
      </c>
      <c r="L2377" s="14" t="s">
        <v>2838</v>
      </c>
      <c r="M2377" s="14" t="s">
        <v>106</v>
      </c>
      <c r="N2377" s="14" t="s">
        <v>397</v>
      </c>
      <c r="O2377" s="14" t="s">
        <v>79</v>
      </c>
      <c r="P2377" s="15" t="s">
        <v>130</v>
      </c>
      <c r="Q2377" s="16">
        <v>3699</v>
      </c>
      <c r="R2377" s="17">
        <v>40</v>
      </c>
      <c r="S2377" s="18">
        <v>2552.31</v>
      </c>
      <c r="T2377" s="19" t="s">
        <v>34</v>
      </c>
      <c r="U2377" s="20" t="s">
        <v>64</v>
      </c>
      <c r="V2377" s="21" t="s">
        <v>65</v>
      </c>
      <c r="W2377" s="22">
        <v>1</v>
      </c>
      <c r="X2377" s="23"/>
    </row>
    <row r="2378" spans="1:24" s="1" customFormat="1" ht="26" customHeight="1" x14ac:dyDescent="0.3">
      <c r="A2378" s="11" t="s">
        <v>23</v>
      </c>
      <c r="B2378" s="11" t="s">
        <v>2839</v>
      </c>
      <c r="C2378" s="12" t="s">
        <v>2840</v>
      </c>
      <c r="D2378" s="58"/>
      <c r="E2378" s="40" t="str">
        <f>HYPERLINK("https://www.google.ru/search?q=DV9315-437&amp;newwindow=1&amp;tbm=isch","Еще фото")</f>
        <v>Еще фото</v>
      </c>
      <c r="F2378" s="25"/>
      <c r="G2378" s="11" t="s">
        <v>2699</v>
      </c>
      <c r="H2378" s="11" t="s">
        <v>28</v>
      </c>
      <c r="I2378" s="14" t="s">
        <v>2695</v>
      </c>
      <c r="J2378" s="14" t="s">
        <v>29</v>
      </c>
      <c r="K2378" s="15" t="s">
        <v>30</v>
      </c>
      <c r="L2378" s="56" t="s">
        <v>2841</v>
      </c>
      <c r="M2378" s="14"/>
      <c r="N2378" s="14" t="s">
        <v>218</v>
      </c>
      <c r="O2378" s="14"/>
      <c r="P2378" s="15" t="s">
        <v>148</v>
      </c>
      <c r="Q2378" s="16">
        <v>5399</v>
      </c>
      <c r="R2378" s="17">
        <v>40</v>
      </c>
      <c r="S2378" s="18">
        <v>3725.31</v>
      </c>
      <c r="T2378" s="19" t="s">
        <v>34</v>
      </c>
      <c r="U2378" s="20" t="s">
        <v>35</v>
      </c>
      <c r="V2378" s="21" t="s">
        <v>36</v>
      </c>
      <c r="W2378" s="22">
        <v>4</v>
      </c>
      <c r="X2378" s="23"/>
    </row>
    <row r="2379" spans="1:24" s="1" customFormat="1" ht="26" customHeight="1" x14ac:dyDescent="0.3">
      <c r="A2379" s="24" t="s">
        <v>23</v>
      </c>
      <c r="B2379" s="24" t="s">
        <v>2839</v>
      </c>
      <c r="C2379" s="12" t="s">
        <v>2840</v>
      </c>
      <c r="D2379" s="59"/>
      <c r="E2379" s="40" t="str">
        <f>HYPERLINK("https://www.google.ru/search?q=DV9315-437&amp;newwindow=1&amp;tbm=isch","Еще фото")</f>
        <v>Еще фото</v>
      </c>
      <c r="F2379" s="25"/>
      <c r="G2379" s="24" t="s">
        <v>2699</v>
      </c>
      <c r="H2379" s="24" t="s">
        <v>28</v>
      </c>
      <c r="I2379" s="24" t="s">
        <v>2695</v>
      </c>
      <c r="J2379" s="14" t="s">
        <v>29</v>
      </c>
      <c r="K2379" s="15" t="s">
        <v>30</v>
      </c>
      <c r="L2379" s="61"/>
      <c r="M2379" s="14"/>
      <c r="N2379" s="14" t="s">
        <v>218</v>
      </c>
      <c r="O2379" s="14"/>
      <c r="P2379" s="15" t="s">
        <v>148</v>
      </c>
      <c r="Q2379" s="16">
        <v>5399</v>
      </c>
      <c r="R2379" s="17">
        <v>40</v>
      </c>
      <c r="S2379" s="18">
        <v>3725.31</v>
      </c>
      <c r="T2379" s="19" t="s">
        <v>34</v>
      </c>
      <c r="U2379" s="20" t="s">
        <v>37</v>
      </c>
      <c r="V2379" s="21" t="s">
        <v>38</v>
      </c>
      <c r="W2379" s="22">
        <v>2</v>
      </c>
      <c r="X2379" s="23"/>
    </row>
    <row r="2380" spans="1:24" s="1" customFormat="1" ht="26" customHeight="1" x14ac:dyDescent="0.3">
      <c r="A2380" s="24" t="s">
        <v>23</v>
      </c>
      <c r="B2380" s="24" t="s">
        <v>2839</v>
      </c>
      <c r="C2380" s="12" t="s">
        <v>2840</v>
      </c>
      <c r="D2380" s="59"/>
      <c r="E2380" s="40" t="str">
        <f>HYPERLINK("https://www.google.ru/search?q=DV9315-437&amp;newwindow=1&amp;tbm=isch","Еще фото")</f>
        <v>Еще фото</v>
      </c>
      <c r="F2380" s="25"/>
      <c r="G2380" s="24" t="s">
        <v>2699</v>
      </c>
      <c r="H2380" s="24" t="s">
        <v>28</v>
      </c>
      <c r="I2380" s="24" t="s">
        <v>2695</v>
      </c>
      <c r="J2380" s="14" t="s">
        <v>29</v>
      </c>
      <c r="K2380" s="15" t="s">
        <v>30</v>
      </c>
      <c r="L2380" s="61"/>
      <c r="M2380" s="14"/>
      <c r="N2380" s="14" t="s">
        <v>218</v>
      </c>
      <c r="O2380" s="14"/>
      <c r="P2380" s="15" t="s">
        <v>148</v>
      </c>
      <c r="Q2380" s="16">
        <v>5399</v>
      </c>
      <c r="R2380" s="17">
        <v>40</v>
      </c>
      <c r="S2380" s="18">
        <v>3725.31</v>
      </c>
      <c r="T2380" s="19" t="s">
        <v>34</v>
      </c>
      <c r="U2380" s="20" t="s">
        <v>41</v>
      </c>
      <c r="V2380" s="21" t="s">
        <v>42</v>
      </c>
      <c r="W2380" s="22">
        <v>2</v>
      </c>
      <c r="X2380" s="23"/>
    </row>
    <row r="2381" spans="1:24" s="1" customFormat="1" ht="26" customHeight="1" x14ac:dyDescent="0.3">
      <c r="A2381" s="24" t="s">
        <v>23</v>
      </c>
      <c r="B2381" s="24" t="s">
        <v>2839</v>
      </c>
      <c r="C2381" s="12" t="s">
        <v>2840</v>
      </c>
      <c r="D2381" s="60"/>
      <c r="E2381" s="40" t="str">
        <f>HYPERLINK("https://www.google.ru/search?q=DV9315-437&amp;newwindow=1&amp;tbm=isch","Еще фото")</f>
        <v>Еще фото</v>
      </c>
      <c r="F2381" s="25"/>
      <c r="G2381" s="24" t="s">
        <v>2699</v>
      </c>
      <c r="H2381" s="24" t="s">
        <v>28</v>
      </c>
      <c r="I2381" s="24" t="s">
        <v>2695</v>
      </c>
      <c r="J2381" s="14" t="s">
        <v>29</v>
      </c>
      <c r="K2381" s="15" t="s">
        <v>30</v>
      </c>
      <c r="L2381" s="57"/>
      <c r="M2381" s="14"/>
      <c r="N2381" s="14" t="s">
        <v>218</v>
      </c>
      <c r="O2381" s="14"/>
      <c r="P2381" s="15" t="s">
        <v>148</v>
      </c>
      <c r="Q2381" s="16">
        <v>5399</v>
      </c>
      <c r="R2381" s="17">
        <v>40</v>
      </c>
      <c r="S2381" s="18">
        <v>3725.31</v>
      </c>
      <c r="T2381" s="19" t="s">
        <v>34</v>
      </c>
      <c r="U2381" s="20" t="s">
        <v>54</v>
      </c>
      <c r="V2381" s="21" t="s">
        <v>55</v>
      </c>
      <c r="W2381" s="22">
        <v>4</v>
      </c>
      <c r="X2381" s="23"/>
    </row>
    <row r="2382" spans="1:24" s="1" customFormat="1" ht="35" customHeight="1" x14ac:dyDescent="0.3">
      <c r="A2382" s="11" t="s">
        <v>23</v>
      </c>
      <c r="B2382" s="11" t="s">
        <v>2709</v>
      </c>
      <c r="C2382" s="12" t="s">
        <v>2842</v>
      </c>
      <c r="D2382" s="58"/>
      <c r="E2382" s="40" t="str">
        <f>HYPERLINK("https://www.google.ru/search?q=DX7902-010&amp;newwindow=1&amp;tbm=isch","Еще фото")</f>
        <v>Еще фото</v>
      </c>
      <c r="F2382" s="25"/>
      <c r="G2382" s="11" t="s">
        <v>2699</v>
      </c>
      <c r="H2382" s="11" t="s">
        <v>28</v>
      </c>
      <c r="I2382" s="14" t="s">
        <v>2695</v>
      </c>
      <c r="J2382" s="14" t="s">
        <v>29</v>
      </c>
      <c r="K2382" s="15" t="s">
        <v>45</v>
      </c>
      <c r="L2382" s="56" t="s">
        <v>2711</v>
      </c>
      <c r="M2382" s="14"/>
      <c r="N2382" s="14" t="s">
        <v>114</v>
      </c>
      <c r="O2382" s="14"/>
      <c r="P2382" s="15" t="s">
        <v>237</v>
      </c>
      <c r="Q2382" s="16">
        <v>3899</v>
      </c>
      <c r="R2382" s="17">
        <v>40</v>
      </c>
      <c r="S2382" s="18">
        <v>2690.31</v>
      </c>
      <c r="T2382" s="19" t="s">
        <v>34</v>
      </c>
      <c r="U2382" s="20" t="s">
        <v>64</v>
      </c>
      <c r="V2382" s="21" t="s">
        <v>65</v>
      </c>
      <c r="W2382" s="22">
        <v>3</v>
      </c>
      <c r="X2382" s="23"/>
    </row>
    <row r="2383" spans="1:24" s="1" customFormat="1" ht="35" customHeight="1" x14ac:dyDescent="0.3">
      <c r="A2383" s="24" t="s">
        <v>23</v>
      </c>
      <c r="B2383" s="24" t="s">
        <v>2709</v>
      </c>
      <c r="C2383" s="12" t="s">
        <v>2842</v>
      </c>
      <c r="D2383" s="59"/>
      <c r="E2383" s="40" t="str">
        <f>HYPERLINK("https://www.google.ru/search?q=DX7902-010&amp;newwindow=1&amp;tbm=isch","Еще фото")</f>
        <v>Еще фото</v>
      </c>
      <c r="F2383" s="25"/>
      <c r="G2383" s="24" t="s">
        <v>2699</v>
      </c>
      <c r="H2383" s="24" t="s">
        <v>28</v>
      </c>
      <c r="I2383" s="24" t="s">
        <v>2695</v>
      </c>
      <c r="J2383" s="14" t="s">
        <v>29</v>
      </c>
      <c r="K2383" s="15" t="s">
        <v>45</v>
      </c>
      <c r="L2383" s="61"/>
      <c r="M2383" s="14"/>
      <c r="N2383" s="14" t="s">
        <v>114</v>
      </c>
      <c r="O2383" s="14"/>
      <c r="P2383" s="15" t="s">
        <v>237</v>
      </c>
      <c r="Q2383" s="16">
        <v>3899</v>
      </c>
      <c r="R2383" s="17">
        <v>40</v>
      </c>
      <c r="S2383" s="18">
        <v>2690.31</v>
      </c>
      <c r="T2383" s="19" t="s">
        <v>34</v>
      </c>
      <c r="U2383" s="20" t="s">
        <v>35</v>
      </c>
      <c r="V2383" s="21" t="s">
        <v>48</v>
      </c>
      <c r="W2383" s="22">
        <v>10</v>
      </c>
      <c r="X2383" s="23"/>
    </row>
    <row r="2384" spans="1:24" s="1" customFormat="1" ht="37.049999999999997" customHeight="1" x14ac:dyDescent="0.3">
      <c r="A2384" s="24" t="s">
        <v>23</v>
      </c>
      <c r="B2384" s="24" t="s">
        <v>2709</v>
      </c>
      <c r="C2384" s="12" t="s">
        <v>2842</v>
      </c>
      <c r="D2384" s="60"/>
      <c r="E2384" s="40" t="str">
        <f>HYPERLINK("https://www.google.ru/search?q=DX7902-010&amp;newwindow=1&amp;tbm=isch","Еще фото")</f>
        <v>Еще фото</v>
      </c>
      <c r="F2384" s="25"/>
      <c r="G2384" s="24" t="s">
        <v>2699</v>
      </c>
      <c r="H2384" s="24" t="s">
        <v>28</v>
      </c>
      <c r="I2384" s="24" t="s">
        <v>2695</v>
      </c>
      <c r="J2384" s="14" t="s">
        <v>29</v>
      </c>
      <c r="K2384" s="15" t="s">
        <v>45</v>
      </c>
      <c r="L2384" s="57"/>
      <c r="M2384" s="14"/>
      <c r="N2384" s="14" t="s">
        <v>114</v>
      </c>
      <c r="O2384" s="14"/>
      <c r="P2384" s="15" t="s">
        <v>237</v>
      </c>
      <c r="Q2384" s="16">
        <v>3899</v>
      </c>
      <c r="R2384" s="17">
        <v>40</v>
      </c>
      <c r="S2384" s="18">
        <v>2690.31</v>
      </c>
      <c r="T2384" s="19" t="s">
        <v>34</v>
      </c>
      <c r="U2384" s="20" t="s">
        <v>37</v>
      </c>
      <c r="V2384" s="21" t="s">
        <v>38</v>
      </c>
      <c r="W2384" s="22">
        <v>11</v>
      </c>
      <c r="X2384" s="23"/>
    </row>
    <row r="2385" spans="1:24" s="1" customFormat="1" ht="52.05" customHeight="1" x14ac:dyDescent="0.3">
      <c r="A2385" s="11" t="s">
        <v>23</v>
      </c>
      <c r="B2385" s="11" t="s">
        <v>2709</v>
      </c>
      <c r="C2385" s="12" t="s">
        <v>2843</v>
      </c>
      <c r="D2385" s="54"/>
      <c r="E2385" s="40" t="str">
        <f>HYPERLINK("https://www.google.ru/search?q=DX7902-100&amp;newwindow=1&amp;tbm=isch","Еще фото")</f>
        <v>Еще фото</v>
      </c>
      <c r="F2385" s="25"/>
      <c r="G2385" s="11" t="s">
        <v>2699</v>
      </c>
      <c r="H2385" s="11" t="s">
        <v>28</v>
      </c>
      <c r="I2385" s="14" t="s">
        <v>2695</v>
      </c>
      <c r="J2385" s="14" t="s">
        <v>29</v>
      </c>
      <c r="K2385" s="15" t="s">
        <v>45</v>
      </c>
      <c r="L2385" s="56" t="s">
        <v>2711</v>
      </c>
      <c r="M2385" s="14"/>
      <c r="N2385" s="14" t="s">
        <v>67</v>
      </c>
      <c r="O2385" s="14"/>
      <c r="P2385" s="15" t="s">
        <v>87</v>
      </c>
      <c r="Q2385" s="16">
        <v>4099</v>
      </c>
      <c r="R2385" s="17">
        <v>40</v>
      </c>
      <c r="S2385" s="18">
        <v>2828.31</v>
      </c>
      <c r="T2385" s="19" t="s">
        <v>34</v>
      </c>
      <c r="U2385" s="20" t="s">
        <v>37</v>
      </c>
      <c r="V2385" s="21" t="s">
        <v>38</v>
      </c>
      <c r="W2385" s="22">
        <v>1</v>
      </c>
      <c r="X2385" s="23"/>
    </row>
    <row r="2386" spans="1:24" s="1" customFormat="1" ht="61.05" customHeight="1" x14ac:dyDescent="0.3">
      <c r="A2386" s="24" t="s">
        <v>23</v>
      </c>
      <c r="B2386" s="24" t="s">
        <v>2709</v>
      </c>
      <c r="C2386" s="12" t="s">
        <v>2843</v>
      </c>
      <c r="D2386" s="55"/>
      <c r="E2386" s="40" t="str">
        <f>HYPERLINK("https://www.google.ru/search?q=DX7902-100&amp;newwindow=1&amp;tbm=isch","Еще фото")</f>
        <v>Еще фото</v>
      </c>
      <c r="F2386" s="25"/>
      <c r="G2386" s="24" t="s">
        <v>2699</v>
      </c>
      <c r="H2386" s="24" t="s">
        <v>28</v>
      </c>
      <c r="I2386" s="24" t="s">
        <v>2695</v>
      </c>
      <c r="J2386" s="14" t="s">
        <v>29</v>
      </c>
      <c r="K2386" s="15" t="s">
        <v>45</v>
      </c>
      <c r="L2386" s="57"/>
      <c r="M2386" s="14"/>
      <c r="N2386" s="14" t="s">
        <v>67</v>
      </c>
      <c r="O2386" s="14"/>
      <c r="P2386" s="15" t="s">
        <v>87</v>
      </c>
      <c r="Q2386" s="16">
        <v>4099</v>
      </c>
      <c r="R2386" s="17">
        <v>40</v>
      </c>
      <c r="S2386" s="18">
        <v>2828.31</v>
      </c>
      <c r="T2386" s="19" t="s">
        <v>34</v>
      </c>
      <c r="U2386" s="20" t="s">
        <v>39</v>
      </c>
      <c r="V2386" s="21" t="s">
        <v>49</v>
      </c>
      <c r="W2386" s="22">
        <v>1</v>
      </c>
      <c r="X2386" s="23"/>
    </row>
    <row r="2387" spans="1:24" s="1" customFormat="1" ht="108" customHeight="1" x14ac:dyDescent="0.3">
      <c r="A2387" s="11" t="s">
        <v>23</v>
      </c>
      <c r="B2387" s="11" t="s">
        <v>2844</v>
      </c>
      <c r="C2387" s="12" t="s">
        <v>2845</v>
      </c>
      <c r="D2387" s="28"/>
      <c r="E2387" s="40" t="str">
        <f>HYPERLINK("https://www.google.ru/search?q=DX7902-297&amp;newwindow=1&amp;tbm=isch","Еще фото")</f>
        <v>Еще фото</v>
      </c>
      <c r="F2387" s="25"/>
      <c r="G2387" s="11" t="s">
        <v>2699</v>
      </c>
      <c r="H2387" s="11" t="s">
        <v>28</v>
      </c>
      <c r="I2387" s="14" t="s">
        <v>2695</v>
      </c>
      <c r="J2387" s="14" t="s">
        <v>29</v>
      </c>
      <c r="K2387" s="15" t="s">
        <v>45</v>
      </c>
      <c r="L2387" s="14" t="s">
        <v>2711</v>
      </c>
      <c r="M2387" s="14"/>
      <c r="N2387" s="14" t="s">
        <v>164</v>
      </c>
      <c r="O2387" s="14"/>
      <c r="P2387" s="15" t="s">
        <v>87</v>
      </c>
      <c r="Q2387" s="16">
        <v>4099</v>
      </c>
      <c r="R2387" s="17">
        <v>40</v>
      </c>
      <c r="S2387" s="18">
        <v>2828.31</v>
      </c>
      <c r="T2387" s="19" t="s">
        <v>34</v>
      </c>
      <c r="U2387" s="20" t="s">
        <v>64</v>
      </c>
      <c r="V2387" s="21" t="s">
        <v>65</v>
      </c>
      <c r="W2387" s="22">
        <v>1</v>
      </c>
      <c r="X2387" s="23"/>
    </row>
    <row r="2388" spans="1:24" s="1" customFormat="1" ht="108" customHeight="1" x14ac:dyDescent="0.3">
      <c r="A2388" s="11" t="s">
        <v>23</v>
      </c>
      <c r="B2388" s="11" t="s">
        <v>2844</v>
      </c>
      <c r="C2388" s="12" t="s">
        <v>2846</v>
      </c>
      <c r="D2388" s="28"/>
      <c r="E2388" s="40" t="str">
        <f>HYPERLINK("https://www.google.ru/search?q=DX7902-645&amp;newwindow=1&amp;tbm=isch","Еще фото")</f>
        <v>Еще фото</v>
      </c>
      <c r="F2388" s="25"/>
      <c r="G2388" s="11" t="s">
        <v>2699</v>
      </c>
      <c r="H2388" s="11" t="s">
        <v>28</v>
      </c>
      <c r="I2388" s="14" t="s">
        <v>2695</v>
      </c>
      <c r="J2388" s="14" t="s">
        <v>29</v>
      </c>
      <c r="K2388" s="15" t="s">
        <v>45</v>
      </c>
      <c r="L2388" s="14" t="s">
        <v>2711</v>
      </c>
      <c r="M2388" s="14"/>
      <c r="N2388" s="14" t="s">
        <v>397</v>
      </c>
      <c r="O2388" s="14"/>
      <c r="P2388" s="15" t="s">
        <v>87</v>
      </c>
      <c r="Q2388" s="16">
        <v>3999</v>
      </c>
      <c r="R2388" s="17">
        <v>40</v>
      </c>
      <c r="S2388" s="18">
        <v>2759.31</v>
      </c>
      <c r="T2388" s="19" t="s">
        <v>34</v>
      </c>
      <c r="U2388" s="20" t="s">
        <v>64</v>
      </c>
      <c r="V2388" s="21" t="s">
        <v>65</v>
      </c>
      <c r="W2388" s="22">
        <v>2</v>
      </c>
      <c r="X2388" s="23"/>
    </row>
    <row r="2389" spans="1:24" s="1" customFormat="1" ht="108" customHeight="1" x14ac:dyDescent="0.3">
      <c r="A2389" s="11" t="s">
        <v>23</v>
      </c>
      <c r="B2389" s="11" t="s">
        <v>2847</v>
      </c>
      <c r="C2389" s="12" t="s">
        <v>2848</v>
      </c>
      <c r="D2389" s="28"/>
      <c r="E2389" s="40" t="str">
        <f>HYPERLINK("https://www.google.ru/search?q=DX7906-017&amp;newwindow=1&amp;tbm=isch","Еще фото")</f>
        <v>Еще фото</v>
      </c>
      <c r="F2389" s="25"/>
      <c r="G2389" s="11" t="s">
        <v>2699</v>
      </c>
      <c r="H2389" s="11" t="s">
        <v>28</v>
      </c>
      <c r="I2389" s="14" t="s">
        <v>2695</v>
      </c>
      <c r="J2389" s="14" t="s">
        <v>29</v>
      </c>
      <c r="K2389" s="15" t="s">
        <v>45</v>
      </c>
      <c r="L2389" s="14" t="s">
        <v>2849</v>
      </c>
      <c r="M2389" s="14"/>
      <c r="N2389" s="14" t="s">
        <v>114</v>
      </c>
      <c r="O2389" s="14"/>
      <c r="P2389" s="15" t="s">
        <v>87</v>
      </c>
      <c r="Q2389" s="16">
        <v>3999</v>
      </c>
      <c r="R2389" s="17">
        <v>40</v>
      </c>
      <c r="S2389" s="18">
        <v>2759.31</v>
      </c>
      <c r="T2389" s="19" t="s">
        <v>34</v>
      </c>
      <c r="U2389" s="20" t="s">
        <v>64</v>
      </c>
      <c r="V2389" s="21" t="s">
        <v>65</v>
      </c>
      <c r="W2389" s="22">
        <v>1</v>
      </c>
      <c r="X2389" s="23"/>
    </row>
    <row r="2390" spans="1:24" s="1" customFormat="1" ht="26" customHeight="1" x14ac:dyDescent="0.3">
      <c r="A2390" s="11" t="s">
        <v>23</v>
      </c>
      <c r="B2390" s="11" t="s">
        <v>2723</v>
      </c>
      <c r="C2390" s="12" t="s">
        <v>2850</v>
      </c>
      <c r="D2390" s="58"/>
      <c r="E2390" s="40" t="str">
        <f>HYPERLINK("https://www.google.ru/search?q=DX7906-063&amp;newwindow=1&amp;tbm=isch","Еще фото")</f>
        <v>Еще фото</v>
      </c>
      <c r="F2390" s="25"/>
      <c r="G2390" s="11" t="s">
        <v>2699</v>
      </c>
      <c r="H2390" s="11" t="s">
        <v>28</v>
      </c>
      <c r="I2390" s="14" t="s">
        <v>2695</v>
      </c>
      <c r="J2390" s="14" t="s">
        <v>29</v>
      </c>
      <c r="K2390" s="15" t="s">
        <v>45</v>
      </c>
      <c r="L2390" s="56" t="s">
        <v>2725</v>
      </c>
      <c r="M2390" s="14"/>
      <c r="N2390" s="14" t="s">
        <v>32</v>
      </c>
      <c r="O2390" s="14"/>
      <c r="P2390" s="15" t="s">
        <v>87</v>
      </c>
      <c r="Q2390" s="16">
        <v>4299</v>
      </c>
      <c r="R2390" s="17">
        <v>40</v>
      </c>
      <c r="S2390" s="18">
        <v>2966.31</v>
      </c>
      <c r="T2390" s="19" t="s">
        <v>34</v>
      </c>
      <c r="U2390" s="20" t="s">
        <v>64</v>
      </c>
      <c r="V2390" s="21" t="s">
        <v>65</v>
      </c>
      <c r="W2390" s="22">
        <v>6</v>
      </c>
      <c r="X2390" s="23"/>
    </row>
    <row r="2391" spans="1:24" s="1" customFormat="1" ht="26" customHeight="1" x14ac:dyDescent="0.3">
      <c r="A2391" s="24" t="s">
        <v>23</v>
      </c>
      <c r="B2391" s="24" t="s">
        <v>2723</v>
      </c>
      <c r="C2391" s="12" t="s">
        <v>2850</v>
      </c>
      <c r="D2391" s="59"/>
      <c r="E2391" s="40" t="str">
        <f>HYPERLINK("https://www.google.ru/search?q=DX7906-063&amp;newwindow=1&amp;tbm=isch","Еще фото")</f>
        <v>Еще фото</v>
      </c>
      <c r="F2391" s="25"/>
      <c r="G2391" s="24" t="s">
        <v>2699</v>
      </c>
      <c r="H2391" s="24" t="s">
        <v>28</v>
      </c>
      <c r="I2391" s="24" t="s">
        <v>2695</v>
      </c>
      <c r="J2391" s="14" t="s">
        <v>29</v>
      </c>
      <c r="K2391" s="15" t="s">
        <v>45</v>
      </c>
      <c r="L2391" s="61"/>
      <c r="M2391" s="14"/>
      <c r="N2391" s="14" t="s">
        <v>32</v>
      </c>
      <c r="O2391" s="14"/>
      <c r="P2391" s="15" t="s">
        <v>87</v>
      </c>
      <c r="Q2391" s="16">
        <v>4299</v>
      </c>
      <c r="R2391" s="17">
        <v>40</v>
      </c>
      <c r="S2391" s="18">
        <v>2966.31</v>
      </c>
      <c r="T2391" s="19" t="s">
        <v>34</v>
      </c>
      <c r="U2391" s="20" t="s">
        <v>35</v>
      </c>
      <c r="V2391" s="21" t="s">
        <v>48</v>
      </c>
      <c r="W2391" s="22">
        <v>6</v>
      </c>
      <c r="X2391" s="23"/>
    </row>
    <row r="2392" spans="1:24" s="1" customFormat="1" ht="26" customHeight="1" x14ac:dyDescent="0.3">
      <c r="A2392" s="24" t="s">
        <v>23</v>
      </c>
      <c r="B2392" s="24" t="s">
        <v>2723</v>
      </c>
      <c r="C2392" s="12" t="s">
        <v>2850</v>
      </c>
      <c r="D2392" s="59"/>
      <c r="E2392" s="40" t="str">
        <f>HYPERLINK("https://www.google.ru/search?q=DX7906-063&amp;newwindow=1&amp;tbm=isch","Еще фото")</f>
        <v>Еще фото</v>
      </c>
      <c r="F2392" s="25"/>
      <c r="G2392" s="24" t="s">
        <v>2699</v>
      </c>
      <c r="H2392" s="24" t="s">
        <v>28</v>
      </c>
      <c r="I2392" s="24" t="s">
        <v>2695</v>
      </c>
      <c r="J2392" s="14" t="s">
        <v>29</v>
      </c>
      <c r="K2392" s="15" t="s">
        <v>45</v>
      </c>
      <c r="L2392" s="61"/>
      <c r="M2392" s="14"/>
      <c r="N2392" s="14" t="s">
        <v>32</v>
      </c>
      <c r="O2392" s="14"/>
      <c r="P2392" s="15" t="s">
        <v>87</v>
      </c>
      <c r="Q2392" s="16">
        <v>4299</v>
      </c>
      <c r="R2392" s="17">
        <v>40</v>
      </c>
      <c r="S2392" s="18">
        <v>2966.31</v>
      </c>
      <c r="T2392" s="19" t="s">
        <v>34</v>
      </c>
      <c r="U2392" s="20" t="s">
        <v>37</v>
      </c>
      <c r="V2392" s="21" t="s">
        <v>38</v>
      </c>
      <c r="W2392" s="22">
        <v>1</v>
      </c>
      <c r="X2392" s="23"/>
    </row>
    <row r="2393" spans="1:24" s="1" customFormat="1" ht="26" customHeight="1" x14ac:dyDescent="0.3">
      <c r="A2393" s="24" t="s">
        <v>23</v>
      </c>
      <c r="B2393" s="24" t="s">
        <v>2723</v>
      </c>
      <c r="C2393" s="12" t="s">
        <v>2850</v>
      </c>
      <c r="D2393" s="60"/>
      <c r="E2393" s="40" t="str">
        <f>HYPERLINK("https://www.google.ru/search?q=DX7906-063&amp;newwindow=1&amp;tbm=isch","Еще фото")</f>
        <v>Еще фото</v>
      </c>
      <c r="F2393" s="25"/>
      <c r="G2393" s="24" t="s">
        <v>2699</v>
      </c>
      <c r="H2393" s="24" t="s">
        <v>28</v>
      </c>
      <c r="I2393" s="24" t="s">
        <v>2695</v>
      </c>
      <c r="J2393" s="14" t="s">
        <v>29</v>
      </c>
      <c r="K2393" s="15" t="s">
        <v>45</v>
      </c>
      <c r="L2393" s="57"/>
      <c r="M2393" s="14"/>
      <c r="N2393" s="14" t="s">
        <v>32</v>
      </c>
      <c r="O2393" s="14"/>
      <c r="P2393" s="15" t="s">
        <v>87</v>
      </c>
      <c r="Q2393" s="16">
        <v>4299</v>
      </c>
      <c r="R2393" s="17">
        <v>40</v>
      </c>
      <c r="S2393" s="18">
        <v>2966.31</v>
      </c>
      <c r="T2393" s="19" t="s">
        <v>34</v>
      </c>
      <c r="U2393" s="20" t="s">
        <v>39</v>
      </c>
      <c r="V2393" s="21" t="s">
        <v>49</v>
      </c>
      <c r="W2393" s="22">
        <v>2</v>
      </c>
      <c r="X2393" s="23"/>
    </row>
    <row r="2394" spans="1:24" s="1" customFormat="1" ht="108" customHeight="1" x14ac:dyDescent="0.3">
      <c r="A2394" s="11" t="s">
        <v>23</v>
      </c>
      <c r="B2394" s="11" t="s">
        <v>2851</v>
      </c>
      <c r="C2394" s="12" t="s">
        <v>2852</v>
      </c>
      <c r="D2394" s="28"/>
      <c r="E2394" s="40" t="str">
        <f>HYPERLINK("https://www.google.ru/search?q=DZ2985-011&amp;newwindow=1&amp;tbm=isch","Еще фото")</f>
        <v>Еще фото</v>
      </c>
      <c r="F2394" s="25"/>
      <c r="G2394" s="11" t="s">
        <v>2699</v>
      </c>
      <c r="H2394" s="11" t="s">
        <v>28</v>
      </c>
      <c r="I2394" s="14" t="s">
        <v>2695</v>
      </c>
      <c r="J2394" s="14" t="s">
        <v>29</v>
      </c>
      <c r="K2394" s="15" t="s">
        <v>30</v>
      </c>
      <c r="L2394" s="14" t="s">
        <v>2853</v>
      </c>
      <c r="M2394" s="14"/>
      <c r="N2394" s="14" t="s">
        <v>114</v>
      </c>
      <c r="O2394" s="14"/>
      <c r="P2394" s="15" t="s">
        <v>87</v>
      </c>
      <c r="Q2394" s="16">
        <v>5299</v>
      </c>
      <c r="R2394" s="17">
        <v>40</v>
      </c>
      <c r="S2394" s="18">
        <v>3656.31</v>
      </c>
      <c r="T2394" s="19" t="s">
        <v>34</v>
      </c>
      <c r="U2394" s="20" t="s">
        <v>41</v>
      </c>
      <c r="V2394" s="21" t="s">
        <v>42</v>
      </c>
      <c r="W2394" s="22">
        <v>1</v>
      </c>
      <c r="X2394" s="23"/>
    </row>
    <row r="2395" spans="1:24" s="1" customFormat="1" ht="35" customHeight="1" x14ac:dyDescent="0.3">
      <c r="A2395" s="11" t="s">
        <v>23</v>
      </c>
      <c r="B2395" s="11" t="s">
        <v>2854</v>
      </c>
      <c r="C2395" s="12" t="s">
        <v>2855</v>
      </c>
      <c r="D2395" s="58"/>
      <c r="E2395" s="40" t="str">
        <f>HYPERLINK("https://www.google.ru/search?q=DZ2989-010&amp;newwindow=1&amp;tbm=isch","Еще фото")</f>
        <v>Еще фото</v>
      </c>
      <c r="F2395" s="25" t="s">
        <v>52</v>
      </c>
      <c r="G2395" s="11" t="s">
        <v>2699</v>
      </c>
      <c r="H2395" s="11" t="s">
        <v>28</v>
      </c>
      <c r="I2395" s="14" t="s">
        <v>2695</v>
      </c>
      <c r="J2395" s="14" t="s">
        <v>29</v>
      </c>
      <c r="K2395" s="15" t="s">
        <v>30</v>
      </c>
      <c r="L2395" s="56" t="s">
        <v>2856</v>
      </c>
      <c r="M2395" s="14"/>
      <c r="N2395" s="14" t="s">
        <v>114</v>
      </c>
      <c r="O2395" s="14"/>
      <c r="P2395" s="15" t="s">
        <v>87</v>
      </c>
      <c r="Q2395" s="16">
        <v>4399</v>
      </c>
      <c r="R2395" s="17">
        <v>40</v>
      </c>
      <c r="S2395" s="18">
        <v>3035.31</v>
      </c>
      <c r="T2395" s="19" t="s">
        <v>34</v>
      </c>
      <c r="U2395" s="20" t="s">
        <v>35</v>
      </c>
      <c r="V2395" s="21" t="s">
        <v>36</v>
      </c>
      <c r="W2395" s="22">
        <v>6</v>
      </c>
      <c r="X2395" s="23"/>
    </row>
    <row r="2396" spans="1:24" s="1" customFormat="1" ht="35" customHeight="1" x14ac:dyDescent="0.3">
      <c r="A2396" s="24" t="s">
        <v>23</v>
      </c>
      <c r="B2396" s="24" t="s">
        <v>2854</v>
      </c>
      <c r="C2396" s="12" t="s">
        <v>2855</v>
      </c>
      <c r="D2396" s="59"/>
      <c r="E2396" s="40" t="str">
        <f>HYPERLINK("https://www.google.ru/search?q=DZ2989-010&amp;newwindow=1&amp;tbm=isch","Еще фото")</f>
        <v>Еще фото</v>
      </c>
      <c r="F2396" s="25" t="s">
        <v>52</v>
      </c>
      <c r="G2396" s="24" t="s">
        <v>2699</v>
      </c>
      <c r="H2396" s="24" t="s">
        <v>28</v>
      </c>
      <c r="I2396" s="24" t="s">
        <v>2695</v>
      </c>
      <c r="J2396" s="14" t="s">
        <v>29</v>
      </c>
      <c r="K2396" s="15" t="s">
        <v>30</v>
      </c>
      <c r="L2396" s="61"/>
      <c r="M2396" s="14"/>
      <c r="N2396" s="14" t="s">
        <v>114</v>
      </c>
      <c r="O2396" s="14"/>
      <c r="P2396" s="15" t="s">
        <v>87</v>
      </c>
      <c r="Q2396" s="16">
        <v>4399</v>
      </c>
      <c r="R2396" s="17">
        <v>40</v>
      </c>
      <c r="S2396" s="18">
        <v>3035.31</v>
      </c>
      <c r="T2396" s="19" t="s">
        <v>34</v>
      </c>
      <c r="U2396" s="20" t="s">
        <v>37</v>
      </c>
      <c r="V2396" s="21" t="s">
        <v>38</v>
      </c>
      <c r="W2396" s="22">
        <v>14</v>
      </c>
      <c r="X2396" s="23"/>
    </row>
    <row r="2397" spans="1:24" s="1" customFormat="1" ht="37.049999999999997" customHeight="1" x14ac:dyDescent="0.3">
      <c r="A2397" s="24" t="s">
        <v>23</v>
      </c>
      <c r="B2397" s="24" t="s">
        <v>2854</v>
      </c>
      <c r="C2397" s="12" t="s">
        <v>2855</v>
      </c>
      <c r="D2397" s="60"/>
      <c r="E2397" s="40" t="str">
        <f>HYPERLINK("https://www.google.ru/search?q=DZ2989-010&amp;newwindow=1&amp;tbm=isch","Еще фото")</f>
        <v>Еще фото</v>
      </c>
      <c r="F2397" s="25" t="s">
        <v>52</v>
      </c>
      <c r="G2397" s="24" t="s">
        <v>2699</v>
      </c>
      <c r="H2397" s="24" t="s">
        <v>28</v>
      </c>
      <c r="I2397" s="24" t="s">
        <v>2695</v>
      </c>
      <c r="J2397" s="14" t="s">
        <v>29</v>
      </c>
      <c r="K2397" s="15" t="s">
        <v>30</v>
      </c>
      <c r="L2397" s="57"/>
      <c r="M2397" s="14"/>
      <c r="N2397" s="14" t="s">
        <v>114</v>
      </c>
      <c r="O2397" s="14"/>
      <c r="P2397" s="15" t="s">
        <v>87</v>
      </c>
      <c r="Q2397" s="16">
        <v>4399</v>
      </c>
      <c r="R2397" s="17">
        <v>40</v>
      </c>
      <c r="S2397" s="18">
        <v>3035.31</v>
      </c>
      <c r="T2397" s="19" t="s">
        <v>34</v>
      </c>
      <c r="U2397" s="20" t="s">
        <v>41</v>
      </c>
      <c r="V2397" s="21" t="s">
        <v>42</v>
      </c>
      <c r="W2397" s="22">
        <v>1</v>
      </c>
      <c r="X2397" s="23"/>
    </row>
    <row r="2398" spans="1:24" s="1" customFormat="1" ht="52.05" customHeight="1" x14ac:dyDescent="0.3">
      <c r="A2398" s="11" t="s">
        <v>23</v>
      </c>
      <c r="B2398" s="11" t="s">
        <v>2854</v>
      </c>
      <c r="C2398" s="12" t="s">
        <v>2857</v>
      </c>
      <c r="D2398" s="54"/>
      <c r="E2398" s="40" t="str">
        <f>HYPERLINK("https://www.google.ru/search?q=DZ2989-100&amp;newwindow=1&amp;tbm=isch","Еще фото")</f>
        <v>Еще фото</v>
      </c>
      <c r="F2398" s="25" t="s">
        <v>52</v>
      </c>
      <c r="G2398" s="11" t="s">
        <v>2699</v>
      </c>
      <c r="H2398" s="11" t="s">
        <v>28</v>
      </c>
      <c r="I2398" s="14" t="s">
        <v>2695</v>
      </c>
      <c r="J2398" s="14" t="s">
        <v>29</v>
      </c>
      <c r="K2398" s="15" t="s">
        <v>30</v>
      </c>
      <c r="L2398" s="56" t="s">
        <v>2856</v>
      </c>
      <c r="M2398" s="14"/>
      <c r="N2398" s="14" t="s">
        <v>67</v>
      </c>
      <c r="O2398" s="14"/>
      <c r="P2398" s="15" t="s">
        <v>87</v>
      </c>
      <c r="Q2398" s="16">
        <v>4399</v>
      </c>
      <c r="R2398" s="17">
        <v>40</v>
      </c>
      <c r="S2398" s="18">
        <v>3035.31</v>
      </c>
      <c r="T2398" s="19" t="s">
        <v>34</v>
      </c>
      <c r="U2398" s="20" t="s">
        <v>35</v>
      </c>
      <c r="V2398" s="21" t="s">
        <v>36</v>
      </c>
      <c r="W2398" s="22">
        <v>1</v>
      </c>
      <c r="X2398" s="23"/>
    </row>
    <row r="2399" spans="1:24" s="1" customFormat="1" ht="61.05" customHeight="1" x14ac:dyDescent="0.3">
      <c r="A2399" s="24" t="s">
        <v>23</v>
      </c>
      <c r="B2399" s="24" t="s">
        <v>2854</v>
      </c>
      <c r="C2399" s="12" t="s">
        <v>2857</v>
      </c>
      <c r="D2399" s="55"/>
      <c r="E2399" s="40" t="str">
        <f>HYPERLINK("https://www.google.ru/search?q=DZ2989-100&amp;newwindow=1&amp;tbm=isch","Еще фото")</f>
        <v>Еще фото</v>
      </c>
      <c r="F2399" s="25" t="s">
        <v>52</v>
      </c>
      <c r="G2399" s="24" t="s">
        <v>2699</v>
      </c>
      <c r="H2399" s="24" t="s">
        <v>28</v>
      </c>
      <c r="I2399" s="24" t="s">
        <v>2695</v>
      </c>
      <c r="J2399" s="14" t="s">
        <v>29</v>
      </c>
      <c r="K2399" s="15" t="s">
        <v>30</v>
      </c>
      <c r="L2399" s="57"/>
      <c r="M2399" s="14"/>
      <c r="N2399" s="14" t="s">
        <v>67</v>
      </c>
      <c r="O2399" s="14"/>
      <c r="P2399" s="15" t="s">
        <v>87</v>
      </c>
      <c r="Q2399" s="16">
        <v>4399</v>
      </c>
      <c r="R2399" s="17">
        <v>40</v>
      </c>
      <c r="S2399" s="18">
        <v>3035.31</v>
      </c>
      <c r="T2399" s="19" t="s">
        <v>34</v>
      </c>
      <c r="U2399" s="20" t="s">
        <v>37</v>
      </c>
      <c r="V2399" s="21" t="s">
        <v>38</v>
      </c>
      <c r="W2399" s="22">
        <v>3</v>
      </c>
      <c r="X2399" s="23"/>
    </row>
    <row r="2400" spans="1:24" s="1" customFormat="1" ht="35" customHeight="1" x14ac:dyDescent="0.3">
      <c r="A2400" s="11" t="s">
        <v>23</v>
      </c>
      <c r="B2400" s="11" t="s">
        <v>2858</v>
      </c>
      <c r="C2400" s="12" t="s">
        <v>2859</v>
      </c>
      <c r="D2400" s="58"/>
      <c r="E2400" s="40" t="str">
        <f>HYPERLINK("https://www.google.ru/search?q=DZ3276-687&amp;newwindow=1&amp;tbm=isch","Еще фото")</f>
        <v>Еще фото</v>
      </c>
      <c r="F2400" s="25"/>
      <c r="G2400" s="11" t="s">
        <v>2699</v>
      </c>
      <c r="H2400" s="11" t="s">
        <v>28</v>
      </c>
      <c r="I2400" s="14" t="s">
        <v>2695</v>
      </c>
      <c r="J2400" s="14" t="s">
        <v>29</v>
      </c>
      <c r="K2400" s="15" t="s">
        <v>30</v>
      </c>
      <c r="L2400" s="56" t="s">
        <v>2860</v>
      </c>
      <c r="M2400" s="14"/>
      <c r="N2400" s="14" t="s">
        <v>197</v>
      </c>
      <c r="O2400" s="14"/>
      <c r="P2400" s="15" t="s">
        <v>237</v>
      </c>
      <c r="Q2400" s="16">
        <v>4099</v>
      </c>
      <c r="R2400" s="17">
        <v>40</v>
      </c>
      <c r="S2400" s="18">
        <v>2828.31</v>
      </c>
      <c r="T2400" s="19" t="s">
        <v>34</v>
      </c>
      <c r="U2400" s="20" t="s">
        <v>64</v>
      </c>
      <c r="V2400" s="21" t="s">
        <v>48</v>
      </c>
      <c r="W2400" s="22">
        <v>1</v>
      </c>
      <c r="X2400" s="23"/>
    </row>
    <row r="2401" spans="1:24" s="1" customFormat="1" ht="35" customHeight="1" x14ac:dyDescent="0.3">
      <c r="A2401" s="24" t="s">
        <v>23</v>
      </c>
      <c r="B2401" s="24" t="s">
        <v>2858</v>
      </c>
      <c r="C2401" s="12" t="s">
        <v>2859</v>
      </c>
      <c r="D2401" s="59"/>
      <c r="E2401" s="40" t="str">
        <f>HYPERLINK("https://www.google.ru/search?q=DZ3276-687&amp;newwindow=1&amp;tbm=isch","Еще фото")</f>
        <v>Еще фото</v>
      </c>
      <c r="F2401" s="25"/>
      <c r="G2401" s="24" t="s">
        <v>2699</v>
      </c>
      <c r="H2401" s="24" t="s">
        <v>28</v>
      </c>
      <c r="I2401" s="24" t="s">
        <v>2695</v>
      </c>
      <c r="J2401" s="14" t="s">
        <v>29</v>
      </c>
      <c r="K2401" s="15" t="s">
        <v>30</v>
      </c>
      <c r="L2401" s="61"/>
      <c r="M2401" s="14"/>
      <c r="N2401" s="14" t="s">
        <v>197</v>
      </c>
      <c r="O2401" s="14"/>
      <c r="P2401" s="15" t="s">
        <v>237</v>
      </c>
      <c r="Q2401" s="16">
        <v>4099</v>
      </c>
      <c r="R2401" s="17">
        <v>40</v>
      </c>
      <c r="S2401" s="18">
        <v>2828.31</v>
      </c>
      <c r="T2401" s="19" t="s">
        <v>34</v>
      </c>
      <c r="U2401" s="20" t="s">
        <v>35</v>
      </c>
      <c r="V2401" s="21" t="s">
        <v>36</v>
      </c>
      <c r="W2401" s="22">
        <v>4</v>
      </c>
      <c r="X2401" s="23"/>
    </row>
    <row r="2402" spans="1:24" s="1" customFormat="1" ht="37.049999999999997" customHeight="1" x14ac:dyDescent="0.3">
      <c r="A2402" s="24" t="s">
        <v>23</v>
      </c>
      <c r="B2402" s="24" t="s">
        <v>2858</v>
      </c>
      <c r="C2402" s="12" t="s">
        <v>2859</v>
      </c>
      <c r="D2402" s="60"/>
      <c r="E2402" s="40" t="str">
        <f>HYPERLINK("https://www.google.ru/search?q=DZ3276-687&amp;newwindow=1&amp;tbm=isch","Еще фото")</f>
        <v>Еще фото</v>
      </c>
      <c r="F2402" s="25"/>
      <c r="G2402" s="24" t="s">
        <v>2699</v>
      </c>
      <c r="H2402" s="24" t="s">
        <v>28</v>
      </c>
      <c r="I2402" s="24" t="s">
        <v>2695</v>
      </c>
      <c r="J2402" s="14" t="s">
        <v>29</v>
      </c>
      <c r="K2402" s="15" t="s">
        <v>30</v>
      </c>
      <c r="L2402" s="57"/>
      <c r="M2402" s="14"/>
      <c r="N2402" s="14" t="s">
        <v>197</v>
      </c>
      <c r="O2402" s="14"/>
      <c r="P2402" s="15" t="s">
        <v>237</v>
      </c>
      <c r="Q2402" s="16">
        <v>4099</v>
      </c>
      <c r="R2402" s="17">
        <v>40</v>
      </c>
      <c r="S2402" s="18">
        <v>2828.31</v>
      </c>
      <c r="T2402" s="19" t="s">
        <v>34</v>
      </c>
      <c r="U2402" s="20" t="s">
        <v>37</v>
      </c>
      <c r="V2402" s="21" t="s">
        <v>38</v>
      </c>
      <c r="W2402" s="22">
        <v>4</v>
      </c>
      <c r="X2402" s="23"/>
    </row>
    <row r="2403" spans="1:24" s="1" customFormat="1" ht="108" customHeight="1" x14ac:dyDescent="0.3">
      <c r="A2403" s="11" t="s">
        <v>23</v>
      </c>
      <c r="B2403" s="11" t="s">
        <v>2861</v>
      </c>
      <c r="C2403" s="12" t="s">
        <v>2862</v>
      </c>
      <c r="D2403" s="28"/>
      <c r="E2403" s="40" t="str">
        <f>HYPERLINK("https://www.google.ru/search?q=FB7070-010&amp;newwindow=1&amp;tbm=isch","Еще фото")</f>
        <v>Еще фото</v>
      </c>
      <c r="F2403" s="25"/>
      <c r="G2403" s="11" t="s">
        <v>2755</v>
      </c>
      <c r="H2403" s="11" t="s">
        <v>28</v>
      </c>
      <c r="I2403" s="14" t="s">
        <v>2695</v>
      </c>
      <c r="J2403" s="14" t="s">
        <v>29</v>
      </c>
      <c r="K2403" s="15" t="s">
        <v>30</v>
      </c>
      <c r="L2403" s="14" t="s">
        <v>2863</v>
      </c>
      <c r="M2403" s="14"/>
      <c r="N2403" s="14" t="s">
        <v>114</v>
      </c>
      <c r="O2403" s="14"/>
      <c r="P2403" s="15" t="s">
        <v>154</v>
      </c>
      <c r="Q2403" s="16">
        <v>6199</v>
      </c>
      <c r="R2403" s="17">
        <v>40</v>
      </c>
      <c r="S2403" s="18">
        <v>4277.3099999999995</v>
      </c>
      <c r="T2403" s="19" t="s">
        <v>34</v>
      </c>
      <c r="U2403" s="20" t="s">
        <v>41</v>
      </c>
      <c r="V2403" s="21" t="s">
        <v>42</v>
      </c>
      <c r="W2403" s="22">
        <v>2</v>
      </c>
      <c r="X2403" s="23"/>
    </row>
    <row r="2404" spans="1:24" s="1" customFormat="1" ht="108" customHeight="1" x14ac:dyDescent="0.3">
      <c r="A2404" s="11" t="s">
        <v>23</v>
      </c>
      <c r="B2404" s="11" t="s">
        <v>2864</v>
      </c>
      <c r="C2404" s="12" t="s">
        <v>2865</v>
      </c>
      <c r="D2404" s="28"/>
      <c r="E2404" s="40" t="str">
        <f>HYPERLINK("https://www.google.ru/search?q=FB8279-220&amp;newwindow=1&amp;tbm=isch","Еще фото")</f>
        <v>Еще фото</v>
      </c>
      <c r="F2404" s="25"/>
      <c r="G2404" s="11" t="s">
        <v>2694</v>
      </c>
      <c r="H2404" s="11" t="s">
        <v>28</v>
      </c>
      <c r="I2404" s="14" t="s">
        <v>2695</v>
      </c>
      <c r="J2404" s="14" t="s">
        <v>29</v>
      </c>
      <c r="K2404" s="15" t="s">
        <v>45</v>
      </c>
      <c r="L2404" s="14" t="s">
        <v>2866</v>
      </c>
      <c r="M2404" s="14"/>
      <c r="N2404" s="14" t="s">
        <v>205</v>
      </c>
      <c r="O2404" s="14"/>
      <c r="P2404" s="15" t="s">
        <v>2867</v>
      </c>
      <c r="Q2404" s="16">
        <v>5399</v>
      </c>
      <c r="R2404" s="17">
        <v>40</v>
      </c>
      <c r="S2404" s="18">
        <v>3725.31</v>
      </c>
      <c r="T2404" s="19" t="s">
        <v>34</v>
      </c>
      <c r="U2404" s="20" t="s">
        <v>35</v>
      </c>
      <c r="V2404" s="21" t="s">
        <v>48</v>
      </c>
      <c r="W2404" s="22">
        <v>1</v>
      </c>
      <c r="X2404" s="23"/>
    </row>
    <row r="2405" spans="1:24" s="1" customFormat="1" ht="108" customHeight="1" x14ac:dyDescent="0.3">
      <c r="A2405" s="11" t="s">
        <v>23</v>
      </c>
      <c r="B2405" s="11" t="s">
        <v>2868</v>
      </c>
      <c r="C2405" s="12" t="s">
        <v>2869</v>
      </c>
      <c r="D2405" s="28"/>
      <c r="E2405" s="40" t="str">
        <f>HYPERLINK("https://www.google.ru/search?q=FD1257-678&amp;newwindow=1&amp;tbm=isch","Еще фото")</f>
        <v>Еще фото</v>
      </c>
      <c r="F2405" s="25"/>
      <c r="G2405" s="11" t="s">
        <v>2699</v>
      </c>
      <c r="H2405" s="11" t="s">
        <v>28</v>
      </c>
      <c r="I2405" s="14" t="s">
        <v>2695</v>
      </c>
      <c r="J2405" s="14" t="s">
        <v>29</v>
      </c>
      <c r="K2405" s="15" t="s">
        <v>30</v>
      </c>
      <c r="L2405" s="14" t="s">
        <v>2870</v>
      </c>
      <c r="M2405" s="14"/>
      <c r="N2405" s="14" t="s">
        <v>197</v>
      </c>
      <c r="O2405" s="14"/>
      <c r="P2405" s="15" t="s">
        <v>87</v>
      </c>
      <c r="Q2405" s="16">
        <v>8599</v>
      </c>
      <c r="R2405" s="17">
        <v>40</v>
      </c>
      <c r="S2405" s="18">
        <v>5933.3099999999995</v>
      </c>
      <c r="T2405" s="19" t="s">
        <v>34</v>
      </c>
      <c r="U2405" s="20" t="s">
        <v>35</v>
      </c>
      <c r="V2405" s="21" t="s">
        <v>36</v>
      </c>
      <c r="W2405" s="22">
        <v>1</v>
      </c>
      <c r="X2405" s="23"/>
    </row>
    <row r="2406" spans="1:24" s="1" customFormat="1" ht="35" customHeight="1" x14ac:dyDescent="0.3">
      <c r="A2406" s="11" t="s">
        <v>23</v>
      </c>
      <c r="B2406" s="11" t="s">
        <v>2748</v>
      </c>
      <c r="C2406" s="12" t="s">
        <v>2871</v>
      </c>
      <c r="D2406" s="58"/>
      <c r="E2406" s="40" t="str">
        <f>HYPERLINK("https://www.google.ru/search?q=FD4149-010&amp;newwindow=1&amp;tbm=isch","Еще фото")</f>
        <v>Еще фото</v>
      </c>
      <c r="F2406" s="25"/>
      <c r="G2406" s="11" t="s">
        <v>2699</v>
      </c>
      <c r="H2406" s="11" t="s">
        <v>28</v>
      </c>
      <c r="I2406" s="14" t="s">
        <v>2695</v>
      </c>
      <c r="J2406" s="14" t="s">
        <v>29</v>
      </c>
      <c r="K2406" s="15" t="s">
        <v>45</v>
      </c>
      <c r="L2406" s="56" t="s">
        <v>2750</v>
      </c>
      <c r="M2406" s="14"/>
      <c r="N2406" s="14" t="s">
        <v>114</v>
      </c>
      <c r="O2406" s="14"/>
      <c r="P2406" s="15" t="s">
        <v>87</v>
      </c>
      <c r="Q2406" s="16">
        <v>7199</v>
      </c>
      <c r="R2406" s="17">
        <v>40</v>
      </c>
      <c r="S2406" s="18">
        <v>4967.3099999999995</v>
      </c>
      <c r="T2406" s="19" t="s">
        <v>34</v>
      </c>
      <c r="U2406" s="20" t="s">
        <v>64</v>
      </c>
      <c r="V2406" s="21" t="s">
        <v>65</v>
      </c>
      <c r="W2406" s="22">
        <v>6</v>
      </c>
      <c r="X2406" s="23"/>
    </row>
    <row r="2407" spans="1:24" s="1" customFormat="1" ht="35" customHeight="1" x14ac:dyDescent="0.3">
      <c r="A2407" s="24" t="s">
        <v>23</v>
      </c>
      <c r="B2407" s="24" t="s">
        <v>2748</v>
      </c>
      <c r="C2407" s="12" t="s">
        <v>2871</v>
      </c>
      <c r="D2407" s="59"/>
      <c r="E2407" s="40" t="str">
        <f>HYPERLINK("https://www.google.ru/search?q=FD4149-010&amp;newwindow=1&amp;tbm=isch","Еще фото")</f>
        <v>Еще фото</v>
      </c>
      <c r="F2407" s="25"/>
      <c r="G2407" s="24" t="s">
        <v>2699</v>
      </c>
      <c r="H2407" s="24" t="s">
        <v>28</v>
      </c>
      <c r="I2407" s="24" t="s">
        <v>2695</v>
      </c>
      <c r="J2407" s="14" t="s">
        <v>29</v>
      </c>
      <c r="K2407" s="15" t="s">
        <v>45</v>
      </c>
      <c r="L2407" s="61"/>
      <c r="M2407" s="14"/>
      <c r="N2407" s="14" t="s">
        <v>114</v>
      </c>
      <c r="O2407" s="14"/>
      <c r="P2407" s="15" t="s">
        <v>87</v>
      </c>
      <c r="Q2407" s="16">
        <v>7199</v>
      </c>
      <c r="R2407" s="17">
        <v>40</v>
      </c>
      <c r="S2407" s="18">
        <v>4967.3099999999995</v>
      </c>
      <c r="T2407" s="19" t="s">
        <v>34</v>
      </c>
      <c r="U2407" s="20" t="s">
        <v>35</v>
      </c>
      <c r="V2407" s="21" t="s">
        <v>48</v>
      </c>
      <c r="W2407" s="22">
        <v>1</v>
      </c>
      <c r="X2407" s="23"/>
    </row>
    <row r="2408" spans="1:24" s="1" customFormat="1" ht="37.049999999999997" customHeight="1" x14ac:dyDescent="0.3">
      <c r="A2408" s="24" t="s">
        <v>23</v>
      </c>
      <c r="B2408" s="24" t="s">
        <v>2748</v>
      </c>
      <c r="C2408" s="12" t="s">
        <v>2871</v>
      </c>
      <c r="D2408" s="60"/>
      <c r="E2408" s="40" t="str">
        <f>HYPERLINK("https://www.google.ru/search?q=FD4149-010&amp;newwindow=1&amp;tbm=isch","Еще фото")</f>
        <v>Еще фото</v>
      </c>
      <c r="F2408" s="25"/>
      <c r="G2408" s="24" t="s">
        <v>2699</v>
      </c>
      <c r="H2408" s="24" t="s">
        <v>28</v>
      </c>
      <c r="I2408" s="24" t="s">
        <v>2695</v>
      </c>
      <c r="J2408" s="14" t="s">
        <v>29</v>
      </c>
      <c r="K2408" s="15" t="s">
        <v>45</v>
      </c>
      <c r="L2408" s="57"/>
      <c r="M2408" s="14"/>
      <c r="N2408" s="14" t="s">
        <v>114</v>
      </c>
      <c r="O2408" s="14"/>
      <c r="P2408" s="15" t="s">
        <v>87</v>
      </c>
      <c r="Q2408" s="16">
        <v>7199</v>
      </c>
      <c r="R2408" s="17">
        <v>40</v>
      </c>
      <c r="S2408" s="18">
        <v>4967.3099999999995</v>
      </c>
      <c r="T2408" s="19" t="s">
        <v>34</v>
      </c>
      <c r="U2408" s="20" t="s">
        <v>39</v>
      </c>
      <c r="V2408" s="21" t="s">
        <v>49</v>
      </c>
      <c r="W2408" s="22">
        <v>1</v>
      </c>
      <c r="X2408" s="23"/>
    </row>
    <row r="2409" spans="1:24" s="1" customFormat="1" ht="52.05" customHeight="1" x14ac:dyDescent="0.3">
      <c r="A2409" s="11" t="s">
        <v>23</v>
      </c>
      <c r="B2409" s="11" t="s">
        <v>2716</v>
      </c>
      <c r="C2409" s="12" t="s">
        <v>2872</v>
      </c>
      <c r="D2409" s="54"/>
      <c r="E2409" s="40" t="str">
        <f>HYPERLINK("https://www.google.ru/search?q=FD5261-709&amp;newwindow=1&amp;tbm=isch","Еще фото")</f>
        <v>Еще фото</v>
      </c>
      <c r="F2409" s="25"/>
      <c r="G2409" s="11" t="s">
        <v>2699</v>
      </c>
      <c r="H2409" s="11" t="s">
        <v>28</v>
      </c>
      <c r="I2409" s="14" t="s">
        <v>2695</v>
      </c>
      <c r="J2409" s="14" t="s">
        <v>724</v>
      </c>
      <c r="K2409" s="15" t="s">
        <v>30</v>
      </c>
      <c r="L2409" s="56" t="s">
        <v>2718</v>
      </c>
      <c r="M2409" s="14"/>
      <c r="N2409" s="14" t="s">
        <v>469</v>
      </c>
      <c r="O2409" s="14"/>
      <c r="P2409" s="15" t="s">
        <v>2719</v>
      </c>
      <c r="Q2409" s="16">
        <v>11499</v>
      </c>
      <c r="R2409" s="17">
        <v>40</v>
      </c>
      <c r="S2409" s="18">
        <v>7934.3099999999986</v>
      </c>
      <c r="T2409" s="19" t="s">
        <v>34</v>
      </c>
      <c r="U2409" s="20" t="s">
        <v>35</v>
      </c>
      <c r="V2409" s="21" t="s">
        <v>36</v>
      </c>
      <c r="W2409" s="22">
        <v>1</v>
      </c>
      <c r="X2409" s="23"/>
    </row>
    <row r="2410" spans="1:24" s="1" customFormat="1" ht="61.05" customHeight="1" x14ac:dyDescent="0.3">
      <c r="A2410" s="24" t="s">
        <v>23</v>
      </c>
      <c r="B2410" s="24" t="s">
        <v>2716</v>
      </c>
      <c r="C2410" s="12" t="s">
        <v>2872</v>
      </c>
      <c r="D2410" s="55"/>
      <c r="E2410" s="40" t="str">
        <f>HYPERLINK("https://www.google.ru/search?q=FD5261-709&amp;newwindow=1&amp;tbm=isch","Еще фото")</f>
        <v>Еще фото</v>
      </c>
      <c r="F2410" s="25"/>
      <c r="G2410" s="24" t="s">
        <v>2699</v>
      </c>
      <c r="H2410" s="24" t="s">
        <v>28</v>
      </c>
      <c r="I2410" s="24" t="s">
        <v>2695</v>
      </c>
      <c r="J2410" s="14" t="s">
        <v>724</v>
      </c>
      <c r="K2410" s="15" t="s">
        <v>30</v>
      </c>
      <c r="L2410" s="57"/>
      <c r="M2410" s="14"/>
      <c r="N2410" s="14" t="s">
        <v>469</v>
      </c>
      <c r="O2410" s="14"/>
      <c r="P2410" s="15" t="s">
        <v>2719</v>
      </c>
      <c r="Q2410" s="16">
        <v>11499</v>
      </c>
      <c r="R2410" s="17">
        <v>40</v>
      </c>
      <c r="S2410" s="18">
        <v>7934.3099999999986</v>
      </c>
      <c r="T2410" s="19" t="s">
        <v>34</v>
      </c>
      <c r="U2410" s="20" t="s">
        <v>37</v>
      </c>
      <c r="V2410" s="21" t="s">
        <v>38</v>
      </c>
      <c r="W2410" s="22">
        <v>1</v>
      </c>
      <c r="X2410" s="23"/>
    </row>
    <row r="2411" spans="1:24" s="1" customFormat="1" ht="52.05" customHeight="1" x14ac:dyDescent="0.3">
      <c r="A2411" s="11" t="s">
        <v>23</v>
      </c>
      <c r="B2411" s="11" t="s">
        <v>2873</v>
      </c>
      <c r="C2411" s="12" t="s">
        <v>2874</v>
      </c>
      <c r="D2411" s="54"/>
      <c r="E2411" s="40" t="str">
        <f>HYPERLINK("https://www.google.ru/search?q=FN0248-480&amp;newwindow=1&amp;tbm=isch","Еще фото")</f>
        <v>Еще фото</v>
      </c>
      <c r="F2411" s="25"/>
      <c r="G2411" s="11" t="s">
        <v>2699</v>
      </c>
      <c r="H2411" s="11" t="s">
        <v>28</v>
      </c>
      <c r="I2411" s="14" t="s">
        <v>2695</v>
      </c>
      <c r="J2411" s="14" t="s">
        <v>29</v>
      </c>
      <c r="K2411" s="15" t="s">
        <v>30</v>
      </c>
      <c r="L2411" s="56" t="s">
        <v>2875</v>
      </c>
      <c r="M2411" s="14"/>
      <c r="N2411" s="14" t="s">
        <v>107</v>
      </c>
      <c r="O2411" s="14"/>
      <c r="P2411" s="15" t="s">
        <v>237</v>
      </c>
      <c r="Q2411" s="16">
        <v>4099</v>
      </c>
      <c r="R2411" s="17">
        <v>40</v>
      </c>
      <c r="S2411" s="18">
        <v>2828.31</v>
      </c>
      <c r="T2411" s="19" t="s">
        <v>34</v>
      </c>
      <c r="U2411" s="20" t="s">
        <v>64</v>
      </c>
      <c r="V2411" s="21" t="s">
        <v>48</v>
      </c>
      <c r="W2411" s="22">
        <v>2</v>
      </c>
      <c r="X2411" s="23"/>
    </row>
    <row r="2412" spans="1:24" s="1" customFormat="1" ht="61.05" customHeight="1" x14ac:dyDescent="0.3">
      <c r="A2412" s="24" t="s">
        <v>23</v>
      </c>
      <c r="B2412" s="24" t="s">
        <v>2873</v>
      </c>
      <c r="C2412" s="12" t="s">
        <v>2874</v>
      </c>
      <c r="D2412" s="55"/>
      <c r="E2412" s="40" t="str">
        <f>HYPERLINK("https://www.google.ru/search?q=FN0248-480&amp;newwindow=1&amp;tbm=isch","Еще фото")</f>
        <v>Еще фото</v>
      </c>
      <c r="F2412" s="25"/>
      <c r="G2412" s="24" t="s">
        <v>2699</v>
      </c>
      <c r="H2412" s="24" t="s">
        <v>28</v>
      </c>
      <c r="I2412" s="24" t="s">
        <v>2695</v>
      </c>
      <c r="J2412" s="14" t="s">
        <v>29</v>
      </c>
      <c r="K2412" s="15" t="s">
        <v>30</v>
      </c>
      <c r="L2412" s="57"/>
      <c r="M2412" s="14"/>
      <c r="N2412" s="14" t="s">
        <v>107</v>
      </c>
      <c r="O2412" s="14"/>
      <c r="P2412" s="15" t="s">
        <v>237</v>
      </c>
      <c r="Q2412" s="16">
        <v>4099</v>
      </c>
      <c r="R2412" s="17">
        <v>40</v>
      </c>
      <c r="S2412" s="18">
        <v>2828.31</v>
      </c>
      <c r="T2412" s="19" t="s">
        <v>34</v>
      </c>
      <c r="U2412" s="20" t="s">
        <v>35</v>
      </c>
      <c r="V2412" s="21" t="s">
        <v>36</v>
      </c>
      <c r="W2412" s="22">
        <v>3</v>
      </c>
      <c r="X2412" s="23"/>
    </row>
    <row r="2413" spans="1:24" s="1" customFormat="1" ht="52.05" customHeight="1" x14ac:dyDescent="0.3">
      <c r="A2413" s="11" t="s">
        <v>23</v>
      </c>
      <c r="B2413" s="11" t="s">
        <v>2876</v>
      </c>
      <c r="C2413" s="12" t="s">
        <v>2877</v>
      </c>
      <c r="D2413" s="54"/>
      <c r="E2413" s="40" t="str">
        <f>HYPERLINK("https://www.google.ru/search?q=FN2610-010&amp;newwindow=1&amp;tbm=isch","Еще фото")</f>
        <v>Еще фото</v>
      </c>
      <c r="F2413" s="25"/>
      <c r="G2413" s="11" t="s">
        <v>2755</v>
      </c>
      <c r="H2413" s="11" t="s">
        <v>28</v>
      </c>
      <c r="I2413" s="14" t="s">
        <v>2695</v>
      </c>
      <c r="J2413" s="14" t="s">
        <v>29</v>
      </c>
      <c r="K2413" s="15" t="s">
        <v>30</v>
      </c>
      <c r="L2413" s="56" t="s">
        <v>2878</v>
      </c>
      <c r="M2413" s="14"/>
      <c r="N2413" s="14" t="s">
        <v>114</v>
      </c>
      <c r="O2413" s="14"/>
      <c r="P2413" s="15" t="s">
        <v>47</v>
      </c>
      <c r="Q2413" s="16">
        <v>9899</v>
      </c>
      <c r="R2413" s="17">
        <v>40</v>
      </c>
      <c r="S2413" s="18">
        <v>6830.3099999999995</v>
      </c>
      <c r="T2413" s="19" t="s">
        <v>34</v>
      </c>
      <c r="U2413" s="20" t="s">
        <v>39</v>
      </c>
      <c r="V2413" s="21" t="s">
        <v>40</v>
      </c>
      <c r="W2413" s="22">
        <v>1</v>
      </c>
      <c r="X2413" s="23"/>
    </row>
    <row r="2414" spans="1:24" s="1" customFormat="1" ht="61.05" customHeight="1" x14ac:dyDescent="0.3">
      <c r="A2414" s="24" t="s">
        <v>23</v>
      </c>
      <c r="B2414" s="24" t="s">
        <v>2876</v>
      </c>
      <c r="C2414" s="12" t="s">
        <v>2877</v>
      </c>
      <c r="D2414" s="55"/>
      <c r="E2414" s="40" t="str">
        <f>HYPERLINK("https://www.google.ru/search?q=FN2610-010&amp;newwindow=1&amp;tbm=isch","Еще фото")</f>
        <v>Еще фото</v>
      </c>
      <c r="F2414" s="25"/>
      <c r="G2414" s="24" t="s">
        <v>2755</v>
      </c>
      <c r="H2414" s="24" t="s">
        <v>28</v>
      </c>
      <c r="I2414" s="24" t="s">
        <v>2695</v>
      </c>
      <c r="J2414" s="14" t="s">
        <v>29</v>
      </c>
      <c r="K2414" s="15" t="s">
        <v>30</v>
      </c>
      <c r="L2414" s="57"/>
      <c r="M2414" s="14"/>
      <c r="N2414" s="14" t="s">
        <v>114</v>
      </c>
      <c r="O2414" s="14"/>
      <c r="P2414" s="15" t="s">
        <v>47</v>
      </c>
      <c r="Q2414" s="16">
        <v>9899</v>
      </c>
      <c r="R2414" s="17">
        <v>40</v>
      </c>
      <c r="S2414" s="18">
        <v>6830.3099999999995</v>
      </c>
      <c r="T2414" s="19" t="s">
        <v>34</v>
      </c>
      <c r="U2414" s="20" t="s">
        <v>41</v>
      </c>
      <c r="V2414" s="21" t="s">
        <v>42</v>
      </c>
      <c r="W2414" s="22">
        <v>1</v>
      </c>
      <c r="X2414" s="23"/>
    </row>
    <row r="2415" spans="1:24" s="1" customFormat="1" ht="108" customHeight="1" x14ac:dyDescent="0.3">
      <c r="A2415" s="11" t="s">
        <v>23</v>
      </c>
      <c r="B2415" s="11" t="s">
        <v>2876</v>
      </c>
      <c r="C2415" s="12" t="s">
        <v>2879</v>
      </c>
      <c r="D2415" s="28"/>
      <c r="E2415" s="40" t="str">
        <f>HYPERLINK("https://www.google.ru/search?q=FN2610-365&amp;newwindow=1&amp;tbm=isch","Еще фото")</f>
        <v>Еще фото</v>
      </c>
      <c r="F2415" s="25"/>
      <c r="G2415" s="11" t="s">
        <v>2755</v>
      </c>
      <c r="H2415" s="11" t="s">
        <v>28</v>
      </c>
      <c r="I2415" s="14" t="s">
        <v>2695</v>
      </c>
      <c r="J2415" s="14" t="s">
        <v>29</v>
      </c>
      <c r="K2415" s="15" t="s">
        <v>30</v>
      </c>
      <c r="L2415" s="14" t="s">
        <v>2878</v>
      </c>
      <c r="M2415" s="14"/>
      <c r="N2415" s="14" t="s">
        <v>70</v>
      </c>
      <c r="O2415" s="14"/>
      <c r="P2415" s="15" t="s">
        <v>47</v>
      </c>
      <c r="Q2415" s="16">
        <v>9999</v>
      </c>
      <c r="R2415" s="17">
        <v>40</v>
      </c>
      <c r="S2415" s="18">
        <v>6899.3099999999995</v>
      </c>
      <c r="T2415" s="19" t="s">
        <v>34</v>
      </c>
      <c r="U2415" s="20" t="s">
        <v>35</v>
      </c>
      <c r="V2415" s="21" t="s">
        <v>36</v>
      </c>
      <c r="W2415" s="22">
        <v>1</v>
      </c>
      <c r="X2415" s="23"/>
    </row>
    <row r="2416" spans="1:24" s="1" customFormat="1" ht="108" customHeight="1" x14ac:dyDescent="0.3">
      <c r="A2416" s="11" t="s">
        <v>23</v>
      </c>
      <c r="B2416" s="11" t="s">
        <v>2880</v>
      </c>
      <c r="C2416" s="12" t="s">
        <v>2881</v>
      </c>
      <c r="D2416" s="28"/>
      <c r="E2416" s="40" t="str">
        <f>HYPERLINK("https://www.google.ru/search?q=FN2804-010&amp;newwindow=1&amp;tbm=isch","Еще фото")</f>
        <v>Еще фото</v>
      </c>
      <c r="F2416" s="25"/>
      <c r="G2416" s="11" t="s">
        <v>2699</v>
      </c>
      <c r="H2416" s="11" t="s">
        <v>28</v>
      </c>
      <c r="I2416" s="14" t="s">
        <v>2695</v>
      </c>
      <c r="J2416" s="14" t="s">
        <v>29</v>
      </c>
      <c r="K2416" s="15" t="s">
        <v>45</v>
      </c>
      <c r="L2416" s="14" t="s">
        <v>2882</v>
      </c>
      <c r="M2416" s="14"/>
      <c r="N2416" s="14" t="s">
        <v>114</v>
      </c>
      <c r="O2416" s="14"/>
      <c r="P2416" s="15" t="s">
        <v>2883</v>
      </c>
      <c r="Q2416" s="16">
        <v>5899</v>
      </c>
      <c r="R2416" s="17">
        <v>40</v>
      </c>
      <c r="S2416" s="18">
        <v>4070.31</v>
      </c>
      <c r="T2416" s="19" t="s">
        <v>34</v>
      </c>
      <c r="U2416" s="20" t="s">
        <v>39</v>
      </c>
      <c r="V2416" s="21" t="s">
        <v>49</v>
      </c>
      <c r="W2416" s="22">
        <v>5</v>
      </c>
      <c r="X2416" s="23"/>
    </row>
    <row r="2417" spans="1:24" s="1" customFormat="1" ht="108" customHeight="1" x14ac:dyDescent="0.3">
      <c r="A2417" s="11" t="s">
        <v>23</v>
      </c>
      <c r="B2417" s="11" t="s">
        <v>2884</v>
      </c>
      <c r="C2417" s="12" t="s">
        <v>2885</v>
      </c>
      <c r="D2417" s="28"/>
      <c r="E2417" s="40" t="str">
        <f>HYPERLINK("https://www.google.ru/search?q=FN3222-030&amp;newwindow=1&amp;tbm=isch","Еще фото")</f>
        <v>Еще фото</v>
      </c>
      <c r="F2417" s="25"/>
      <c r="G2417" s="11" t="s">
        <v>2699</v>
      </c>
      <c r="H2417" s="11" t="s">
        <v>28</v>
      </c>
      <c r="I2417" s="14" t="s">
        <v>2695</v>
      </c>
      <c r="J2417" s="14" t="s">
        <v>29</v>
      </c>
      <c r="K2417" s="15" t="s">
        <v>30</v>
      </c>
      <c r="L2417" s="14" t="s">
        <v>2886</v>
      </c>
      <c r="M2417" s="14"/>
      <c r="N2417" s="14" t="s">
        <v>32</v>
      </c>
      <c r="O2417" s="14"/>
      <c r="P2417" s="15" t="s">
        <v>2887</v>
      </c>
      <c r="Q2417" s="16">
        <v>13399</v>
      </c>
      <c r="R2417" s="17">
        <v>40</v>
      </c>
      <c r="S2417" s="18">
        <v>9245.31</v>
      </c>
      <c r="T2417" s="19" t="s">
        <v>34</v>
      </c>
      <c r="U2417" s="20" t="s">
        <v>41</v>
      </c>
      <c r="V2417" s="21" t="s">
        <v>42</v>
      </c>
      <c r="W2417" s="22">
        <v>1</v>
      </c>
      <c r="X2417" s="23"/>
    </row>
    <row r="2418" spans="1:24" s="1" customFormat="1" ht="108" customHeight="1" x14ac:dyDescent="0.3">
      <c r="A2418" s="11" t="s">
        <v>23</v>
      </c>
      <c r="B2418" s="11" t="s">
        <v>2888</v>
      </c>
      <c r="C2418" s="12" t="s">
        <v>2889</v>
      </c>
      <c r="D2418" s="28"/>
      <c r="E2418" s="40" t="str">
        <f>HYPERLINK("https://www.google.ru/search?q=FN5116-010&amp;newwindow=1&amp;tbm=isch","Еще фото")</f>
        <v>Еще фото</v>
      </c>
      <c r="F2418" s="25" t="s">
        <v>76</v>
      </c>
      <c r="G2418" s="11" t="s">
        <v>2699</v>
      </c>
      <c r="H2418" s="11" t="s">
        <v>28</v>
      </c>
      <c r="I2418" s="14" t="s">
        <v>2695</v>
      </c>
      <c r="J2418" s="14" t="s">
        <v>29</v>
      </c>
      <c r="K2418" s="15" t="s">
        <v>45</v>
      </c>
      <c r="L2418" s="14" t="s">
        <v>2890</v>
      </c>
      <c r="M2418" s="14"/>
      <c r="N2418" s="14" t="s">
        <v>114</v>
      </c>
      <c r="O2418" s="14"/>
      <c r="P2418" s="15" t="s">
        <v>2891</v>
      </c>
      <c r="Q2418" s="16">
        <v>6699</v>
      </c>
      <c r="R2418" s="17">
        <v>40</v>
      </c>
      <c r="S2418" s="18">
        <v>4622.3099999999995</v>
      </c>
      <c r="T2418" s="19" t="s">
        <v>34</v>
      </c>
      <c r="U2418" s="20" t="s">
        <v>64</v>
      </c>
      <c r="V2418" s="21" t="s">
        <v>65</v>
      </c>
      <c r="W2418" s="22">
        <v>1</v>
      </c>
      <c r="X2418" s="23"/>
    </row>
    <row r="2419" spans="1:24" s="1" customFormat="1" ht="52.05" customHeight="1" x14ac:dyDescent="0.3">
      <c r="A2419" s="11" t="s">
        <v>23</v>
      </c>
      <c r="B2419" s="11" t="s">
        <v>2888</v>
      </c>
      <c r="C2419" s="12" t="s">
        <v>2892</v>
      </c>
      <c r="D2419" s="54"/>
      <c r="E2419" s="40" t="str">
        <f>HYPERLINK("https://www.google.ru/search?q=FN5116-100&amp;newwindow=1&amp;tbm=isch","Еще фото")</f>
        <v>Еще фото</v>
      </c>
      <c r="F2419" s="25"/>
      <c r="G2419" s="11" t="s">
        <v>2699</v>
      </c>
      <c r="H2419" s="11" t="s">
        <v>28</v>
      </c>
      <c r="I2419" s="14" t="s">
        <v>2695</v>
      </c>
      <c r="J2419" s="14" t="s">
        <v>29</v>
      </c>
      <c r="K2419" s="15" t="s">
        <v>45</v>
      </c>
      <c r="L2419" s="56" t="s">
        <v>2890</v>
      </c>
      <c r="M2419" s="14"/>
      <c r="N2419" s="14" t="s">
        <v>67</v>
      </c>
      <c r="O2419" s="14"/>
      <c r="P2419" s="15" t="s">
        <v>2891</v>
      </c>
      <c r="Q2419" s="16">
        <v>6699</v>
      </c>
      <c r="R2419" s="17">
        <v>40</v>
      </c>
      <c r="S2419" s="18">
        <v>4622.3099999999995</v>
      </c>
      <c r="T2419" s="19" t="s">
        <v>34</v>
      </c>
      <c r="U2419" s="20" t="s">
        <v>35</v>
      </c>
      <c r="V2419" s="21" t="s">
        <v>48</v>
      </c>
      <c r="W2419" s="22">
        <v>2</v>
      </c>
      <c r="X2419" s="23"/>
    </row>
    <row r="2420" spans="1:24" s="1" customFormat="1" ht="61.05" customHeight="1" x14ac:dyDescent="0.3">
      <c r="A2420" s="24" t="s">
        <v>23</v>
      </c>
      <c r="B2420" s="24" t="s">
        <v>2888</v>
      </c>
      <c r="C2420" s="12" t="s">
        <v>2892</v>
      </c>
      <c r="D2420" s="55"/>
      <c r="E2420" s="40" t="str">
        <f>HYPERLINK("https://www.google.ru/search?q=FN5116-100&amp;newwindow=1&amp;tbm=isch","Еще фото")</f>
        <v>Еще фото</v>
      </c>
      <c r="F2420" s="25"/>
      <c r="G2420" s="24" t="s">
        <v>2699</v>
      </c>
      <c r="H2420" s="24" t="s">
        <v>28</v>
      </c>
      <c r="I2420" s="24" t="s">
        <v>2695</v>
      </c>
      <c r="J2420" s="14" t="s">
        <v>29</v>
      </c>
      <c r="K2420" s="15" t="s">
        <v>45</v>
      </c>
      <c r="L2420" s="57"/>
      <c r="M2420" s="14"/>
      <c r="N2420" s="14" t="s">
        <v>67</v>
      </c>
      <c r="O2420" s="14"/>
      <c r="P2420" s="15" t="s">
        <v>2891</v>
      </c>
      <c r="Q2420" s="16">
        <v>6699</v>
      </c>
      <c r="R2420" s="17">
        <v>40</v>
      </c>
      <c r="S2420" s="18">
        <v>4622.3099999999995</v>
      </c>
      <c r="T2420" s="19" t="s">
        <v>34</v>
      </c>
      <c r="U2420" s="20" t="s">
        <v>41</v>
      </c>
      <c r="V2420" s="21" t="s">
        <v>40</v>
      </c>
      <c r="W2420" s="22">
        <v>1</v>
      </c>
      <c r="X2420" s="23"/>
    </row>
    <row r="2421" spans="1:24" s="1" customFormat="1" ht="52.05" customHeight="1" x14ac:dyDescent="0.3">
      <c r="A2421" s="11" t="s">
        <v>23</v>
      </c>
      <c r="B2421" s="11" t="s">
        <v>2893</v>
      </c>
      <c r="C2421" s="12" t="s">
        <v>2894</v>
      </c>
      <c r="D2421" s="54"/>
      <c r="E2421" s="40" t="str">
        <f>HYPERLINK("https://www.google.ru/search?q=FN5829-010&amp;newwindow=1&amp;tbm=isch","Еще фото")</f>
        <v>Еще фото</v>
      </c>
      <c r="F2421" s="25" t="s">
        <v>52</v>
      </c>
      <c r="G2421" s="11" t="s">
        <v>2699</v>
      </c>
      <c r="H2421" s="11" t="s">
        <v>28</v>
      </c>
      <c r="I2421" s="14" t="s">
        <v>2695</v>
      </c>
      <c r="J2421" s="14" t="s">
        <v>254</v>
      </c>
      <c r="K2421" s="15" t="s">
        <v>30</v>
      </c>
      <c r="L2421" s="56" t="s">
        <v>2895</v>
      </c>
      <c r="M2421" s="14"/>
      <c r="N2421" s="14" t="s">
        <v>114</v>
      </c>
      <c r="O2421" s="14"/>
      <c r="P2421" s="15" t="s">
        <v>2896</v>
      </c>
      <c r="Q2421" s="16">
        <v>6799</v>
      </c>
      <c r="R2421" s="17">
        <v>40</v>
      </c>
      <c r="S2421" s="18">
        <v>4691.3099999999995</v>
      </c>
      <c r="T2421" s="19" t="s">
        <v>34</v>
      </c>
      <c r="U2421" s="20" t="s">
        <v>64</v>
      </c>
      <c r="V2421" s="21" t="s">
        <v>48</v>
      </c>
      <c r="W2421" s="22">
        <v>2</v>
      </c>
      <c r="X2421" s="23"/>
    </row>
    <row r="2422" spans="1:24" s="1" customFormat="1" ht="61.05" customHeight="1" x14ac:dyDescent="0.3">
      <c r="A2422" s="24" t="s">
        <v>23</v>
      </c>
      <c r="B2422" s="24" t="s">
        <v>2893</v>
      </c>
      <c r="C2422" s="12" t="s">
        <v>2894</v>
      </c>
      <c r="D2422" s="55"/>
      <c r="E2422" s="40" t="str">
        <f>HYPERLINK("https://www.google.ru/search?q=FN5829-010&amp;newwindow=1&amp;tbm=isch","Еще фото")</f>
        <v>Еще фото</v>
      </c>
      <c r="F2422" s="25" t="s">
        <v>52</v>
      </c>
      <c r="G2422" s="24" t="s">
        <v>2699</v>
      </c>
      <c r="H2422" s="24" t="s">
        <v>28</v>
      </c>
      <c r="I2422" s="24" t="s">
        <v>2695</v>
      </c>
      <c r="J2422" s="14" t="s">
        <v>254</v>
      </c>
      <c r="K2422" s="15" t="s">
        <v>30</v>
      </c>
      <c r="L2422" s="57"/>
      <c r="M2422" s="14"/>
      <c r="N2422" s="14" t="s">
        <v>114</v>
      </c>
      <c r="O2422" s="14"/>
      <c r="P2422" s="15" t="s">
        <v>2896</v>
      </c>
      <c r="Q2422" s="16">
        <v>6799</v>
      </c>
      <c r="R2422" s="17">
        <v>40</v>
      </c>
      <c r="S2422" s="18">
        <v>4691.3099999999995</v>
      </c>
      <c r="T2422" s="19" t="s">
        <v>34</v>
      </c>
      <c r="U2422" s="20" t="s">
        <v>39</v>
      </c>
      <c r="V2422" s="21" t="s">
        <v>40</v>
      </c>
      <c r="W2422" s="22">
        <v>2</v>
      </c>
      <c r="X2422" s="23"/>
    </row>
    <row r="2423" spans="1:24" s="1" customFormat="1" ht="108" customHeight="1" x14ac:dyDescent="0.3">
      <c r="A2423" s="11" t="s">
        <v>23</v>
      </c>
      <c r="B2423" s="11" t="s">
        <v>2897</v>
      </c>
      <c r="C2423" s="12" t="s">
        <v>2898</v>
      </c>
      <c r="D2423" s="28"/>
      <c r="E2423" s="40" t="str">
        <f>HYPERLINK("https://www.google.ru/search?q=FN5829-100&amp;newwindow=1&amp;tbm=isch","Еще фото")</f>
        <v>Еще фото</v>
      </c>
      <c r="F2423" s="25" t="s">
        <v>76</v>
      </c>
      <c r="G2423" s="11" t="s">
        <v>2699</v>
      </c>
      <c r="H2423" s="11" t="s">
        <v>28</v>
      </c>
      <c r="I2423" s="14" t="s">
        <v>2695</v>
      </c>
      <c r="J2423" s="14" t="s">
        <v>29</v>
      </c>
      <c r="K2423" s="15" t="s">
        <v>30</v>
      </c>
      <c r="L2423" s="14" t="s">
        <v>2895</v>
      </c>
      <c r="M2423" s="14"/>
      <c r="N2423" s="14" t="s">
        <v>67</v>
      </c>
      <c r="O2423" s="14"/>
      <c r="P2423" s="15" t="s">
        <v>2896</v>
      </c>
      <c r="Q2423" s="16">
        <v>6899</v>
      </c>
      <c r="R2423" s="17">
        <v>40</v>
      </c>
      <c r="S2423" s="18">
        <v>4760.3099999999995</v>
      </c>
      <c r="T2423" s="19" t="s">
        <v>34</v>
      </c>
      <c r="U2423" s="20" t="s">
        <v>41</v>
      </c>
      <c r="V2423" s="21" t="s">
        <v>42</v>
      </c>
      <c r="W2423" s="22">
        <v>1</v>
      </c>
      <c r="X2423" s="23"/>
    </row>
    <row r="2424" spans="1:24" s="1" customFormat="1" ht="52.05" customHeight="1" x14ac:dyDescent="0.3">
      <c r="A2424" s="11" t="s">
        <v>23</v>
      </c>
      <c r="B2424" s="11" t="s">
        <v>2899</v>
      </c>
      <c r="C2424" s="12" t="s">
        <v>2900</v>
      </c>
      <c r="D2424" s="54"/>
      <c r="E2424" s="40" t="str">
        <f>HYPERLINK("https://www.google.ru/search?q=FN5980-010&amp;newwindow=1&amp;tbm=isch","Еще фото")</f>
        <v>Еще фото</v>
      </c>
      <c r="F2424" s="25"/>
      <c r="G2424" s="11" t="s">
        <v>2699</v>
      </c>
      <c r="H2424" s="11" t="s">
        <v>28</v>
      </c>
      <c r="I2424" s="14" t="s">
        <v>2695</v>
      </c>
      <c r="J2424" s="14" t="s">
        <v>29</v>
      </c>
      <c r="K2424" s="15" t="s">
        <v>30</v>
      </c>
      <c r="L2424" s="56" t="s">
        <v>2901</v>
      </c>
      <c r="M2424" s="14"/>
      <c r="N2424" s="14" t="s">
        <v>114</v>
      </c>
      <c r="O2424" s="14"/>
      <c r="P2424" s="15" t="s">
        <v>87</v>
      </c>
      <c r="Q2424" s="16">
        <v>7099</v>
      </c>
      <c r="R2424" s="17">
        <v>40</v>
      </c>
      <c r="S2424" s="18">
        <v>4898.3099999999995</v>
      </c>
      <c r="T2424" s="19" t="s">
        <v>34</v>
      </c>
      <c r="U2424" s="20" t="s">
        <v>35</v>
      </c>
      <c r="V2424" s="21" t="s">
        <v>36</v>
      </c>
      <c r="W2424" s="22">
        <v>1</v>
      </c>
      <c r="X2424" s="23"/>
    </row>
    <row r="2425" spans="1:24" s="1" customFormat="1" ht="61.05" customHeight="1" x14ac:dyDescent="0.3">
      <c r="A2425" s="24" t="s">
        <v>23</v>
      </c>
      <c r="B2425" s="24" t="s">
        <v>2899</v>
      </c>
      <c r="C2425" s="12" t="s">
        <v>2900</v>
      </c>
      <c r="D2425" s="55"/>
      <c r="E2425" s="40" t="str">
        <f>HYPERLINK("https://www.google.ru/search?q=FN5980-010&amp;newwindow=1&amp;tbm=isch","Еще фото")</f>
        <v>Еще фото</v>
      </c>
      <c r="F2425" s="25"/>
      <c r="G2425" s="24" t="s">
        <v>2699</v>
      </c>
      <c r="H2425" s="24" t="s">
        <v>28</v>
      </c>
      <c r="I2425" s="24" t="s">
        <v>2695</v>
      </c>
      <c r="J2425" s="14" t="s">
        <v>29</v>
      </c>
      <c r="K2425" s="15" t="s">
        <v>30</v>
      </c>
      <c r="L2425" s="57"/>
      <c r="M2425" s="14"/>
      <c r="N2425" s="14" t="s">
        <v>114</v>
      </c>
      <c r="O2425" s="14"/>
      <c r="P2425" s="15" t="s">
        <v>87</v>
      </c>
      <c r="Q2425" s="16">
        <v>7099</v>
      </c>
      <c r="R2425" s="17">
        <v>40</v>
      </c>
      <c r="S2425" s="18">
        <v>4898.3099999999995</v>
      </c>
      <c r="T2425" s="19" t="s">
        <v>34</v>
      </c>
      <c r="U2425" s="20" t="s">
        <v>37</v>
      </c>
      <c r="V2425" s="21" t="s">
        <v>38</v>
      </c>
      <c r="W2425" s="22">
        <v>1</v>
      </c>
      <c r="X2425" s="23"/>
    </row>
    <row r="2426" spans="1:24" s="1" customFormat="1" ht="108" customHeight="1" x14ac:dyDescent="0.3">
      <c r="A2426" s="11" t="s">
        <v>23</v>
      </c>
      <c r="B2426" s="11" t="s">
        <v>2720</v>
      </c>
      <c r="C2426" s="12" t="s">
        <v>2902</v>
      </c>
      <c r="D2426" s="28"/>
      <c r="E2426" s="40" t="str">
        <f>HYPERLINK("https://www.google.ru/search?q=FN7702-070&amp;newwindow=1&amp;tbm=isch","Еще фото")</f>
        <v>Еще фото</v>
      </c>
      <c r="F2426" s="25"/>
      <c r="G2426" s="11" t="s">
        <v>2699</v>
      </c>
      <c r="H2426" s="11" t="s">
        <v>28</v>
      </c>
      <c r="I2426" s="14" t="s">
        <v>2695</v>
      </c>
      <c r="J2426" s="14" t="s">
        <v>29</v>
      </c>
      <c r="K2426" s="15" t="s">
        <v>30</v>
      </c>
      <c r="L2426" s="14" t="s">
        <v>2722</v>
      </c>
      <c r="M2426" s="14"/>
      <c r="N2426" s="14" t="s">
        <v>114</v>
      </c>
      <c r="O2426" s="14"/>
      <c r="P2426" s="15" t="s">
        <v>87</v>
      </c>
      <c r="Q2426" s="16">
        <v>5499</v>
      </c>
      <c r="R2426" s="17">
        <v>40</v>
      </c>
      <c r="S2426" s="18">
        <v>3794.31</v>
      </c>
      <c r="T2426" s="19" t="s">
        <v>34</v>
      </c>
      <c r="U2426" s="20" t="s">
        <v>39</v>
      </c>
      <c r="V2426" s="21" t="s">
        <v>40</v>
      </c>
      <c r="W2426" s="22">
        <v>2</v>
      </c>
      <c r="X2426" s="23"/>
    </row>
    <row r="2427" spans="1:24" s="1" customFormat="1" ht="108" customHeight="1" x14ac:dyDescent="0.3">
      <c r="A2427" s="11" t="s">
        <v>23</v>
      </c>
      <c r="B2427" s="11" t="s">
        <v>2903</v>
      </c>
      <c r="C2427" s="12" t="s">
        <v>2904</v>
      </c>
      <c r="D2427" s="28"/>
      <c r="E2427" s="40" t="str">
        <f>HYPERLINK("https://www.google.ru/search?q=FQ3758-100&amp;newwindow=1&amp;tbm=isch","Еще фото")</f>
        <v>Еще фото</v>
      </c>
      <c r="F2427" s="25"/>
      <c r="G2427" s="11" t="s">
        <v>2699</v>
      </c>
      <c r="H2427" s="11" t="s">
        <v>28</v>
      </c>
      <c r="I2427" s="14" t="s">
        <v>2695</v>
      </c>
      <c r="J2427" s="14" t="s">
        <v>29</v>
      </c>
      <c r="K2427" s="15" t="s">
        <v>337</v>
      </c>
      <c r="L2427" s="14" t="s">
        <v>2905</v>
      </c>
      <c r="M2427" s="14"/>
      <c r="N2427" s="14" t="s">
        <v>67</v>
      </c>
      <c r="O2427" s="14"/>
      <c r="P2427" s="15" t="s">
        <v>87</v>
      </c>
      <c r="Q2427" s="16">
        <v>8599</v>
      </c>
      <c r="R2427" s="17">
        <v>40</v>
      </c>
      <c r="S2427" s="18">
        <v>5933.3099999999995</v>
      </c>
      <c r="T2427" s="19" t="s">
        <v>34</v>
      </c>
      <c r="U2427" s="20" t="s">
        <v>35</v>
      </c>
      <c r="V2427" s="21" t="s">
        <v>36</v>
      </c>
      <c r="W2427" s="22">
        <v>1</v>
      </c>
      <c r="X2427" s="23"/>
    </row>
    <row r="2428" spans="1:24" s="1" customFormat="1" ht="108" customHeight="1" x14ac:dyDescent="0.3">
      <c r="A2428" s="11" t="s">
        <v>23</v>
      </c>
      <c r="B2428" s="11" t="s">
        <v>2906</v>
      </c>
      <c r="C2428" s="12" t="s">
        <v>2907</v>
      </c>
      <c r="D2428" s="28"/>
      <c r="E2428" s="40" t="str">
        <f>HYPERLINK("https://www.google.ru/search?q=FQ3899-010&amp;newwindow=1&amp;tbm=isch","Еще фото")</f>
        <v>Еще фото</v>
      </c>
      <c r="F2428" s="25"/>
      <c r="G2428" s="11" t="s">
        <v>2699</v>
      </c>
      <c r="H2428" s="11" t="s">
        <v>28</v>
      </c>
      <c r="I2428" s="14" t="s">
        <v>2695</v>
      </c>
      <c r="J2428" s="14" t="s">
        <v>336</v>
      </c>
      <c r="K2428" s="15" t="s">
        <v>30</v>
      </c>
      <c r="L2428" s="14" t="s">
        <v>2908</v>
      </c>
      <c r="M2428" s="14"/>
      <c r="N2428" s="14" t="s">
        <v>114</v>
      </c>
      <c r="O2428" s="14"/>
      <c r="P2428" s="15" t="s">
        <v>237</v>
      </c>
      <c r="Q2428" s="16">
        <v>5799</v>
      </c>
      <c r="R2428" s="17">
        <v>40</v>
      </c>
      <c r="S2428" s="18">
        <v>4001.31</v>
      </c>
      <c r="T2428" s="19" t="s">
        <v>34</v>
      </c>
      <c r="U2428" s="20" t="s">
        <v>37</v>
      </c>
      <c r="V2428" s="21" t="s">
        <v>38</v>
      </c>
      <c r="W2428" s="22">
        <v>1</v>
      </c>
      <c r="X2428" s="23"/>
    </row>
    <row r="2429" spans="1:24" s="1" customFormat="1" ht="52.05" customHeight="1" x14ac:dyDescent="0.3">
      <c r="A2429" s="11" t="s">
        <v>23</v>
      </c>
      <c r="B2429" s="11" t="s">
        <v>2909</v>
      </c>
      <c r="C2429" s="12" t="s">
        <v>2910</v>
      </c>
      <c r="D2429" s="54"/>
      <c r="E2429" s="40" t="str">
        <f>HYPERLINK("https://www.google.ru/search?q=FQ4932-225&amp;newwindow=1&amp;tbm=isch","Еще фото")</f>
        <v>Еще фото</v>
      </c>
      <c r="F2429" s="25"/>
      <c r="G2429" s="11" t="s">
        <v>2699</v>
      </c>
      <c r="H2429" s="11" t="s">
        <v>28</v>
      </c>
      <c r="I2429" s="14" t="s">
        <v>2695</v>
      </c>
      <c r="J2429" s="14" t="s">
        <v>724</v>
      </c>
      <c r="K2429" s="15" t="s">
        <v>30</v>
      </c>
      <c r="L2429" s="56" t="s">
        <v>2911</v>
      </c>
      <c r="M2429" s="14"/>
      <c r="N2429" s="14" t="s">
        <v>1060</v>
      </c>
      <c r="O2429" s="14"/>
      <c r="P2429" s="15" t="s">
        <v>237</v>
      </c>
      <c r="Q2429" s="16">
        <v>5499</v>
      </c>
      <c r="R2429" s="17">
        <v>40</v>
      </c>
      <c r="S2429" s="18">
        <v>3794.31</v>
      </c>
      <c r="T2429" s="19" t="s">
        <v>34</v>
      </c>
      <c r="U2429" s="20" t="s">
        <v>64</v>
      </c>
      <c r="V2429" s="21" t="s">
        <v>48</v>
      </c>
      <c r="W2429" s="22">
        <v>1</v>
      </c>
      <c r="X2429" s="23"/>
    </row>
    <row r="2430" spans="1:24" s="1" customFormat="1" ht="61.05" customHeight="1" x14ac:dyDescent="0.3">
      <c r="A2430" s="24" t="s">
        <v>23</v>
      </c>
      <c r="B2430" s="24" t="s">
        <v>2909</v>
      </c>
      <c r="C2430" s="12" t="s">
        <v>2910</v>
      </c>
      <c r="D2430" s="55"/>
      <c r="E2430" s="40" t="str">
        <f>HYPERLINK("https://www.google.ru/search?q=FQ4932-225&amp;newwindow=1&amp;tbm=isch","Еще фото")</f>
        <v>Еще фото</v>
      </c>
      <c r="F2430" s="25"/>
      <c r="G2430" s="24" t="s">
        <v>2699</v>
      </c>
      <c r="H2430" s="24" t="s">
        <v>28</v>
      </c>
      <c r="I2430" s="24" t="s">
        <v>2695</v>
      </c>
      <c r="J2430" s="14" t="s">
        <v>724</v>
      </c>
      <c r="K2430" s="15" t="s">
        <v>30</v>
      </c>
      <c r="L2430" s="57"/>
      <c r="M2430" s="14"/>
      <c r="N2430" s="14" t="s">
        <v>1060</v>
      </c>
      <c r="O2430" s="14"/>
      <c r="P2430" s="15" t="s">
        <v>237</v>
      </c>
      <c r="Q2430" s="16">
        <v>5499</v>
      </c>
      <c r="R2430" s="17">
        <v>40</v>
      </c>
      <c r="S2430" s="18">
        <v>3794.31</v>
      </c>
      <c r="T2430" s="19" t="s">
        <v>34</v>
      </c>
      <c r="U2430" s="20" t="s">
        <v>35</v>
      </c>
      <c r="V2430" s="21" t="s">
        <v>36</v>
      </c>
      <c r="W2430" s="22">
        <v>2</v>
      </c>
      <c r="X2430" s="23"/>
    </row>
    <row r="2431" spans="1:24" s="1" customFormat="1" ht="52.05" customHeight="1" x14ac:dyDescent="0.3">
      <c r="A2431" s="11" t="s">
        <v>23</v>
      </c>
      <c r="B2431" s="11" t="s">
        <v>2912</v>
      </c>
      <c r="C2431" s="12" t="s">
        <v>2913</v>
      </c>
      <c r="D2431" s="54"/>
      <c r="E2431" s="40" t="str">
        <f>HYPERLINK("https://www.google.ru/search?q=FQ6606-010&amp;newwindow=1&amp;tbm=isch","Еще фото")</f>
        <v>Еще фото</v>
      </c>
      <c r="F2431" s="25"/>
      <c r="G2431" s="11" t="s">
        <v>2699</v>
      </c>
      <c r="H2431" s="11" t="s">
        <v>28</v>
      </c>
      <c r="I2431" s="14" t="s">
        <v>2695</v>
      </c>
      <c r="J2431" s="14" t="s">
        <v>29</v>
      </c>
      <c r="K2431" s="15" t="s">
        <v>45</v>
      </c>
      <c r="L2431" s="56" t="s">
        <v>2914</v>
      </c>
      <c r="M2431" s="14"/>
      <c r="N2431" s="14" t="s">
        <v>114</v>
      </c>
      <c r="O2431" s="14"/>
      <c r="P2431" s="15" t="s">
        <v>2798</v>
      </c>
      <c r="Q2431" s="16">
        <v>5399</v>
      </c>
      <c r="R2431" s="17">
        <v>40</v>
      </c>
      <c r="S2431" s="18">
        <v>3725.31</v>
      </c>
      <c r="T2431" s="19" t="s">
        <v>34</v>
      </c>
      <c r="U2431" s="20" t="s">
        <v>64</v>
      </c>
      <c r="V2431" s="21" t="s">
        <v>65</v>
      </c>
      <c r="W2431" s="22">
        <v>9</v>
      </c>
      <c r="X2431" s="23"/>
    </row>
    <row r="2432" spans="1:24" s="1" customFormat="1" ht="61.05" customHeight="1" x14ac:dyDescent="0.3">
      <c r="A2432" s="24" t="s">
        <v>23</v>
      </c>
      <c r="B2432" s="24" t="s">
        <v>2912</v>
      </c>
      <c r="C2432" s="12" t="s">
        <v>2913</v>
      </c>
      <c r="D2432" s="55"/>
      <c r="E2432" s="40" t="str">
        <f>HYPERLINK("https://www.google.ru/search?q=FQ6606-010&amp;newwindow=1&amp;tbm=isch","Еще фото")</f>
        <v>Еще фото</v>
      </c>
      <c r="F2432" s="25"/>
      <c r="G2432" s="24" t="s">
        <v>2699</v>
      </c>
      <c r="H2432" s="24" t="s">
        <v>28</v>
      </c>
      <c r="I2432" s="24" t="s">
        <v>2695</v>
      </c>
      <c r="J2432" s="14" t="s">
        <v>29</v>
      </c>
      <c r="K2432" s="15" t="s">
        <v>45</v>
      </c>
      <c r="L2432" s="57"/>
      <c r="M2432" s="14"/>
      <c r="N2432" s="14" t="s">
        <v>114</v>
      </c>
      <c r="O2432" s="14"/>
      <c r="P2432" s="15" t="s">
        <v>2798</v>
      </c>
      <c r="Q2432" s="16">
        <v>5399</v>
      </c>
      <c r="R2432" s="17">
        <v>40</v>
      </c>
      <c r="S2432" s="18">
        <v>3725.31</v>
      </c>
      <c r="T2432" s="19" t="s">
        <v>34</v>
      </c>
      <c r="U2432" s="20" t="s">
        <v>35</v>
      </c>
      <c r="V2432" s="21" t="s">
        <v>48</v>
      </c>
      <c r="W2432" s="22">
        <v>3</v>
      </c>
      <c r="X2432" s="23"/>
    </row>
    <row r="2433" spans="1:24" s="1" customFormat="1" ht="35" customHeight="1" x14ac:dyDescent="0.3">
      <c r="A2433" s="11" t="s">
        <v>23</v>
      </c>
      <c r="B2433" s="11" t="s">
        <v>2912</v>
      </c>
      <c r="C2433" s="12" t="s">
        <v>2915</v>
      </c>
      <c r="D2433" s="58"/>
      <c r="E2433" s="40" t="str">
        <f>HYPERLINK("https://www.google.ru/search?q=FQ6606-100&amp;newwindow=1&amp;tbm=isch","Еще фото")</f>
        <v>Еще фото</v>
      </c>
      <c r="F2433" s="25"/>
      <c r="G2433" s="11" t="s">
        <v>2699</v>
      </c>
      <c r="H2433" s="11" t="s">
        <v>28</v>
      </c>
      <c r="I2433" s="14" t="s">
        <v>2695</v>
      </c>
      <c r="J2433" s="14" t="s">
        <v>29</v>
      </c>
      <c r="K2433" s="15" t="s">
        <v>45</v>
      </c>
      <c r="L2433" s="56" t="s">
        <v>2914</v>
      </c>
      <c r="M2433" s="14"/>
      <c r="N2433" s="14" t="s">
        <v>67</v>
      </c>
      <c r="O2433" s="14"/>
      <c r="P2433" s="15" t="s">
        <v>2798</v>
      </c>
      <c r="Q2433" s="16">
        <v>5799</v>
      </c>
      <c r="R2433" s="17">
        <v>40</v>
      </c>
      <c r="S2433" s="18">
        <v>4001.31</v>
      </c>
      <c r="T2433" s="19" t="s">
        <v>34</v>
      </c>
      <c r="U2433" s="20" t="s">
        <v>64</v>
      </c>
      <c r="V2433" s="21" t="s">
        <v>65</v>
      </c>
      <c r="W2433" s="22">
        <v>3</v>
      </c>
      <c r="X2433" s="23"/>
    </row>
    <row r="2434" spans="1:24" s="1" customFormat="1" ht="35" customHeight="1" x14ac:dyDescent="0.3">
      <c r="A2434" s="24" t="s">
        <v>23</v>
      </c>
      <c r="B2434" s="24" t="s">
        <v>2912</v>
      </c>
      <c r="C2434" s="12" t="s">
        <v>2915</v>
      </c>
      <c r="D2434" s="59"/>
      <c r="E2434" s="40" t="str">
        <f>HYPERLINK("https://www.google.ru/search?q=FQ6606-100&amp;newwindow=1&amp;tbm=isch","Еще фото")</f>
        <v>Еще фото</v>
      </c>
      <c r="F2434" s="25"/>
      <c r="G2434" s="24" t="s">
        <v>2699</v>
      </c>
      <c r="H2434" s="24" t="s">
        <v>28</v>
      </c>
      <c r="I2434" s="24" t="s">
        <v>2695</v>
      </c>
      <c r="J2434" s="14" t="s">
        <v>29</v>
      </c>
      <c r="K2434" s="15" t="s">
        <v>45</v>
      </c>
      <c r="L2434" s="61"/>
      <c r="M2434" s="14"/>
      <c r="N2434" s="14" t="s">
        <v>67</v>
      </c>
      <c r="O2434" s="14"/>
      <c r="P2434" s="15" t="s">
        <v>2798</v>
      </c>
      <c r="Q2434" s="16">
        <v>5799</v>
      </c>
      <c r="R2434" s="17">
        <v>40</v>
      </c>
      <c r="S2434" s="18">
        <v>4001.31</v>
      </c>
      <c r="T2434" s="19" t="s">
        <v>34</v>
      </c>
      <c r="U2434" s="20" t="s">
        <v>35</v>
      </c>
      <c r="V2434" s="21" t="s">
        <v>48</v>
      </c>
      <c r="W2434" s="22">
        <v>2</v>
      </c>
      <c r="X2434" s="23"/>
    </row>
    <row r="2435" spans="1:24" s="1" customFormat="1" ht="37.049999999999997" customHeight="1" x14ac:dyDescent="0.3">
      <c r="A2435" s="24" t="s">
        <v>23</v>
      </c>
      <c r="B2435" s="24" t="s">
        <v>2912</v>
      </c>
      <c r="C2435" s="12" t="s">
        <v>2915</v>
      </c>
      <c r="D2435" s="60"/>
      <c r="E2435" s="40" t="str">
        <f>HYPERLINK("https://www.google.ru/search?q=FQ6606-100&amp;newwindow=1&amp;tbm=isch","Еще фото")</f>
        <v>Еще фото</v>
      </c>
      <c r="F2435" s="25"/>
      <c r="G2435" s="24" t="s">
        <v>2699</v>
      </c>
      <c r="H2435" s="24" t="s">
        <v>28</v>
      </c>
      <c r="I2435" s="24" t="s">
        <v>2695</v>
      </c>
      <c r="J2435" s="14" t="s">
        <v>29</v>
      </c>
      <c r="K2435" s="15" t="s">
        <v>45</v>
      </c>
      <c r="L2435" s="57"/>
      <c r="M2435" s="14"/>
      <c r="N2435" s="14" t="s">
        <v>67</v>
      </c>
      <c r="O2435" s="14"/>
      <c r="P2435" s="15" t="s">
        <v>2798</v>
      </c>
      <c r="Q2435" s="16">
        <v>5799</v>
      </c>
      <c r="R2435" s="17">
        <v>40</v>
      </c>
      <c r="S2435" s="18">
        <v>4001.31</v>
      </c>
      <c r="T2435" s="19" t="s">
        <v>34</v>
      </c>
      <c r="U2435" s="20" t="s">
        <v>37</v>
      </c>
      <c r="V2435" s="21" t="s">
        <v>38</v>
      </c>
      <c r="W2435" s="22">
        <v>1</v>
      </c>
      <c r="X2435" s="23"/>
    </row>
    <row r="2436" spans="1:24" s="1" customFormat="1" ht="52.05" customHeight="1" x14ac:dyDescent="0.3">
      <c r="A2436" s="11" t="s">
        <v>23</v>
      </c>
      <c r="B2436" s="11" t="s">
        <v>2916</v>
      </c>
      <c r="C2436" s="12" t="s">
        <v>2917</v>
      </c>
      <c r="D2436" s="54"/>
      <c r="E2436" s="40" t="str">
        <f>HYPERLINK("https://www.google.ru/search?q=FV5484-010&amp;newwindow=1&amp;tbm=isch","Еще фото")</f>
        <v>Еще фото</v>
      </c>
      <c r="F2436" s="25" t="s">
        <v>52</v>
      </c>
      <c r="G2436" s="11" t="s">
        <v>2755</v>
      </c>
      <c r="H2436" s="11" t="s">
        <v>28</v>
      </c>
      <c r="I2436" s="14" t="s">
        <v>2695</v>
      </c>
      <c r="J2436" s="14" t="s">
        <v>99</v>
      </c>
      <c r="K2436" s="15" t="s">
        <v>45</v>
      </c>
      <c r="L2436" s="56" t="s">
        <v>2918</v>
      </c>
      <c r="M2436" s="14"/>
      <c r="N2436" s="14" t="s">
        <v>114</v>
      </c>
      <c r="O2436" s="14"/>
      <c r="P2436" s="15" t="s">
        <v>2919</v>
      </c>
      <c r="Q2436" s="16">
        <v>6999</v>
      </c>
      <c r="R2436" s="17">
        <v>40</v>
      </c>
      <c r="S2436" s="18">
        <v>4829.3099999999995</v>
      </c>
      <c r="T2436" s="19" t="s">
        <v>34</v>
      </c>
      <c r="U2436" s="20" t="s">
        <v>39</v>
      </c>
      <c r="V2436" s="21" t="s">
        <v>49</v>
      </c>
      <c r="W2436" s="22">
        <v>7</v>
      </c>
      <c r="X2436" s="23"/>
    </row>
    <row r="2437" spans="1:24" s="1" customFormat="1" ht="61.05" customHeight="1" x14ac:dyDescent="0.3">
      <c r="A2437" s="24" t="s">
        <v>23</v>
      </c>
      <c r="B2437" s="24" t="s">
        <v>2916</v>
      </c>
      <c r="C2437" s="12" t="s">
        <v>2917</v>
      </c>
      <c r="D2437" s="55"/>
      <c r="E2437" s="40" t="str">
        <f>HYPERLINK("https://www.google.ru/search?q=FV5484-010&amp;newwindow=1&amp;tbm=isch","Еще фото")</f>
        <v>Еще фото</v>
      </c>
      <c r="F2437" s="25" t="s">
        <v>52</v>
      </c>
      <c r="G2437" s="24" t="s">
        <v>2755</v>
      </c>
      <c r="H2437" s="24" t="s">
        <v>28</v>
      </c>
      <c r="I2437" s="24" t="s">
        <v>2695</v>
      </c>
      <c r="J2437" s="14" t="s">
        <v>99</v>
      </c>
      <c r="K2437" s="15" t="s">
        <v>45</v>
      </c>
      <c r="L2437" s="57"/>
      <c r="M2437" s="14"/>
      <c r="N2437" s="14" t="s">
        <v>114</v>
      </c>
      <c r="O2437" s="14"/>
      <c r="P2437" s="15" t="s">
        <v>2919</v>
      </c>
      <c r="Q2437" s="16">
        <v>6999</v>
      </c>
      <c r="R2437" s="17">
        <v>40</v>
      </c>
      <c r="S2437" s="18">
        <v>4829.3099999999995</v>
      </c>
      <c r="T2437" s="19" t="s">
        <v>34</v>
      </c>
      <c r="U2437" s="20" t="s">
        <v>41</v>
      </c>
      <c r="V2437" s="21" t="s">
        <v>40</v>
      </c>
      <c r="W2437" s="22">
        <v>3</v>
      </c>
      <c r="X2437" s="23"/>
    </row>
    <row r="2438" spans="1:24" s="1" customFormat="1" ht="26" customHeight="1" x14ac:dyDescent="0.3">
      <c r="A2438" s="11" t="s">
        <v>23</v>
      </c>
      <c r="B2438" s="11" t="s">
        <v>2916</v>
      </c>
      <c r="C2438" s="12" t="s">
        <v>2920</v>
      </c>
      <c r="D2438" s="58"/>
      <c r="E2438" s="40" t="str">
        <f>HYPERLINK("https://www.google.ru/search?q=FV5484-100&amp;newwindow=1&amp;tbm=isch","Еще фото")</f>
        <v>Еще фото</v>
      </c>
      <c r="F2438" s="25"/>
      <c r="G2438" s="11" t="s">
        <v>2755</v>
      </c>
      <c r="H2438" s="11" t="s">
        <v>28</v>
      </c>
      <c r="I2438" s="14" t="s">
        <v>2695</v>
      </c>
      <c r="J2438" s="14" t="s">
        <v>29</v>
      </c>
      <c r="K2438" s="15" t="s">
        <v>45</v>
      </c>
      <c r="L2438" s="56" t="s">
        <v>2918</v>
      </c>
      <c r="M2438" s="14"/>
      <c r="N2438" s="14" t="s">
        <v>67</v>
      </c>
      <c r="O2438" s="14"/>
      <c r="P2438" s="15" t="s">
        <v>101</v>
      </c>
      <c r="Q2438" s="16">
        <v>6799</v>
      </c>
      <c r="R2438" s="17">
        <v>40</v>
      </c>
      <c r="S2438" s="18">
        <v>4691.3099999999995</v>
      </c>
      <c r="T2438" s="19" t="s">
        <v>34</v>
      </c>
      <c r="U2438" s="20" t="s">
        <v>37</v>
      </c>
      <c r="V2438" s="21" t="s">
        <v>38</v>
      </c>
      <c r="W2438" s="22">
        <v>3</v>
      </c>
      <c r="X2438" s="23"/>
    </row>
    <row r="2439" spans="1:24" s="1" customFormat="1" ht="26" customHeight="1" x14ac:dyDescent="0.3">
      <c r="A2439" s="24" t="s">
        <v>23</v>
      </c>
      <c r="B2439" s="24" t="s">
        <v>2916</v>
      </c>
      <c r="C2439" s="12" t="s">
        <v>2920</v>
      </c>
      <c r="D2439" s="59"/>
      <c r="E2439" s="40" t="str">
        <f>HYPERLINK("https://www.google.ru/search?q=FV5484-100&amp;newwindow=1&amp;tbm=isch","Еще фото")</f>
        <v>Еще фото</v>
      </c>
      <c r="F2439" s="25"/>
      <c r="G2439" s="24" t="s">
        <v>2755</v>
      </c>
      <c r="H2439" s="24" t="s">
        <v>28</v>
      </c>
      <c r="I2439" s="24" t="s">
        <v>2695</v>
      </c>
      <c r="J2439" s="14" t="s">
        <v>29</v>
      </c>
      <c r="K2439" s="15" t="s">
        <v>45</v>
      </c>
      <c r="L2439" s="61"/>
      <c r="M2439" s="14"/>
      <c r="N2439" s="14" t="s">
        <v>67</v>
      </c>
      <c r="O2439" s="14"/>
      <c r="P2439" s="15" t="s">
        <v>101</v>
      </c>
      <c r="Q2439" s="16">
        <v>6799</v>
      </c>
      <c r="R2439" s="17">
        <v>40</v>
      </c>
      <c r="S2439" s="18">
        <v>4691.3099999999995</v>
      </c>
      <c r="T2439" s="19" t="s">
        <v>34</v>
      </c>
      <c r="U2439" s="20" t="s">
        <v>39</v>
      </c>
      <c r="V2439" s="21" t="s">
        <v>49</v>
      </c>
      <c r="W2439" s="22">
        <v>5</v>
      </c>
      <c r="X2439" s="23"/>
    </row>
    <row r="2440" spans="1:24" s="1" customFormat="1" ht="26" customHeight="1" x14ac:dyDescent="0.3">
      <c r="A2440" s="24" t="s">
        <v>23</v>
      </c>
      <c r="B2440" s="24" t="s">
        <v>2916</v>
      </c>
      <c r="C2440" s="12" t="s">
        <v>2920</v>
      </c>
      <c r="D2440" s="59"/>
      <c r="E2440" s="40" t="str">
        <f>HYPERLINK("https://www.google.ru/search?q=FV5484-100&amp;newwindow=1&amp;tbm=isch","Еще фото")</f>
        <v>Еще фото</v>
      </c>
      <c r="F2440" s="25"/>
      <c r="G2440" s="24" t="s">
        <v>2755</v>
      </c>
      <c r="H2440" s="24" t="s">
        <v>28</v>
      </c>
      <c r="I2440" s="24" t="s">
        <v>2695</v>
      </c>
      <c r="J2440" s="14" t="s">
        <v>29</v>
      </c>
      <c r="K2440" s="15" t="s">
        <v>45</v>
      </c>
      <c r="L2440" s="61"/>
      <c r="M2440" s="14"/>
      <c r="N2440" s="14" t="s">
        <v>67</v>
      </c>
      <c r="O2440" s="14"/>
      <c r="P2440" s="15" t="s">
        <v>101</v>
      </c>
      <c r="Q2440" s="16">
        <v>6799</v>
      </c>
      <c r="R2440" s="17">
        <v>40</v>
      </c>
      <c r="S2440" s="18">
        <v>4691.3099999999995</v>
      </c>
      <c r="T2440" s="19" t="s">
        <v>34</v>
      </c>
      <c r="U2440" s="20" t="s">
        <v>41</v>
      </c>
      <c r="V2440" s="21" t="s">
        <v>40</v>
      </c>
      <c r="W2440" s="22">
        <v>6</v>
      </c>
      <c r="X2440" s="23"/>
    </row>
    <row r="2441" spans="1:24" s="1" customFormat="1" ht="26" customHeight="1" x14ac:dyDescent="0.3">
      <c r="A2441" s="24" t="s">
        <v>23</v>
      </c>
      <c r="B2441" s="24" t="s">
        <v>2916</v>
      </c>
      <c r="C2441" s="12" t="s">
        <v>2920</v>
      </c>
      <c r="D2441" s="60"/>
      <c r="E2441" s="40" t="str">
        <f>HYPERLINK("https://www.google.ru/search?q=FV5484-100&amp;newwindow=1&amp;tbm=isch","Еще фото")</f>
        <v>Еще фото</v>
      </c>
      <c r="F2441" s="25"/>
      <c r="G2441" s="24" t="s">
        <v>2755</v>
      </c>
      <c r="H2441" s="24" t="s">
        <v>28</v>
      </c>
      <c r="I2441" s="24" t="s">
        <v>2695</v>
      </c>
      <c r="J2441" s="14" t="s">
        <v>29</v>
      </c>
      <c r="K2441" s="15" t="s">
        <v>45</v>
      </c>
      <c r="L2441" s="57"/>
      <c r="M2441" s="14"/>
      <c r="N2441" s="14" t="s">
        <v>67</v>
      </c>
      <c r="O2441" s="14"/>
      <c r="P2441" s="15" t="s">
        <v>101</v>
      </c>
      <c r="Q2441" s="16">
        <v>6799</v>
      </c>
      <c r="R2441" s="17">
        <v>40</v>
      </c>
      <c r="S2441" s="18">
        <v>4691.3099999999995</v>
      </c>
      <c r="T2441" s="19" t="s">
        <v>34</v>
      </c>
      <c r="U2441" s="20" t="s">
        <v>54</v>
      </c>
      <c r="V2441" s="21" t="s">
        <v>42</v>
      </c>
      <c r="W2441" s="22">
        <v>1</v>
      </c>
      <c r="X2441" s="23"/>
    </row>
    <row r="2442" spans="1:24" s="1" customFormat="1" ht="108" customHeight="1" x14ac:dyDescent="0.3">
      <c r="A2442" s="11" t="s">
        <v>23</v>
      </c>
      <c r="B2442" s="11" t="s">
        <v>2921</v>
      </c>
      <c r="C2442" s="12" t="s">
        <v>2922</v>
      </c>
      <c r="D2442" s="28"/>
      <c r="E2442" s="40" t="str">
        <f>HYPERLINK("https://www.google.ru/search?q=FZ1914-231&amp;newwindow=1&amp;tbm=isch","Еще фото")</f>
        <v>Еще фото</v>
      </c>
      <c r="F2442" s="25"/>
      <c r="G2442" s="11" t="s">
        <v>2699</v>
      </c>
      <c r="H2442" s="11" t="s">
        <v>28</v>
      </c>
      <c r="I2442" s="14" t="s">
        <v>2695</v>
      </c>
      <c r="J2442" s="14" t="s">
        <v>29</v>
      </c>
      <c r="K2442" s="15" t="s">
        <v>30</v>
      </c>
      <c r="L2442" s="14" t="s">
        <v>2923</v>
      </c>
      <c r="M2442" s="14"/>
      <c r="N2442" s="14" t="s">
        <v>205</v>
      </c>
      <c r="O2442" s="14"/>
      <c r="P2442" s="15" t="s">
        <v>87</v>
      </c>
      <c r="Q2442" s="16">
        <v>7499</v>
      </c>
      <c r="R2442" s="17">
        <v>40</v>
      </c>
      <c r="S2442" s="18">
        <v>5174.3099999999995</v>
      </c>
      <c r="T2442" s="19" t="s">
        <v>34</v>
      </c>
      <c r="U2442" s="20" t="s">
        <v>39</v>
      </c>
      <c r="V2442" s="21" t="s">
        <v>40</v>
      </c>
      <c r="W2442" s="22">
        <v>1</v>
      </c>
      <c r="X2442" s="23"/>
    </row>
    <row r="2443" spans="1:24" s="1" customFormat="1" ht="108" customHeight="1" x14ac:dyDescent="0.3">
      <c r="A2443" s="11" t="s">
        <v>23</v>
      </c>
      <c r="B2443" s="11" t="s">
        <v>2924</v>
      </c>
      <c r="C2443" s="12" t="s">
        <v>2925</v>
      </c>
      <c r="D2443" s="28"/>
      <c r="E2443" s="40" t="str">
        <f>HYPERLINK("https://www.google.ru/search?q=FZ6737-100&amp;newwindow=1&amp;tbm=isch","Еще фото")</f>
        <v>Еще фото</v>
      </c>
      <c r="F2443" s="25"/>
      <c r="G2443" s="11" t="s">
        <v>2755</v>
      </c>
      <c r="H2443" s="11" t="s">
        <v>28</v>
      </c>
      <c r="I2443" s="14" t="s">
        <v>2695</v>
      </c>
      <c r="J2443" s="14" t="s">
        <v>724</v>
      </c>
      <c r="K2443" s="15" t="s">
        <v>45</v>
      </c>
      <c r="L2443" s="14" t="s">
        <v>2926</v>
      </c>
      <c r="M2443" s="14"/>
      <c r="N2443" s="14" t="s">
        <v>67</v>
      </c>
      <c r="O2443" s="14"/>
      <c r="P2443" s="15" t="s">
        <v>2927</v>
      </c>
      <c r="Q2443" s="16">
        <v>12199</v>
      </c>
      <c r="R2443" s="17">
        <v>40</v>
      </c>
      <c r="S2443" s="18">
        <v>8417.31</v>
      </c>
      <c r="T2443" s="19" t="s">
        <v>34</v>
      </c>
      <c r="U2443" s="20" t="s">
        <v>54</v>
      </c>
      <c r="V2443" s="21" t="s">
        <v>42</v>
      </c>
      <c r="W2443" s="22">
        <v>1</v>
      </c>
      <c r="X2443" s="23"/>
    </row>
    <row r="2444" spans="1:24" s="1" customFormat="1" ht="52.05" customHeight="1" x14ac:dyDescent="0.3">
      <c r="A2444" s="11" t="s">
        <v>23</v>
      </c>
      <c r="B2444" s="11" t="s">
        <v>2928</v>
      </c>
      <c r="C2444" s="12" t="s">
        <v>2929</v>
      </c>
      <c r="D2444" s="54"/>
      <c r="E2444" s="40" t="str">
        <f>HYPERLINK("https://www.google.ru/search?q=HJ0552-412&amp;newwindow=1&amp;tbm=isch","Еще фото")</f>
        <v>Еще фото</v>
      </c>
      <c r="F2444" s="25"/>
      <c r="G2444" s="11" t="s">
        <v>2699</v>
      </c>
      <c r="H2444" s="11" t="s">
        <v>28</v>
      </c>
      <c r="I2444" s="14" t="s">
        <v>2695</v>
      </c>
      <c r="J2444" s="14" t="s">
        <v>29</v>
      </c>
      <c r="K2444" s="15" t="s">
        <v>30</v>
      </c>
      <c r="L2444" s="56" t="s">
        <v>2930</v>
      </c>
      <c r="M2444" s="14"/>
      <c r="N2444" s="14" t="s">
        <v>107</v>
      </c>
      <c r="O2444" s="14"/>
      <c r="P2444" s="15" t="s">
        <v>237</v>
      </c>
      <c r="Q2444" s="16">
        <v>7499</v>
      </c>
      <c r="R2444" s="17">
        <v>40</v>
      </c>
      <c r="S2444" s="18">
        <v>5174.3099999999995</v>
      </c>
      <c r="T2444" s="19" t="s">
        <v>34</v>
      </c>
      <c r="U2444" s="20" t="s">
        <v>37</v>
      </c>
      <c r="V2444" s="21" t="s">
        <v>38</v>
      </c>
      <c r="W2444" s="22">
        <v>1</v>
      </c>
      <c r="X2444" s="23"/>
    </row>
    <row r="2445" spans="1:24" s="1" customFormat="1" ht="61.05" customHeight="1" x14ac:dyDescent="0.3">
      <c r="A2445" s="24" t="s">
        <v>23</v>
      </c>
      <c r="B2445" s="24" t="s">
        <v>2928</v>
      </c>
      <c r="C2445" s="12" t="s">
        <v>2929</v>
      </c>
      <c r="D2445" s="55"/>
      <c r="E2445" s="40" t="str">
        <f>HYPERLINK("https://www.google.ru/search?q=HJ0552-412&amp;newwindow=1&amp;tbm=isch","Еще фото")</f>
        <v>Еще фото</v>
      </c>
      <c r="F2445" s="25"/>
      <c r="G2445" s="24" t="s">
        <v>2699</v>
      </c>
      <c r="H2445" s="24" t="s">
        <v>28</v>
      </c>
      <c r="I2445" s="24" t="s">
        <v>2695</v>
      </c>
      <c r="J2445" s="14" t="s">
        <v>29</v>
      </c>
      <c r="K2445" s="15" t="s">
        <v>30</v>
      </c>
      <c r="L2445" s="57"/>
      <c r="M2445" s="14"/>
      <c r="N2445" s="14" t="s">
        <v>107</v>
      </c>
      <c r="O2445" s="14"/>
      <c r="P2445" s="15" t="s">
        <v>237</v>
      </c>
      <c r="Q2445" s="16">
        <v>7499</v>
      </c>
      <c r="R2445" s="17">
        <v>40</v>
      </c>
      <c r="S2445" s="18">
        <v>5174.3099999999995</v>
      </c>
      <c r="T2445" s="19" t="s">
        <v>34</v>
      </c>
      <c r="U2445" s="20" t="s">
        <v>39</v>
      </c>
      <c r="V2445" s="21" t="s">
        <v>40</v>
      </c>
      <c r="W2445" s="22">
        <v>1</v>
      </c>
      <c r="X2445" s="23"/>
    </row>
    <row r="2446" spans="1:24" s="1" customFormat="1" ht="108" customHeight="1" x14ac:dyDescent="0.3">
      <c r="A2446" s="11" t="s">
        <v>23</v>
      </c>
      <c r="B2446" s="11" t="s">
        <v>2931</v>
      </c>
      <c r="C2446" s="12" t="s">
        <v>2932</v>
      </c>
      <c r="D2446" s="28"/>
      <c r="E2446" s="40" t="str">
        <f>HYPERLINK("https://www.google.ru/search?q=HJ2326-010&amp;newwindow=1&amp;tbm=isch","Еще фото")</f>
        <v>Еще фото</v>
      </c>
      <c r="F2446" s="25"/>
      <c r="G2446" s="11" t="s">
        <v>2699</v>
      </c>
      <c r="H2446" s="11" t="s">
        <v>28</v>
      </c>
      <c r="I2446" s="14" t="s">
        <v>2695</v>
      </c>
      <c r="J2446" s="14" t="s">
        <v>29</v>
      </c>
      <c r="K2446" s="15" t="s">
        <v>30</v>
      </c>
      <c r="L2446" s="14" t="s">
        <v>2933</v>
      </c>
      <c r="M2446" s="14"/>
      <c r="N2446" s="14" t="s">
        <v>280</v>
      </c>
      <c r="O2446" s="14"/>
      <c r="P2446" s="15" t="s">
        <v>87</v>
      </c>
      <c r="Q2446" s="16">
        <v>7199</v>
      </c>
      <c r="R2446" s="17">
        <v>40</v>
      </c>
      <c r="S2446" s="18">
        <v>4967.3099999999995</v>
      </c>
      <c r="T2446" s="19" t="s">
        <v>34</v>
      </c>
      <c r="U2446" s="20" t="s">
        <v>41</v>
      </c>
      <c r="V2446" s="21" t="s">
        <v>42</v>
      </c>
      <c r="W2446" s="22">
        <v>1</v>
      </c>
      <c r="X2446" s="23"/>
    </row>
    <row r="2447" spans="1:24" s="1" customFormat="1" ht="52.05" customHeight="1" x14ac:dyDescent="0.3">
      <c r="A2447" s="11" t="s">
        <v>23</v>
      </c>
      <c r="B2447" s="11" t="s">
        <v>2934</v>
      </c>
      <c r="C2447" s="12" t="s">
        <v>2935</v>
      </c>
      <c r="D2447" s="54"/>
      <c r="E2447" s="40" t="str">
        <f>HYPERLINK("https://www.google.ru/search?q=HJ2366-010&amp;newwindow=1&amp;tbm=isch","Еще фото")</f>
        <v>Еще фото</v>
      </c>
      <c r="F2447" s="25"/>
      <c r="G2447" s="11" t="s">
        <v>2699</v>
      </c>
      <c r="H2447" s="11" t="s">
        <v>28</v>
      </c>
      <c r="I2447" s="14" t="s">
        <v>2695</v>
      </c>
      <c r="J2447" s="14" t="s">
        <v>29</v>
      </c>
      <c r="K2447" s="15" t="s">
        <v>30</v>
      </c>
      <c r="L2447" s="56" t="s">
        <v>2936</v>
      </c>
      <c r="M2447" s="14"/>
      <c r="N2447" s="14" t="s">
        <v>114</v>
      </c>
      <c r="O2447" s="14"/>
      <c r="P2447" s="15" t="s">
        <v>87</v>
      </c>
      <c r="Q2447" s="16">
        <v>8199</v>
      </c>
      <c r="R2447" s="17">
        <v>40</v>
      </c>
      <c r="S2447" s="18">
        <v>5657.3099999999995</v>
      </c>
      <c r="T2447" s="19" t="s">
        <v>34</v>
      </c>
      <c r="U2447" s="20" t="s">
        <v>39</v>
      </c>
      <c r="V2447" s="21" t="s">
        <v>40</v>
      </c>
      <c r="W2447" s="22">
        <v>1</v>
      </c>
      <c r="X2447" s="23"/>
    </row>
    <row r="2448" spans="1:24" s="1" customFormat="1" ht="61.05" customHeight="1" x14ac:dyDescent="0.3">
      <c r="A2448" s="24" t="s">
        <v>23</v>
      </c>
      <c r="B2448" s="24" t="s">
        <v>2934</v>
      </c>
      <c r="C2448" s="12" t="s">
        <v>2935</v>
      </c>
      <c r="D2448" s="55"/>
      <c r="E2448" s="40" t="str">
        <f>HYPERLINK("https://www.google.ru/search?q=HJ2366-010&amp;newwindow=1&amp;tbm=isch","Еще фото")</f>
        <v>Еще фото</v>
      </c>
      <c r="F2448" s="25"/>
      <c r="G2448" s="24" t="s">
        <v>2699</v>
      </c>
      <c r="H2448" s="24" t="s">
        <v>28</v>
      </c>
      <c r="I2448" s="24" t="s">
        <v>2695</v>
      </c>
      <c r="J2448" s="14" t="s">
        <v>29</v>
      </c>
      <c r="K2448" s="15" t="s">
        <v>30</v>
      </c>
      <c r="L2448" s="57"/>
      <c r="M2448" s="14"/>
      <c r="N2448" s="14" t="s">
        <v>114</v>
      </c>
      <c r="O2448" s="14"/>
      <c r="P2448" s="15" t="s">
        <v>87</v>
      </c>
      <c r="Q2448" s="16">
        <v>8199</v>
      </c>
      <c r="R2448" s="17">
        <v>40</v>
      </c>
      <c r="S2448" s="18">
        <v>5657.3099999999995</v>
      </c>
      <c r="T2448" s="19" t="s">
        <v>34</v>
      </c>
      <c r="U2448" s="20" t="s">
        <v>41</v>
      </c>
      <c r="V2448" s="21" t="s">
        <v>42</v>
      </c>
      <c r="W2448" s="22">
        <v>1</v>
      </c>
      <c r="X2448" s="23"/>
    </row>
    <row r="2449" spans="1:24" s="1" customFormat="1" ht="108" customHeight="1" x14ac:dyDescent="0.3">
      <c r="A2449" s="11" t="s">
        <v>23</v>
      </c>
      <c r="B2449" s="11" t="s">
        <v>2937</v>
      </c>
      <c r="C2449" s="12" t="s">
        <v>2938</v>
      </c>
      <c r="D2449" s="28"/>
      <c r="E2449" s="40" t="str">
        <f>HYPERLINK("https://www.google.ru/search?q=HJ3318-010&amp;newwindow=1&amp;tbm=isch","Еще фото")</f>
        <v>Еще фото</v>
      </c>
      <c r="F2449" s="25"/>
      <c r="G2449" s="11" t="s">
        <v>2699</v>
      </c>
      <c r="H2449" s="11" t="s">
        <v>28</v>
      </c>
      <c r="I2449" s="14" t="s">
        <v>2695</v>
      </c>
      <c r="J2449" s="14" t="s">
        <v>254</v>
      </c>
      <c r="K2449" s="15" t="s">
        <v>30</v>
      </c>
      <c r="L2449" s="14" t="s">
        <v>2939</v>
      </c>
      <c r="M2449" s="14"/>
      <c r="N2449" s="14" t="s">
        <v>391</v>
      </c>
      <c r="O2449" s="14"/>
      <c r="P2449" s="15" t="s">
        <v>87</v>
      </c>
      <c r="Q2449" s="16">
        <v>6699</v>
      </c>
      <c r="R2449" s="17">
        <v>40</v>
      </c>
      <c r="S2449" s="18">
        <v>4622.3099999999995</v>
      </c>
      <c r="T2449" s="19" t="s">
        <v>34</v>
      </c>
      <c r="U2449" s="20" t="s">
        <v>37</v>
      </c>
      <c r="V2449" s="21" t="s">
        <v>38</v>
      </c>
      <c r="W2449" s="22">
        <v>1</v>
      </c>
      <c r="X2449" s="23"/>
    </row>
    <row r="2450" spans="1:24" s="1" customFormat="1" ht="108" customHeight="1" x14ac:dyDescent="0.3">
      <c r="A2450" s="11" t="s">
        <v>23</v>
      </c>
      <c r="B2450" s="11" t="s">
        <v>2937</v>
      </c>
      <c r="C2450" s="12" t="s">
        <v>2940</v>
      </c>
      <c r="D2450" s="28"/>
      <c r="E2450" s="40" t="str">
        <f>HYPERLINK("https://www.google.ru/search?q=HJ3318-100&amp;newwindow=1&amp;tbm=isch","Еще фото")</f>
        <v>Еще фото</v>
      </c>
      <c r="F2450" s="25"/>
      <c r="G2450" s="11" t="s">
        <v>2699</v>
      </c>
      <c r="H2450" s="11" t="s">
        <v>28</v>
      </c>
      <c r="I2450" s="14" t="s">
        <v>2695</v>
      </c>
      <c r="J2450" s="14" t="s">
        <v>254</v>
      </c>
      <c r="K2450" s="15" t="s">
        <v>30</v>
      </c>
      <c r="L2450" s="14" t="s">
        <v>2939</v>
      </c>
      <c r="M2450" s="14"/>
      <c r="N2450" s="14" t="s">
        <v>83</v>
      </c>
      <c r="O2450" s="14"/>
      <c r="P2450" s="15" t="s">
        <v>87</v>
      </c>
      <c r="Q2450" s="16">
        <v>6699</v>
      </c>
      <c r="R2450" s="17">
        <v>40</v>
      </c>
      <c r="S2450" s="18">
        <v>4622.3099999999995</v>
      </c>
      <c r="T2450" s="19" t="s">
        <v>34</v>
      </c>
      <c r="U2450" s="20" t="s">
        <v>37</v>
      </c>
      <c r="V2450" s="21" t="s">
        <v>38</v>
      </c>
      <c r="W2450" s="22">
        <v>1</v>
      </c>
      <c r="X2450" s="23"/>
    </row>
    <row r="2451" spans="1:24" s="1" customFormat="1" ht="52.05" customHeight="1" x14ac:dyDescent="0.3">
      <c r="A2451" s="11" t="s">
        <v>23</v>
      </c>
      <c r="B2451" s="11" t="s">
        <v>2941</v>
      </c>
      <c r="C2451" s="12" t="s">
        <v>2942</v>
      </c>
      <c r="D2451" s="54"/>
      <c r="E2451" s="40" t="str">
        <f>HYPERLINK("https://www.google.ru/search?q=HJ3716-010&amp;newwindow=1&amp;tbm=isch","Еще фото")</f>
        <v>Еще фото</v>
      </c>
      <c r="F2451" s="25"/>
      <c r="G2451" s="11" t="s">
        <v>2699</v>
      </c>
      <c r="H2451" s="11" t="s">
        <v>28</v>
      </c>
      <c r="I2451" s="14" t="s">
        <v>2695</v>
      </c>
      <c r="J2451" s="14" t="s">
        <v>29</v>
      </c>
      <c r="K2451" s="15" t="s">
        <v>997</v>
      </c>
      <c r="L2451" s="56" t="s">
        <v>2943</v>
      </c>
      <c r="M2451" s="14"/>
      <c r="N2451" s="14" t="s">
        <v>114</v>
      </c>
      <c r="O2451" s="14"/>
      <c r="P2451" s="15" t="s">
        <v>154</v>
      </c>
      <c r="Q2451" s="16">
        <v>2699</v>
      </c>
      <c r="R2451" s="17">
        <v>40</v>
      </c>
      <c r="S2451" s="18">
        <v>1862.31</v>
      </c>
      <c r="T2451" s="19" t="s">
        <v>34</v>
      </c>
      <c r="U2451" s="20" t="s">
        <v>64</v>
      </c>
      <c r="V2451" s="21" t="s">
        <v>2257</v>
      </c>
      <c r="W2451" s="22">
        <v>3</v>
      </c>
      <c r="X2451" s="23"/>
    </row>
    <row r="2452" spans="1:24" s="1" customFormat="1" ht="61.05" customHeight="1" x14ac:dyDescent="0.3">
      <c r="A2452" s="24" t="s">
        <v>23</v>
      </c>
      <c r="B2452" s="24" t="s">
        <v>2941</v>
      </c>
      <c r="C2452" s="12" t="s">
        <v>2942</v>
      </c>
      <c r="D2452" s="55"/>
      <c r="E2452" s="40" t="str">
        <f>HYPERLINK("https://www.google.ru/search?q=HJ3716-010&amp;newwindow=1&amp;tbm=isch","Еще фото")</f>
        <v>Еще фото</v>
      </c>
      <c r="F2452" s="25"/>
      <c r="G2452" s="24" t="s">
        <v>2699</v>
      </c>
      <c r="H2452" s="24" t="s">
        <v>28</v>
      </c>
      <c r="I2452" s="24" t="s">
        <v>2695</v>
      </c>
      <c r="J2452" s="14" t="s">
        <v>29</v>
      </c>
      <c r="K2452" s="15" t="s">
        <v>997</v>
      </c>
      <c r="L2452" s="57"/>
      <c r="M2452" s="14"/>
      <c r="N2452" s="14" t="s">
        <v>114</v>
      </c>
      <c r="O2452" s="14"/>
      <c r="P2452" s="15" t="s">
        <v>154</v>
      </c>
      <c r="Q2452" s="16">
        <v>2699</v>
      </c>
      <c r="R2452" s="17">
        <v>40</v>
      </c>
      <c r="S2452" s="18">
        <v>1862.31</v>
      </c>
      <c r="T2452" s="19" t="s">
        <v>34</v>
      </c>
      <c r="U2452" s="20" t="s">
        <v>35</v>
      </c>
      <c r="V2452" s="21" t="s">
        <v>2392</v>
      </c>
      <c r="W2452" s="22">
        <v>1</v>
      </c>
      <c r="X2452" s="23"/>
    </row>
    <row r="2453" spans="1:24" s="1" customFormat="1" ht="108" customHeight="1" x14ac:dyDescent="0.3">
      <c r="A2453" s="11" t="s">
        <v>23</v>
      </c>
      <c r="B2453" s="11" t="s">
        <v>2737</v>
      </c>
      <c r="C2453" s="12" t="s">
        <v>2944</v>
      </c>
      <c r="D2453" s="28"/>
      <c r="E2453" s="40" t="str">
        <f>HYPERLINK("https://www.google.ru/search?q=HJ3743-410&amp;newwindow=1&amp;tbm=isch","Еще фото")</f>
        <v>Еще фото</v>
      </c>
      <c r="F2453" s="25"/>
      <c r="G2453" s="11" t="s">
        <v>2699</v>
      </c>
      <c r="H2453" s="11" t="s">
        <v>28</v>
      </c>
      <c r="I2453" s="14" t="s">
        <v>2695</v>
      </c>
      <c r="J2453" s="14" t="s">
        <v>29</v>
      </c>
      <c r="K2453" s="15" t="s">
        <v>997</v>
      </c>
      <c r="L2453" s="14" t="s">
        <v>2739</v>
      </c>
      <c r="M2453" s="14"/>
      <c r="N2453" s="14" t="s">
        <v>107</v>
      </c>
      <c r="O2453" s="14"/>
      <c r="P2453" s="15" t="s">
        <v>154</v>
      </c>
      <c r="Q2453" s="16">
        <v>4599</v>
      </c>
      <c r="R2453" s="17">
        <v>40</v>
      </c>
      <c r="S2453" s="18">
        <v>3173.31</v>
      </c>
      <c r="T2453" s="19" t="s">
        <v>34</v>
      </c>
      <c r="U2453" s="20" t="s">
        <v>64</v>
      </c>
      <c r="V2453" s="21" t="s">
        <v>2257</v>
      </c>
      <c r="W2453" s="22">
        <v>1</v>
      </c>
      <c r="X2453" s="23"/>
    </row>
    <row r="2454" spans="1:24" s="1" customFormat="1" ht="108" customHeight="1" x14ac:dyDescent="0.3">
      <c r="A2454" s="11" t="s">
        <v>23</v>
      </c>
      <c r="B2454" s="11" t="s">
        <v>2758</v>
      </c>
      <c r="C2454" s="12" t="s">
        <v>2945</v>
      </c>
      <c r="D2454" s="28"/>
      <c r="E2454" s="40" t="str">
        <f>HYPERLINK("https://www.google.ru/search?q=HJ3771-499&amp;newwindow=1&amp;tbm=isch","Еще фото")</f>
        <v>Еще фото</v>
      </c>
      <c r="F2454" s="25"/>
      <c r="G2454" s="11" t="s">
        <v>2699</v>
      </c>
      <c r="H2454" s="11" t="s">
        <v>28</v>
      </c>
      <c r="I2454" s="14" t="s">
        <v>2695</v>
      </c>
      <c r="J2454" s="14" t="s">
        <v>29</v>
      </c>
      <c r="K2454" s="15" t="s">
        <v>997</v>
      </c>
      <c r="L2454" s="14" t="s">
        <v>2760</v>
      </c>
      <c r="M2454" s="14"/>
      <c r="N2454" s="14" t="s">
        <v>107</v>
      </c>
      <c r="O2454" s="14"/>
      <c r="P2454" s="15" t="s">
        <v>154</v>
      </c>
      <c r="Q2454" s="16">
        <v>3799</v>
      </c>
      <c r="R2454" s="17">
        <v>40</v>
      </c>
      <c r="S2454" s="18">
        <v>2621.31</v>
      </c>
      <c r="T2454" s="19" t="s">
        <v>34</v>
      </c>
      <c r="U2454" s="20" t="s">
        <v>64</v>
      </c>
      <c r="V2454" s="21" t="s">
        <v>2257</v>
      </c>
      <c r="W2454" s="22">
        <v>2</v>
      </c>
      <c r="X2454" s="23"/>
    </row>
    <row r="2455" spans="1:24" s="1" customFormat="1" ht="52.05" customHeight="1" x14ac:dyDescent="0.3">
      <c r="A2455" s="11" t="s">
        <v>23</v>
      </c>
      <c r="B2455" s="11" t="s">
        <v>2946</v>
      </c>
      <c r="C2455" s="12" t="s">
        <v>2947</v>
      </c>
      <c r="D2455" s="54"/>
      <c r="E2455" s="40" t="str">
        <f>HYPERLINK("https://www.google.ru/search?q=HJ3838-844&amp;newwindow=1&amp;tbm=isch","Еще фото")</f>
        <v>Еще фото</v>
      </c>
      <c r="F2455" s="25"/>
      <c r="G2455" s="11" t="s">
        <v>2699</v>
      </c>
      <c r="H2455" s="11" t="s">
        <v>28</v>
      </c>
      <c r="I2455" s="14" t="s">
        <v>2695</v>
      </c>
      <c r="J2455" s="14" t="s">
        <v>29</v>
      </c>
      <c r="K2455" s="15" t="s">
        <v>45</v>
      </c>
      <c r="L2455" s="56" t="s">
        <v>2948</v>
      </c>
      <c r="M2455" s="14"/>
      <c r="N2455" s="14" t="s">
        <v>1060</v>
      </c>
      <c r="O2455" s="14"/>
      <c r="P2455" s="15" t="s">
        <v>2949</v>
      </c>
      <c r="Q2455" s="16">
        <v>7499</v>
      </c>
      <c r="R2455" s="17">
        <v>40</v>
      </c>
      <c r="S2455" s="18">
        <v>5174.3099999999995</v>
      </c>
      <c r="T2455" s="19" t="s">
        <v>34</v>
      </c>
      <c r="U2455" s="20" t="s">
        <v>64</v>
      </c>
      <c r="V2455" s="21" t="s">
        <v>65</v>
      </c>
      <c r="W2455" s="22">
        <v>1</v>
      </c>
      <c r="X2455" s="23"/>
    </row>
    <row r="2456" spans="1:24" s="1" customFormat="1" ht="61.05" customHeight="1" x14ac:dyDescent="0.3">
      <c r="A2456" s="24" t="s">
        <v>23</v>
      </c>
      <c r="B2456" s="24" t="s">
        <v>2946</v>
      </c>
      <c r="C2456" s="12" t="s">
        <v>2947</v>
      </c>
      <c r="D2456" s="55"/>
      <c r="E2456" s="40" t="str">
        <f>HYPERLINK("https://www.google.ru/search?q=HJ3838-844&amp;newwindow=1&amp;tbm=isch","Еще фото")</f>
        <v>Еще фото</v>
      </c>
      <c r="F2456" s="25"/>
      <c r="G2456" s="24" t="s">
        <v>2699</v>
      </c>
      <c r="H2456" s="24" t="s">
        <v>28</v>
      </c>
      <c r="I2456" s="24" t="s">
        <v>2695</v>
      </c>
      <c r="J2456" s="14" t="s">
        <v>29</v>
      </c>
      <c r="K2456" s="15" t="s">
        <v>45</v>
      </c>
      <c r="L2456" s="57"/>
      <c r="M2456" s="14"/>
      <c r="N2456" s="14" t="s">
        <v>1060</v>
      </c>
      <c r="O2456" s="14"/>
      <c r="P2456" s="15" t="s">
        <v>2949</v>
      </c>
      <c r="Q2456" s="16">
        <v>7499</v>
      </c>
      <c r="R2456" s="17">
        <v>40</v>
      </c>
      <c r="S2456" s="18">
        <v>5174.3099999999995</v>
      </c>
      <c r="T2456" s="19" t="s">
        <v>34</v>
      </c>
      <c r="U2456" s="20" t="s">
        <v>35</v>
      </c>
      <c r="V2456" s="21" t="s">
        <v>48</v>
      </c>
      <c r="W2456" s="22">
        <v>2</v>
      </c>
      <c r="X2456" s="23"/>
    </row>
    <row r="2457" spans="1:24" s="1" customFormat="1" ht="108" customHeight="1" x14ac:dyDescent="0.3">
      <c r="A2457" s="11" t="s">
        <v>23</v>
      </c>
      <c r="B2457" s="11" t="s">
        <v>2950</v>
      </c>
      <c r="C2457" s="12" t="s">
        <v>2951</v>
      </c>
      <c r="D2457" s="28"/>
      <c r="E2457" s="40" t="str">
        <f>HYPERLINK("https://www.google.ru/search?q=HV5203-010&amp;newwindow=1&amp;tbm=isch","Еще фото")</f>
        <v>Еще фото</v>
      </c>
      <c r="F2457" s="25" t="s">
        <v>52</v>
      </c>
      <c r="G2457" s="11" t="s">
        <v>2699</v>
      </c>
      <c r="H2457" s="11" t="s">
        <v>28</v>
      </c>
      <c r="I2457" s="14" t="s">
        <v>2695</v>
      </c>
      <c r="J2457" s="14" t="s">
        <v>29</v>
      </c>
      <c r="K2457" s="15" t="s">
        <v>30</v>
      </c>
      <c r="L2457" s="14" t="s">
        <v>2952</v>
      </c>
      <c r="M2457" s="14"/>
      <c r="N2457" s="14" t="s">
        <v>114</v>
      </c>
      <c r="O2457" s="14"/>
      <c r="P2457" s="15" t="s">
        <v>148</v>
      </c>
      <c r="Q2457" s="16">
        <v>6999</v>
      </c>
      <c r="R2457" s="17">
        <v>40</v>
      </c>
      <c r="S2457" s="18">
        <v>4829.3099999999995</v>
      </c>
      <c r="T2457" s="19" t="s">
        <v>34</v>
      </c>
      <c r="U2457" s="20" t="s">
        <v>39</v>
      </c>
      <c r="V2457" s="21" t="s">
        <v>40</v>
      </c>
      <c r="W2457" s="22">
        <v>1</v>
      </c>
      <c r="X2457" s="23"/>
    </row>
    <row r="2458" spans="1:24" s="1" customFormat="1" ht="52.05" customHeight="1" x14ac:dyDescent="0.3">
      <c r="A2458" s="11" t="s">
        <v>23</v>
      </c>
      <c r="B2458" s="11" t="s">
        <v>2953</v>
      </c>
      <c r="C2458" s="12" t="s">
        <v>2954</v>
      </c>
      <c r="D2458" s="54"/>
      <c r="E2458" s="40" t="str">
        <f>HYPERLINK("https://www.google.ru/search?q=HV9992-010&amp;newwindow=1&amp;tbm=isch","Еще фото")</f>
        <v>Еще фото</v>
      </c>
      <c r="F2458" s="25"/>
      <c r="G2458" s="11" t="s">
        <v>2755</v>
      </c>
      <c r="H2458" s="11" t="s">
        <v>28</v>
      </c>
      <c r="I2458" s="14" t="s">
        <v>2695</v>
      </c>
      <c r="J2458" s="14" t="s">
        <v>99</v>
      </c>
      <c r="K2458" s="15" t="s">
        <v>45</v>
      </c>
      <c r="L2458" s="56" t="s">
        <v>2955</v>
      </c>
      <c r="M2458" s="14"/>
      <c r="N2458" s="14" t="s">
        <v>114</v>
      </c>
      <c r="O2458" s="14"/>
      <c r="P2458" s="15" t="s">
        <v>2919</v>
      </c>
      <c r="Q2458" s="16">
        <v>8399</v>
      </c>
      <c r="R2458" s="17">
        <v>40</v>
      </c>
      <c r="S2458" s="18">
        <v>5795.3099999999995</v>
      </c>
      <c r="T2458" s="19" t="s">
        <v>34</v>
      </c>
      <c r="U2458" s="20" t="s">
        <v>41</v>
      </c>
      <c r="V2458" s="21" t="s">
        <v>40</v>
      </c>
      <c r="W2458" s="22">
        <v>1</v>
      </c>
      <c r="X2458" s="23"/>
    </row>
    <row r="2459" spans="1:24" s="1" customFormat="1" ht="61.05" customHeight="1" x14ac:dyDescent="0.3">
      <c r="A2459" s="24" t="s">
        <v>23</v>
      </c>
      <c r="B2459" s="24" t="s">
        <v>2953</v>
      </c>
      <c r="C2459" s="12" t="s">
        <v>2954</v>
      </c>
      <c r="D2459" s="55"/>
      <c r="E2459" s="40" t="str">
        <f>HYPERLINK("https://www.google.ru/search?q=HV9992-010&amp;newwindow=1&amp;tbm=isch","Еще фото")</f>
        <v>Еще фото</v>
      </c>
      <c r="F2459" s="25"/>
      <c r="G2459" s="24" t="s">
        <v>2755</v>
      </c>
      <c r="H2459" s="24" t="s">
        <v>28</v>
      </c>
      <c r="I2459" s="24" t="s">
        <v>2695</v>
      </c>
      <c r="J2459" s="14" t="s">
        <v>99</v>
      </c>
      <c r="K2459" s="15" t="s">
        <v>45</v>
      </c>
      <c r="L2459" s="57"/>
      <c r="M2459" s="14"/>
      <c r="N2459" s="14" t="s">
        <v>114</v>
      </c>
      <c r="O2459" s="14"/>
      <c r="P2459" s="15" t="s">
        <v>2919</v>
      </c>
      <c r="Q2459" s="16">
        <v>8399</v>
      </c>
      <c r="R2459" s="17">
        <v>40</v>
      </c>
      <c r="S2459" s="18">
        <v>5795.3099999999995</v>
      </c>
      <c r="T2459" s="19" t="s">
        <v>34</v>
      </c>
      <c r="U2459" s="20" t="s">
        <v>54</v>
      </c>
      <c r="V2459" s="21" t="s">
        <v>42</v>
      </c>
      <c r="W2459" s="22">
        <v>1</v>
      </c>
      <c r="X2459" s="23"/>
    </row>
    <row r="2460" spans="1:24" s="1" customFormat="1" ht="108" customHeight="1" x14ac:dyDescent="0.3">
      <c r="A2460" s="11" t="s">
        <v>23</v>
      </c>
      <c r="B2460" s="11" t="s">
        <v>2763</v>
      </c>
      <c r="C2460" s="12" t="s">
        <v>2956</v>
      </c>
      <c r="D2460" s="28"/>
      <c r="E2460" s="40" t="str">
        <f>HYPERLINK("https://www.google.ru/search?q=IB2444-051&amp;newwindow=1&amp;tbm=isch","Еще фото")</f>
        <v>Еще фото</v>
      </c>
      <c r="F2460" s="25"/>
      <c r="G2460" s="11" t="s">
        <v>2699</v>
      </c>
      <c r="H2460" s="11" t="s">
        <v>28</v>
      </c>
      <c r="I2460" s="14" t="s">
        <v>2695</v>
      </c>
      <c r="J2460" s="14" t="s">
        <v>29</v>
      </c>
      <c r="K2460" s="15" t="s">
        <v>45</v>
      </c>
      <c r="L2460" s="14" t="s">
        <v>2765</v>
      </c>
      <c r="M2460" s="14"/>
      <c r="N2460" s="14" t="s">
        <v>32</v>
      </c>
      <c r="O2460" s="14"/>
      <c r="P2460" s="15" t="s">
        <v>2766</v>
      </c>
      <c r="Q2460" s="16">
        <v>4399</v>
      </c>
      <c r="R2460" s="17">
        <v>40</v>
      </c>
      <c r="S2460" s="18">
        <v>3035.31</v>
      </c>
      <c r="T2460" s="19" t="s">
        <v>34</v>
      </c>
      <c r="U2460" s="20" t="s">
        <v>35</v>
      </c>
      <c r="V2460" s="21" t="s">
        <v>48</v>
      </c>
      <c r="W2460" s="22">
        <v>1</v>
      </c>
      <c r="X2460" s="23"/>
    </row>
    <row r="2461" spans="1:24" s="1" customFormat="1" ht="52.05" customHeight="1" x14ac:dyDescent="0.3">
      <c r="A2461" s="11" t="s">
        <v>23</v>
      </c>
      <c r="B2461" s="11" t="s">
        <v>2957</v>
      </c>
      <c r="C2461" s="12" t="s">
        <v>2958</v>
      </c>
      <c r="D2461" s="54"/>
      <c r="E2461" s="40" t="str">
        <f>HYPERLINK("https://www.google.ru/search?q=IF0855-010&amp;newwindow=1&amp;tbm=isch","Еще фото")</f>
        <v>Еще фото</v>
      </c>
      <c r="F2461" s="25"/>
      <c r="G2461" s="11" t="s">
        <v>2755</v>
      </c>
      <c r="H2461" s="11" t="s">
        <v>28</v>
      </c>
      <c r="I2461" s="14" t="s">
        <v>2695</v>
      </c>
      <c r="J2461" s="14" t="s">
        <v>29</v>
      </c>
      <c r="K2461" s="15" t="s">
        <v>30</v>
      </c>
      <c r="L2461" s="56" t="s">
        <v>2959</v>
      </c>
      <c r="M2461" s="14"/>
      <c r="N2461" s="14" t="s">
        <v>114</v>
      </c>
      <c r="O2461" s="14"/>
      <c r="P2461" s="15" t="s">
        <v>87</v>
      </c>
      <c r="Q2461" s="16">
        <v>5999</v>
      </c>
      <c r="R2461" s="17">
        <v>40</v>
      </c>
      <c r="S2461" s="18">
        <v>4139.3099999999995</v>
      </c>
      <c r="T2461" s="19" t="s">
        <v>34</v>
      </c>
      <c r="U2461" s="20" t="s">
        <v>35</v>
      </c>
      <c r="V2461" s="21" t="s">
        <v>36</v>
      </c>
      <c r="W2461" s="22">
        <v>1</v>
      </c>
      <c r="X2461" s="23"/>
    </row>
    <row r="2462" spans="1:24" s="1" customFormat="1" ht="61.05" customHeight="1" x14ac:dyDescent="0.3">
      <c r="A2462" s="24" t="s">
        <v>23</v>
      </c>
      <c r="B2462" s="24" t="s">
        <v>2957</v>
      </c>
      <c r="C2462" s="12" t="s">
        <v>2958</v>
      </c>
      <c r="D2462" s="55"/>
      <c r="E2462" s="40" t="str">
        <f>HYPERLINK("https://www.google.ru/search?q=IF0855-010&amp;newwindow=1&amp;tbm=isch","Еще фото")</f>
        <v>Еще фото</v>
      </c>
      <c r="F2462" s="25"/>
      <c r="G2462" s="24" t="s">
        <v>2755</v>
      </c>
      <c r="H2462" s="24" t="s">
        <v>28</v>
      </c>
      <c r="I2462" s="24" t="s">
        <v>2695</v>
      </c>
      <c r="J2462" s="14" t="s">
        <v>29</v>
      </c>
      <c r="K2462" s="15" t="s">
        <v>30</v>
      </c>
      <c r="L2462" s="57"/>
      <c r="M2462" s="14"/>
      <c r="N2462" s="14" t="s">
        <v>114</v>
      </c>
      <c r="O2462" s="14"/>
      <c r="P2462" s="15" t="s">
        <v>87</v>
      </c>
      <c r="Q2462" s="16">
        <v>5999</v>
      </c>
      <c r="R2462" s="17">
        <v>40</v>
      </c>
      <c r="S2462" s="18">
        <v>4139.3099999999995</v>
      </c>
      <c r="T2462" s="19" t="s">
        <v>34</v>
      </c>
      <c r="U2462" s="20" t="s">
        <v>37</v>
      </c>
      <c r="V2462" s="21" t="s">
        <v>38</v>
      </c>
      <c r="W2462" s="22">
        <v>1</v>
      </c>
      <c r="X2462" s="23"/>
    </row>
    <row r="2463" spans="1:24" s="1" customFormat="1" ht="52.05" customHeight="1" x14ac:dyDescent="0.3">
      <c r="A2463" s="11" t="s">
        <v>23</v>
      </c>
      <c r="B2463" s="11" t="s">
        <v>2960</v>
      </c>
      <c r="C2463" s="12" t="s">
        <v>2961</v>
      </c>
      <c r="D2463" s="54"/>
      <c r="E2463" s="40" t="str">
        <f>HYPERLINK("https://www.google.ru/search?q=IF0857-011&amp;newwindow=1&amp;tbm=isch","Еще фото")</f>
        <v>Еще фото</v>
      </c>
      <c r="F2463" s="25"/>
      <c r="G2463" s="11" t="s">
        <v>2699</v>
      </c>
      <c r="H2463" s="11" t="s">
        <v>28</v>
      </c>
      <c r="I2463" s="14" t="s">
        <v>2695</v>
      </c>
      <c r="J2463" s="14" t="s">
        <v>29</v>
      </c>
      <c r="K2463" s="15" t="s">
        <v>30</v>
      </c>
      <c r="L2463" s="56" t="s">
        <v>2962</v>
      </c>
      <c r="M2463" s="14"/>
      <c r="N2463" s="14" t="s">
        <v>114</v>
      </c>
      <c r="O2463" s="14"/>
      <c r="P2463" s="15" t="s">
        <v>87</v>
      </c>
      <c r="Q2463" s="16">
        <v>5299</v>
      </c>
      <c r="R2463" s="17">
        <v>40</v>
      </c>
      <c r="S2463" s="18">
        <v>3656.31</v>
      </c>
      <c r="T2463" s="19" t="s">
        <v>34</v>
      </c>
      <c r="U2463" s="20" t="s">
        <v>35</v>
      </c>
      <c r="V2463" s="21" t="s">
        <v>36</v>
      </c>
      <c r="W2463" s="22">
        <v>2</v>
      </c>
      <c r="X2463" s="23"/>
    </row>
    <row r="2464" spans="1:24" s="1" customFormat="1" ht="61.05" customHeight="1" x14ac:dyDescent="0.3">
      <c r="A2464" s="24" t="s">
        <v>23</v>
      </c>
      <c r="B2464" s="24" t="s">
        <v>2960</v>
      </c>
      <c r="C2464" s="12" t="s">
        <v>2961</v>
      </c>
      <c r="D2464" s="55"/>
      <c r="E2464" s="40" t="str">
        <f>HYPERLINK("https://www.google.ru/search?q=IF0857-011&amp;newwindow=1&amp;tbm=isch","Еще фото")</f>
        <v>Еще фото</v>
      </c>
      <c r="F2464" s="25"/>
      <c r="G2464" s="24" t="s">
        <v>2699</v>
      </c>
      <c r="H2464" s="24" t="s">
        <v>28</v>
      </c>
      <c r="I2464" s="24" t="s">
        <v>2695</v>
      </c>
      <c r="J2464" s="14" t="s">
        <v>29</v>
      </c>
      <c r="K2464" s="15" t="s">
        <v>30</v>
      </c>
      <c r="L2464" s="57"/>
      <c r="M2464" s="14"/>
      <c r="N2464" s="14" t="s">
        <v>114</v>
      </c>
      <c r="O2464" s="14"/>
      <c r="P2464" s="15" t="s">
        <v>87</v>
      </c>
      <c r="Q2464" s="16">
        <v>5299</v>
      </c>
      <c r="R2464" s="17">
        <v>40</v>
      </c>
      <c r="S2464" s="18">
        <v>3656.31</v>
      </c>
      <c r="T2464" s="19" t="s">
        <v>34</v>
      </c>
      <c r="U2464" s="20" t="s">
        <v>37</v>
      </c>
      <c r="V2464" s="21" t="s">
        <v>38</v>
      </c>
      <c r="W2464" s="22">
        <v>3</v>
      </c>
      <c r="X2464" s="23"/>
    </row>
    <row r="2465" spans="1:24" s="1" customFormat="1" ht="108" customHeight="1" x14ac:dyDescent="0.3">
      <c r="A2465" s="11" t="s">
        <v>23</v>
      </c>
      <c r="B2465" s="11" t="s">
        <v>2963</v>
      </c>
      <c r="C2465" s="12" t="s">
        <v>2964</v>
      </c>
      <c r="D2465" s="28"/>
      <c r="E2465" s="40" t="str">
        <f>HYPERLINK("https://www.google.ru/search?q=IF0882-100&amp;newwindow=1&amp;tbm=isch","Еще фото")</f>
        <v>Еще фото</v>
      </c>
      <c r="F2465" s="25"/>
      <c r="G2465" s="11" t="s">
        <v>2699</v>
      </c>
      <c r="H2465" s="11" t="s">
        <v>28</v>
      </c>
      <c r="I2465" s="14" t="s">
        <v>2695</v>
      </c>
      <c r="J2465" s="14" t="s">
        <v>29</v>
      </c>
      <c r="K2465" s="15" t="s">
        <v>30</v>
      </c>
      <c r="L2465" s="14" t="s">
        <v>2965</v>
      </c>
      <c r="M2465" s="14"/>
      <c r="N2465" s="14" t="s">
        <v>67</v>
      </c>
      <c r="O2465" s="14"/>
      <c r="P2465" s="15" t="s">
        <v>2966</v>
      </c>
      <c r="Q2465" s="16">
        <v>5999</v>
      </c>
      <c r="R2465" s="17">
        <v>40</v>
      </c>
      <c r="S2465" s="18">
        <v>4139.3099999999995</v>
      </c>
      <c r="T2465" s="19" t="s">
        <v>34</v>
      </c>
      <c r="U2465" s="20" t="s">
        <v>35</v>
      </c>
      <c r="V2465" s="21" t="s">
        <v>36</v>
      </c>
      <c r="W2465" s="22">
        <v>2</v>
      </c>
      <c r="X2465" s="23"/>
    </row>
    <row r="2466" spans="1:24" s="1" customFormat="1" ht="21" customHeight="1" x14ac:dyDescent="0.3">
      <c r="A2466" s="11" t="s">
        <v>23</v>
      </c>
      <c r="B2466" s="11" t="s">
        <v>2967</v>
      </c>
      <c r="C2466" s="26" t="s">
        <v>2968</v>
      </c>
      <c r="D2466" s="58"/>
      <c r="E2466" s="40" t="str">
        <f>HYPERLINK("https://www.google.ru/search?q=IH1141-010&amp;newwindow=1&amp;tbm=isch","Еще фото")</f>
        <v>Еще фото</v>
      </c>
      <c r="F2466" s="25"/>
      <c r="G2466" s="11" t="s">
        <v>2699</v>
      </c>
      <c r="H2466" s="11" t="s">
        <v>28</v>
      </c>
      <c r="I2466" s="14" t="s">
        <v>2695</v>
      </c>
      <c r="J2466" s="14" t="s">
        <v>29</v>
      </c>
      <c r="K2466" s="15" t="s">
        <v>30</v>
      </c>
      <c r="L2466" s="56" t="s">
        <v>2969</v>
      </c>
      <c r="M2466" s="14"/>
      <c r="N2466" s="14" t="s">
        <v>114</v>
      </c>
      <c r="O2466" s="14"/>
      <c r="P2466" s="15" t="s">
        <v>87</v>
      </c>
      <c r="Q2466" s="16">
        <v>4499</v>
      </c>
      <c r="R2466" s="17">
        <v>40</v>
      </c>
      <c r="S2466" s="18">
        <v>3104.31</v>
      </c>
      <c r="T2466" s="19" t="s">
        <v>34</v>
      </c>
      <c r="U2466" s="20" t="s">
        <v>35</v>
      </c>
      <c r="V2466" s="21" t="s">
        <v>36</v>
      </c>
      <c r="W2466" s="22">
        <v>2</v>
      </c>
      <c r="X2466" s="23"/>
    </row>
    <row r="2467" spans="1:24" s="1" customFormat="1" ht="21" customHeight="1" x14ac:dyDescent="0.3">
      <c r="A2467" s="24" t="s">
        <v>23</v>
      </c>
      <c r="B2467" s="24" t="s">
        <v>2967</v>
      </c>
      <c r="C2467" s="27" t="s">
        <v>2968</v>
      </c>
      <c r="D2467" s="59"/>
      <c r="E2467" s="40" t="str">
        <f>HYPERLINK("https://www.google.ru/search?q=IH1141-010&amp;newwindow=1&amp;tbm=isch","Еще фото")</f>
        <v>Еще фото</v>
      </c>
      <c r="F2467" s="25"/>
      <c r="G2467" s="24" t="s">
        <v>2699</v>
      </c>
      <c r="H2467" s="24" t="s">
        <v>28</v>
      </c>
      <c r="I2467" s="24" t="s">
        <v>2695</v>
      </c>
      <c r="J2467" s="14" t="s">
        <v>29</v>
      </c>
      <c r="K2467" s="15" t="s">
        <v>30</v>
      </c>
      <c r="L2467" s="61"/>
      <c r="M2467" s="14"/>
      <c r="N2467" s="14" t="s">
        <v>114</v>
      </c>
      <c r="O2467" s="14"/>
      <c r="P2467" s="15" t="s">
        <v>87</v>
      </c>
      <c r="Q2467" s="16">
        <v>4499</v>
      </c>
      <c r="R2467" s="17">
        <v>40</v>
      </c>
      <c r="S2467" s="18">
        <v>3104.31</v>
      </c>
      <c r="T2467" s="19" t="s">
        <v>34</v>
      </c>
      <c r="U2467" s="20" t="s">
        <v>37</v>
      </c>
      <c r="V2467" s="21" t="s">
        <v>38</v>
      </c>
      <c r="W2467" s="22">
        <v>3</v>
      </c>
      <c r="X2467" s="23"/>
    </row>
    <row r="2468" spans="1:24" s="1" customFormat="1" ht="21" customHeight="1" x14ac:dyDescent="0.3">
      <c r="A2468" s="24" t="s">
        <v>23</v>
      </c>
      <c r="B2468" s="24" t="s">
        <v>2967</v>
      </c>
      <c r="C2468" s="27" t="s">
        <v>2968</v>
      </c>
      <c r="D2468" s="59"/>
      <c r="E2468" s="40" t="str">
        <f>HYPERLINK("https://www.google.ru/search?q=IH1141-010&amp;newwindow=1&amp;tbm=isch","Еще фото")</f>
        <v>Еще фото</v>
      </c>
      <c r="F2468" s="25"/>
      <c r="G2468" s="24" t="s">
        <v>2699</v>
      </c>
      <c r="H2468" s="24" t="s">
        <v>28</v>
      </c>
      <c r="I2468" s="24" t="s">
        <v>2695</v>
      </c>
      <c r="J2468" s="14" t="s">
        <v>29</v>
      </c>
      <c r="K2468" s="15" t="s">
        <v>30</v>
      </c>
      <c r="L2468" s="61"/>
      <c r="M2468" s="14"/>
      <c r="N2468" s="14" t="s">
        <v>114</v>
      </c>
      <c r="O2468" s="14"/>
      <c r="P2468" s="15" t="s">
        <v>87</v>
      </c>
      <c r="Q2468" s="16">
        <v>4499</v>
      </c>
      <c r="R2468" s="17">
        <v>40</v>
      </c>
      <c r="S2468" s="18">
        <v>3104.31</v>
      </c>
      <c r="T2468" s="19" t="s">
        <v>34</v>
      </c>
      <c r="U2468" s="20" t="s">
        <v>39</v>
      </c>
      <c r="V2468" s="21" t="s">
        <v>40</v>
      </c>
      <c r="W2468" s="22">
        <v>1</v>
      </c>
      <c r="X2468" s="23"/>
    </row>
    <row r="2469" spans="1:24" s="1" customFormat="1" ht="21" customHeight="1" x14ac:dyDescent="0.3">
      <c r="A2469" s="24" t="s">
        <v>23</v>
      </c>
      <c r="B2469" s="24" t="s">
        <v>2967</v>
      </c>
      <c r="C2469" s="27" t="s">
        <v>2968</v>
      </c>
      <c r="D2469" s="59"/>
      <c r="E2469" s="40" t="str">
        <f>HYPERLINK("https://www.google.ru/search?q=IH1141-010&amp;newwindow=1&amp;tbm=isch","Еще фото")</f>
        <v>Еще фото</v>
      </c>
      <c r="F2469" s="25"/>
      <c r="G2469" s="24" t="s">
        <v>2699</v>
      </c>
      <c r="H2469" s="24" t="s">
        <v>28</v>
      </c>
      <c r="I2469" s="24" t="s">
        <v>2695</v>
      </c>
      <c r="J2469" s="14" t="s">
        <v>29</v>
      </c>
      <c r="K2469" s="15" t="s">
        <v>30</v>
      </c>
      <c r="L2469" s="61"/>
      <c r="M2469" s="14"/>
      <c r="N2469" s="14" t="s">
        <v>114</v>
      </c>
      <c r="O2469" s="14"/>
      <c r="P2469" s="15" t="s">
        <v>87</v>
      </c>
      <c r="Q2469" s="16">
        <v>4499</v>
      </c>
      <c r="R2469" s="17">
        <v>40</v>
      </c>
      <c r="S2469" s="18">
        <v>3104.31</v>
      </c>
      <c r="T2469" s="19" t="s">
        <v>34</v>
      </c>
      <c r="U2469" s="20" t="s">
        <v>41</v>
      </c>
      <c r="V2469" s="21" t="s">
        <v>42</v>
      </c>
      <c r="W2469" s="22">
        <v>1</v>
      </c>
      <c r="X2469" s="23"/>
    </row>
    <row r="2470" spans="1:24" s="1" customFormat="1" ht="32" customHeight="1" x14ac:dyDescent="0.3">
      <c r="A2470" s="24" t="s">
        <v>23</v>
      </c>
      <c r="B2470" s="24" t="s">
        <v>2967</v>
      </c>
      <c r="C2470" s="27" t="s">
        <v>2968</v>
      </c>
      <c r="D2470" s="60"/>
      <c r="E2470" s="40" t="str">
        <f>HYPERLINK("https://www.google.ru/search?q=IH1141-010&amp;newwindow=1&amp;tbm=isch","Еще фото")</f>
        <v>Еще фото</v>
      </c>
      <c r="F2470" s="25"/>
      <c r="G2470" s="24" t="s">
        <v>2699</v>
      </c>
      <c r="H2470" s="24" t="s">
        <v>28</v>
      </c>
      <c r="I2470" s="24" t="s">
        <v>2695</v>
      </c>
      <c r="J2470" s="14" t="s">
        <v>29</v>
      </c>
      <c r="K2470" s="15" t="s">
        <v>30</v>
      </c>
      <c r="L2470" s="57"/>
      <c r="M2470" s="14"/>
      <c r="N2470" s="14" t="s">
        <v>114</v>
      </c>
      <c r="O2470" s="14"/>
      <c r="P2470" s="15" t="s">
        <v>87</v>
      </c>
      <c r="Q2470" s="16">
        <v>4499</v>
      </c>
      <c r="R2470" s="17">
        <v>40</v>
      </c>
      <c r="S2470" s="18">
        <v>3104.31</v>
      </c>
      <c r="T2470" s="19" t="s">
        <v>34</v>
      </c>
      <c r="U2470" s="20" t="s">
        <v>54</v>
      </c>
      <c r="V2470" s="21" t="s">
        <v>55</v>
      </c>
      <c r="W2470" s="22">
        <v>1</v>
      </c>
      <c r="X2470" s="23"/>
    </row>
    <row r="2471" spans="1:24" s="1" customFormat="1" ht="108" customHeight="1" x14ac:dyDescent="0.3">
      <c r="A2471" s="11" t="s">
        <v>23</v>
      </c>
      <c r="B2471" s="11" t="s">
        <v>2970</v>
      </c>
      <c r="C2471" s="12" t="s">
        <v>2971</v>
      </c>
      <c r="D2471" s="28"/>
      <c r="E2471" s="40" t="str">
        <f>HYPERLINK("https://www.google.ru/search?q=IH1143-010&amp;newwindow=1&amp;tbm=isch","Еще фото")</f>
        <v>Еще фото</v>
      </c>
      <c r="F2471" s="25"/>
      <c r="G2471" s="11" t="s">
        <v>2699</v>
      </c>
      <c r="H2471" s="11" t="s">
        <v>28</v>
      </c>
      <c r="I2471" s="14" t="s">
        <v>2695</v>
      </c>
      <c r="J2471" s="14" t="s">
        <v>29</v>
      </c>
      <c r="K2471" s="15" t="s">
        <v>30</v>
      </c>
      <c r="L2471" s="14" t="s">
        <v>2972</v>
      </c>
      <c r="M2471" s="14"/>
      <c r="N2471" s="14" t="s">
        <v>114</v>
      </c>
      <c r="O2471" s="14"/>
      <c r="P2471" s="15" t="s">
        <v>87</v>
      </c>
      <c r="Q2471" s="16">
        <v>4499</v>
      </c>
      <c r="R2471" s="17">
        <v>40</v>
      </c>
      <c r="S2471" s="18">
        <v>3104.31</v>
      </c>
      <c r="T2471" s="19" t="s">
        <v>34</v>
      </c>
      <c r="U2471" s="20" t="s">
        <v>54</v>
      </c>
      <c r="V2471" s="21" t="s">
        <v>55</v>
      </c>
      <c r="W2471" s="22">
        <v>1</v>
      </c>
      <c r="X2471" s="23"/>
    </row>
    <row r="2472" spans="1:24" s="1" customFormat="1" ht="108" customHeight="1" x14ac:dyDescent="0.3">
      <c r="A2472" s="11" t="s">
        <v>23</v>
      </c>
      <c r="B2472" s="11" t="s">
        <v>2973</v>
      </c>
      <c r="C2472" s="12" t="s">
        <v>2974</v>
      </c>
      <c r="D2472" s="28"/>
      <c r="E2472" s="40" t="str">
        <f>HYPERLINK("https://www.google.ru/search?q=II6574-100&amp;newwindow=1&amp;tbm=isch","Еще фото")</f>
        <v>Еще фото</v>
      </c>
      <c r="F2472" s="25"/>
      <c r="G2472" s="11" t="s">
        <v>2699</v>
      </c>
      <c r="H2472" s="11" t="s">
        <v>28</v>
      </c>
      <c r="I2472" s="14" t="s">
        <v>2695</v>
      </c>
      <c r="J2472" s="14" t="s">
        <v>254</v>
      </c>
      <c r="K2472" s="15" t="s">
        <v>30</v>
      </c>
      <c r="L2472" s="14" t="s">
        <v>2975</v>
      </c>
      <c r="M2472" s="14"/>
      <c r="N2472" s="14" t="s">
        <v>67</v>
      </c>
      <c r="O2472" s="14"/>
      <c r="P2472" s="15" t="s">
        <v>87</v>
      </c>
      <c r="Q2472" s="16">
        <v>6799</v>
      </c>
      <c r="R2472" s="17">
        <v>40</v>
      </c>
      <c r="S2472" s="18">
        <v>4691.3099999999995</v>
      </c>
      <c r="T2472" s="19" t="s">
        <v>34</v>
      </c>
      <c r="U2472" s="20" t="s">
        <v>39</v>
      </c>
      <c r="V2472" s="21" t="s">
        <v>40</v>
      </c>
      <c r="W2472" s="22">
        <v>1</v>
      </c>
      <c r="X2472" s="23"/>
    </row>
    <row r="2473" spans="1:24" s="1" customFormat="1" ht="108" customHeight="1" x14ac:dyDescent="0.3">
      <c r="A2473" s="11" t="s">
        <v>23</v>
      </c>
      <c r="B2473" s="11" t="s">
        <v>2976</v>
      </c>
      <c r="C2473" s="12" t="s">
        <v>2977</v>
      </c>
      <c r="D2473" s="28"/>
      <c r="E2473" s="40" t="str">
        <f>HYPERLINK("https://www.google.ru/search?q=IM2170-060&amp;newwindow=1&amp;tbm=isch","Еще фото")</f>
        <v>Еще фото</v>
      </c>
      <c r="F2473" s="25"/>
      <c r="G2473" s="11" t="s">
        <v>2699</v>
      </c>
      <c r="H2473" s="11" t="s">
        <v>28</v>
      </c>
      <c r="I2473" s="14" t="s">
        <v>2695</v>
      </c>
      <c r="J2473" s="14" t="s">
        <v>29</v>
      </c>
      <c r="K2473" s="15" t="s">
        <v>30</v>
      </c>
      <c r="L2473" s="14" t="s">
        <v>2978</v>
      </c>
      <c r="M2473" s="14"/>
      <c r="N2473" s="14" t="s">
        <v>32</v>
      </c>
      <c r="O2473" s="14"/>
      <c r="P2473" s="15" t="s">
        <v>87</v>
      </c>
      <c r="Q2473" s="16">
        <v>5799</v>
      </c>
      <c r="R2473" s="17">
        <v>40</v>
      </c>
      <c r="S2473" s="18">
        <v>4001.31</v>
      </c>
      <c r="T2473" s="19" t="s">
        <v>34</v>
      </c>
      <c r="U2473" s="20" t="s">
        <v>35</v>
      </c>
      <c r="V2473" s="21" t="s">
        <v>36</v>
      </c>
      <c r="W2473" s="22">
        <v>1</v>
      </c>
      <c r="X2473" s="23"/>
    </row>
    <row r="2474" spans="1:24" s="1" customFormat="1" ht="108" customHeight="1" x14ac:dyDescent="0.3">
      <c r="A2474" s="11" t="s">
        <v>23</v>
      </c>
      <c r="B2474" s="11" t="s">
        <v>2976</v>
      </c>
      <c r="C2474" s="12" t="s">
        <v>2979</v>
      </c>
      <c r="D2474" s="28"/>
      <c r="E2474" s="40" t="str">
        <f>HYPERLINK("https://www.google.ru/search?q=IM2170-133&amp;newwindow=1&amp;tbm=isch","Еще фото")</f>
        <v>Еще фото</v>
      </c>
      <c r="F2474" s="25"/>
      <c r="G2474" s="11" t="s">
        <v>2699</v>
      </c>
      <c r="H2474" s="11" t="s">
        <v>28</v>
      </c>
      <c r="I2474" s="14" t="s">
        <v>2695</v>
      </c>
      <c r="J2474" s="14" t="s">
        <v>29</v>
      </c>
      <c r="K2474" s="15" t="s">
        <v>30</v>
      </c>
      <c r="L2474" s="14" t="s">
        <v>2978</v>
      </c>
      <c r="M2474" s="14"/>
      <c r="N2474" s="14" t="s">
        <v>67</v>
      </c>
      <c r="O2474" s="14"/>
      <c r="P2474" s="15" t="s">
        <v>87</v>
      </c>
      <c r="Q2474" s="16">
        <v>5799</v>
      </c>
      <c r="R2474" s="17">
        <v>40</v>
      </c>
      <c r="S2474" s="18">
        <v>4001.31</v>
      </c>
      <c r="T2474" s="19" t="s">
        <v>34</v>
      </c>
      <c r="U2474" s="20" t="s">
        <v>35</v>
      </c>
      <c r="V2474" s="21" t="s">
        <v>36</v>
      </c>
      <c r="W2474" s="22">
        <v>1</v>
      </c>
      <c r="X2474" s="23"/>
    </row>
    <row r="2475" spans="1:24" s="1" customFormat="1" ht="21" customHeight="1" x14ac:dyDescent="0.3">
      <c r="A2475" s="11" t="s">
        <v>23</v>
      </c>
      <c r="B2475" s="11" t="s">
        <v>2980</v>
      </c>
      <c r="C2475" s="26" t="s">
        <v>2981</v>
      </c>
      <c r="D2475" s="58"/>
      <c r="E2475" s="40" t="str">
        <f>HYPERLINK("https://www.google.ru/search?q=IO9620-010&amp;newwindow=1&amp;tbm=isch","Еще фото")</f>
        <v>Еще фото</v>
      </c>
      <c r="F2475" s="25"/>
      <c r="G2475" s="11" t="s">
        <v>2755</v>
      </c>
      <c r="H2475" s="11" t="s">
        <v>28</v>
      </c>
      <c r="I2475" s="14" t="s">
        <v>2695</v>
      </c>
      <c r="J2475" s="14" t="s">
        <v>29</v>
      </c>
      <c r="K2475" s="15" t="s">
        <v>30</v>
      </c>
      <c r="L2475" s="56" t="s">
        <v>2982</v>
      </c>
      <c r="M2475" s="14"/>
      <c r="N2475" s="14" t="s">
        <v>114</v>
      </c>
      <c r="O2475" s="14"/>
      <c r="P2475" s="15" t="s">
        <v>47</v>
      </c>
      <c r="Q2475" s="16">
        <v>9799</v>
      </c>
      <c r="R2475" s="17">
        <v>40</v>
      </c>
      <c r="S2475" s="18">
        <v>6761.3099999999995</v>
      </c>
      <c r="T2475" s="19" t="s">
        <v>34</v>
      </c>
      <c r="U2475" s="20" t="s">
        <v>35</v>
      </c>
      <c r="V2475" s="21" t="s">
        <v>36</v>
      </c>
      <c r="W2475" s="22">
        <v>2</v>
      </c>
      <c r="X2475" s="23"/>
    </row>
    <row r="2476" spans="1:24" s="1" customFormat="1" ht="21" customHeight="1" x14ac:dyDescent="0.3">
      <c r="A2476" s="24" t="s">
        <v>23</v>
      </c>
      <c r="B2476" s="24" t="s">
        <v>2980</v>
      </c>
      <c r="C2476" s="27" t="s">
        <v>2981</v>
      </c>
      <c r="D2476" s="59"/>
      <c r="E2476" s="40" t="str">
        <f>HYPERLINK("https://www.google.ru/search?q=IO9620-010&amp;newwindow=1&amp;tbm=isch","Еще фото")</f>
        <v>Еще фото</v>
      </c>
      <c r="F2476" s="25"/>
      <c r="G2476" s="24" t="s">
        <v>2755</v>
      </c>
      <c r="H2476" s="24" t="s">
        <v>28</v>
      </c>
      <c r="I2476" s="24" t="s">
        <v>2695</v>
      </c>
      <c r="J2476" s="14" t="s">
        <v>29</v>
      </c>
      <c r="K2476" s="15" t="s">
        <v>30</v>
      </c>
      <c r="L2476" s="61"/>
      <c r="M2476" s="14"/>
      <c r="N2476" s="14" t="s">
        <v>114</v>
      </c>
      <c r="O2476" s="14"/>
      <c r="P2476" s="15" t="s">
        <v>47</v>
      </c>
      <c r="Q2476" s="16">
        <v>9799</v>
      </c>
      <c r="R2476" s="17">
        <v>40</v>
      </c>
      <c r="S2476" s="18">
        <v>6761.3099999999995</v>
      </c>
      <c r="T2476" s="19" t="s">
        <v>34</v>
      </c>
      <c r="U2476" s="20" t="s">
        <v>37</v>
      </c>
      <c r="V2476" s="21" t="s">
        <v>38</v>
      </c>
      <c r="W2476" s="22">
        <v>4</v>
      </c>
      <c r="X2476" s="23"/>
    </row>
    <row r="2477" spans="1:24" s="1" customFormat="1" ht="21" customHeight="1" x14ac:dyDescent="0.3">
      <c r="A2477" s="24" t="s">
        <v>23</v>
      </c>
      <c r="B2477" s="24" t="s">
        <v>2980</v>
      </c>
      <c r="C2477" s="27" t="s">
        <v>2981</v>
      </c>
      <c r="D2477" s="59"/>
      <c r="E2477" s="40" t="str">
        <f>HYPERLINK("https://www.google.ru/search?q=IO9620-010&amp;newwindow=1&amp;tbm=isch","Еще фото")</f>
        <v>Еще фото</v>
      </c>
      <c r="F2477" s="25"/>
      <c r="G2477" s="24" t="s">
        <v>2755</v>
      </c>
      <c r="H2477" s="24" t="s">
        <v>28</v>
      </c>
      <c r="I2477" s="24" t="s">
        <v>2695</v>
      </c>
      <c r="J2477" s="14" t="s">
        <v>29</v>
      </c>
      <c r="K2477" s="15" t="s">
        <v>30</v>
      </c>
      <c r="L2477" s="61"/>
      <c r="M2477" s="14"/>
      <c r="N2477" s="14" t="s">
        <v>114</v>
      </c>
      <c r="O2477" s="14"/>
      <c r="P2477" s="15" t="s">
        <v>47</v>
      </c>
      <c r="Q2477" s="16">
        <v>9799</v>
      </c>
      <c r="R2477" s="17">
        <v>40</v>
      </c>
      <c r="S2477" s="18">
        <v>6761.3099999999995</v>
      </c>
      <c r="T2477" s="19" t="s">
        <v>34</v>
      </c>
      <c r="U2477" s="20" t="s">
        <v>39</v>
      </c>
      <c r="V2477" s="21" t="s">
        <v>40</v>
      </c>
      <c r="W2477" s="22">
        <v>2</v>
      </c>
      <c r="X2477" s="23"/>
    </row>
    <row r="2478" spans="1:24" s="1" customFormat="1" ht="21" customHeight="1" x14ac:dyDescent="0.3">
      <c r="A2478" s="24" t="s">
        <v>23</v>
      </c>
      <c r="B2478" s="24" t="s">
        <v>2980</v>
      </c>
      <c r="C2478" s="27" t="s">
        <v>2981</v>
      </c>
      <c r="D2478" s="59"/>
      <c r="E2478" s="40" t="str">
        <f>HYPERLINK("https://www.google.ru/search?q=IO9620-010&amp;newwindow=1&amp;tbm=isch","Еще фото")</f>
        <v>Еще фото</v>
      </c>
      <c r="F2478" s="25"/>
      <c r="G2478" s="24" t="s">
        <v>2755</v>
      </c>
      <c r="H2478" s="24" t="s">
        <v>28</v>
      </c>
      <c r="I2478" s="24" t="s">
        <v>2695</v>
      </c>
      <c r="J2478" s="14" t="s">
        <v>29</v>
      </c>
      <c r="K2478" s="15" t="s">
        <v>30</v>
      </c>
      <c r="L2478" s="61"/>
      <c r="M2478" s="14"/>
      <c r="N2478" s="14" t="s">
        <v>114</v>
      </c>
      <c r="O2478" s="14"/>
      <c r="P2478" s="15" t="s">
        <v>47</v>
      </c>
      <c r="Q2478" s="16">
        <v>9799</v>
      </c>
      <c r="R2478" s="17">
        <v>40</v>
      </c>
      <c r="S2478" s="18">
        <v>6761.3099999999995</v>
      </c>
      <c r="T2478" s="19" t="s">
        <v>34</v>
      </c>
      <c r="U2478" s="20" t="s">
        <v>41</v>
      </c>
      <c r="V2478" s="21" t="s">
        <v>42</v>
      </c>
      <c r="W2478" s="22">
        <v>2</v>
      </c>
      <c r="X2478" s="23"/>
    </row>
    <row r="2479" spans="1:24" s="1" customFormat="1" ht="32" customHeight="1" x14ac:dyDescent="0.3">
      <c r="A2479" s="24" t="s">
        <v>23</v>
      </c>
      <c r="B2479" s="24" t="s">
        <v>2980</v>
      </c>
      <c r="C2479" s="27" t="s">
        <v>2981</v>
      </c>
      <c r="D2479" s="60"/>
      <c r="E2479" s="40" t="str">
        <f>HYPERLINK("https://www.google.ru/search?q=IO9620-010&amp;newwindow=1&amp;tbm=isch","Еще фото")</f>
        <v>Еще фото</v>
      </c>
      <c r="F2479" s="25"/>
      <c r="G2479" s="24" t="s">
        <v>2755</v>
      </c>
      <c r="H2479" s="24" t="s">
        <v>28</v>
      </c>
      <c r="I2479" s="24" t="s">
        <v>2695</v>
      </c>
      <c r="J2479" s="14" t="s">
        <v>29</v>
      </c>
      <c r="K2479" s="15" t="s">
        <v>30</v>
      </c>
      <c r="L2479" s="57"/>
      <c r="M2479" s="14"/>
      <c r="N2479" s="14" t="s">
        <v>114</v>
      </c>
      <c r="O2479" s="14"/>
      <c r="P2479" s="15" t="s">
        <v>47</v>
      </c>
      <c r="Q2479" s="16">
        <v>9799</v>
      </c>
      <c r="R2479" s="17">
        <v>40</v>
      </c>
      <c r="S2479" s="18">
        <v>6761.3099999999995</v>
      </c>
      <c r="T2479" s="19" t="s">
        <v>34</v>
      </c>
      <c r="U2479" s="20" t="s">
        <v>54</v>
      </c>
      <c r="V2479" s="21" t="s">
        <v>55</v>
      </c>
      <c r="W2479" s="22">
        <v>2</v>
      </c>
      <c r="X2479" s="23"/>
    </row>
    <row r="2480" spans="1:24" s="1" customFormat="1" ht="108" customHeight="1" x14ac:dyDescent="0.3">
      <c r="A2480" s="11" t="s">
        <v>23</v>
      </c>
      <c r="B2480" s="11" t="s">
        <v>2983</v>
      </c>
      <c r="C2480" s="12" t="s">
        <v>2984</v>
      </c>
      <c r="D2480" s="28"/>
      <c r="E2480" s="40" t="str">
        <f>HYPERLINK("https://www.google.ru/search?q=IQ0820-502&amp;newwindow=1&amp;tbm=isch","Еще фото")</f>
        <v>Еще фото</v>
      </c>
      <c r="F2480" s="25"/>
      <c r="G2480" s="11" t="s">
        <v>2699</v>
      </c>
      <c r="H2480" s="11" t="s">
        <v>28</v>
      </c>
      <c r="I2480" s="14" t="s">
        <v>2695</v>
      </c>
      <c r="J2480" s="14" t="s">
        <v>99</v>
      </c>
      <c r="K2480" s="15" t="s">
        <v>45</v>
      </c>
      <c r="L2480" s="14" t="s">
        <v>2985</v>
      </c>
      <c r="M2480" s="14"/>
      <c r="N2480" s="14" t="s">
        <v>143</v>
      </c>
      <c r="O2480" s="14"/>
      <c r="P2480" s="15" t="s">
        <v>2986</v>
      </c>
      <c r="Q2480" s="16">
        <v>5299</v>
      </c>
      <c r="R2480" s="17">
        <v>40</v>
      </c>
      <c r="S2480" s="18">
        <v>3656.31</v>
      </c>
      <c r="T2480" s="19" t="s">
        <v>34</v>
      </c>
      <c r="U2480" s="20" t="s">
        <v>64</v>
      </c>
      <c r="V2480" s="21" t="s">
        <v>65</v>
      </c>
      <c r="W2480" s="22">
        <v>1</v>
      </c>
      <c r="X2480" s="23"/>
    </row>
    <row r="2481" spans="1:24" s="1" customFormat="1" ht="108" customHeight="1" x14ac:dyDescent="0.3">
      <c r="A2481" s="11" t="s">
        <v>23</v>
      </c>
      <c r="B2481" s="11" t="s">
        <v>2987</v>
      </c>
      <c r="C2481" s="12" t="s">
        <v>2988</v>
      </c>
      <c r="D2481" s="28"/>
      <c r="E2481" s="40" t="str">
        <f>HYPERLINK("https://www.google.ru/search?q=HF0186-063&amp;newwindow=1&amp;tbm=isch","Еще фото")</f>
        <v>Еще фото</v>
      </c>
      <c r="F2481" s="25"/>
      <c r="G2481" s="11" t="s">
        <v>2989</v>
      </c>
      <c r="H2481" s="11" t="s">
        <v>366</v>
      </c>
      <c r="I2481" s="14" t="s">
        <v>2990</v>
      </c>
      <c r="J2481" s="14" t="s">
        <v>29</v>
      </c>
      <c r="K2481" s="15" t="s">
        <v>337</v>
      </c>
      <c r="L2481" s="14" t="s">
        <v>2991</v>
      </c>
      <c r="M2481" s="14"/>
      <c r="N2481" s="14" t="s">
        <v>32</v>
      </c>
      <c r="O2481" s="14"/>
      <c r="P2481" s="15" t="s">
        <v>154</v>
      </c>
      <c r="Q2481" s="16">
        <v>4499</v>
      </c>
      <c r="R2481" s="17">
        <v>55.82</v>
      </c>
      <c r="S2481" s="18">
        <v>2285.9354999999996</v>
      </c>
      <c r="T2481" s="19" t="s">
        <v>471</v>
      </c>
      <c r="U2481" s="20" t="s">
        <v>2136</v>
      </c>
      <c r="V2481" s="21" t="s">
        <v>2087</v>
      </c>
      <c r="W2481" s="22">
        <v>80</v>
      </c>
      <c r="X2481" s="23"/>
    </row>
    <row r="2482" spans="1:24" s="1" customFormat="1" ht="108" customHeight="1" x14ac:dyDescent="0.3">
      <c r="A2482" s="11" t="s">
        <v>23</v>
      </c>
      <c r="B2482" s="11" t="s">
        <v>2987</v>
      </c>
      <c r="C2482" s="12" t="s">
        <v>2992</v>
      </c>
      <c r="D2482" s="28"/>
      <c r="E2482" s="40" t="str">
        <f>HYPERLINK("https://www.google.ru/search?q=HF0186-688&amp;newwindow=1&amp;tbm=isch","Еще фото")</f>
        <v>Еще фото</v>
      </c>
      <c r="F2482" s="25"/>
      <c r="G2482" s="11" t="s">
        <v>2989</v>
      </c>
      <c r="H2482" s="11" t="s">
        <v>366</v>
      </c>
      <c r="I2482" s="14" t="s">
        <v>2990</v>
      </c>
      <c r="J2482" s="14" t="s">
        <v>29</v>
      </c>
      <c r="K2482" s="15" t="s">
        <v>337</v>
      </c>
      <c r="L2482" s="14" t="s">
        <v>2993</v>
      </c>
      <c r="M2482" s="14"/>
      <c r="N2482" s="14" t="s">
        <v>397</v>
      </c>
      <c r="O2482" s="14"/>
      <c r="P2482" s="15" t="s">
        <v>154</v>
      </c>
      <c r="Q2482" s="16">
        <v>4399</v>
      </c>
      <c r="R2482" s="17">
        <v>46</v>
      </c>
      <c r="S2482" s="18">
        <v>2731.779</v>
      </c>
      <c r="T2482" s="19" t="s">
        <v>471</v>
      </c>
      <c r="U2482" s="20" t="s">
        <v>2136</v>
      </c>
      <c r="V2482" s="21" t="s">
        <v>2087</v>
      </c>
      <c r="W2482" s="22">
        <v>19</v>
      </c>
      <c r="X2482" s="23"/>
    </row>
    <row r="2483" spans="1:24" s="1" customFormat="1" ht="108" customHeight="1" x14ac:dyDescent="0.3">
      <c r="A2483" s="11" t="s">
        <v>23</v>
      </c>
      <c r="B2483" s="11" t="s">
        <v>2987</v>
      </c>
      <c r="C2483" s="12" t="s">
        <v>2994</v>
      </c>
      <c r="D2483" s="28"/>
      <c r="E2483" s="40" t="str">
        <f>HYPERLINK("https://www.google.ru/search?q=HF0186-010&amp;newwindow=1&amp;tbm=isch","Еще фото")</f>
        <v>Еще фото</v>
      </c>
      <c r="F2483" s="25" t="s">
        <v>52</v>
      </c>
      <c r="G2483" s="11" t="s">
        <v>2989</v>
      </c>
      <c r="H2483" s="11" t="s">
        <v>366</v>
      </c>
      <c r="I2483" s="14" t="s">
        <v>2990</v>
      </c>
      <c r="J2483" s="14" t="s">
        <v>29</v>
      </c>
      <c r="K2483" s="15" t="s">
        <v>337</v>
      </c>
      <c r="L2483" s="14" t="s">
        <v>2995</v>
      </c>
      <c r="M2483" s="14"/>
      <c r="N2483" s="14" t="s">
        <v>114</v>
      </c>
      <c r="O2483" s="14"/>
      <c r="P2483" s="15" t="s">
        <v>2996</v>
      </c>
      <c r="Q2483" s="16">
        <v>4899</v>
      </c>
      <c r="R2483" s="17">
        <v>45.14</v>
      </c>
      <c r="S2483" s="18">
        <v>3090.9354999999996</v>
      </c>
      <c r="T2483" s="19" t="s">
        <v>471</v>
      </c>
      <c r="U2483" s="20" t="s">
        <v>2136</v>
      </c>
      <c r="V2483" s="21" t="s">
        <v>2087</v>
      </c>
      <c r="W2483" s="22">
        <v>71</v>
      </c>
      <c r="X2483" s="23"/>
    </row>
    <row r="2484" spans="1:24" s="1" customFormat="1" ht="108" customHeight="1" x14ac:dyDescent="0.3">
      <c r="A2484" s="11" t="s">
        <v>23</v>
      </c>
      <c r="B2484" s="11" t="s">
        <v>2987</v>
      </c>
      <c r="C2484" s="12" t="s">
        <v>2997</v>
      </c>
      <c r="D2484" s="28"/>
      <c r="E2484" s="40" t="str">
        <f>HYPERLINK("https://www.google.ru/search?q=HF0186-645&amp;newwindow=1&amp;tbm=isch","Еще фото")</f>
        <v>Еще фото</v>
      </c>
      <c r="F2484" s="25"/>
      <c r="G2484" s="11" t="s">
        <v>2989</v>
      </c>
      <c r="H2484" s="11" t="s">
        <v>366</v>
      </c>
      <c r="I2484" s="14" t="s">
        <v>2990</v>
      </c>
      <c r="J2484" s="14" t="s">
        <v>29</v>
      </c>
      <c r="K2484" s="15" t="s">
        <v>337</v>
      </c>
      <c r="L2484" s="14" t="s">
        <v>2993</v>
      </c>
      <c r="M2484" s="14"/>
      <c r="N2484" s="14" t="s">
        <v>197</v>
      </c>
      <c r="O2484" s="14"/>
      <c r="P2484" s="15" t="s">
        <v>2996</v>
      </c>
      <c r="Q2484" s="16">
        <v>4299</v>
      </c>
      <c r="R2484" s="17">
        <v>43</v>
      </c>
      <c r="S2484" s="18">
        <v>2817.9944999999998</v>
      </c>
      <c r="T2484" s="19" t="s">
        <v>471</v>
      </c>
      <c r="U2484" s="20" t="s">
        <v>2136</v>
      </c>
      <c r="V2484" s="21" t="s">
        <v>2087</v>
      </c>
      <c r="W2484" s="22">
        <v>3</v>
      </c>
      <c r="X2484" s="23"/>
    </row>
    <row r="2485" spans="1:24" s="1" customFormat="1" ht="108" customHeight="1" x14ac:dyDescent="0.3">
      <c r="A2485" s="11" t="s">
        <v>23</v>
      </c>
      <c r="B2485" s="11" t="s">
        <v>2998</v>
      </c>
      <c r="C2485" s="12" t="s">
        <v>2999</v>
      </c>
      <c r="D2485" s="28"/>
      <c r="E2485" s="40" t="str">
        <f>HYPERLINK("https://www.google.ru/search?q=CI3650-661&amp;newwindow=1&amp;tbm=isch","Еще фото")</f>
        <v>Еще фото</v>
      </c>
      <c r="F2485" s="25"/>
      <c r="G2485" s="11" t="s">
        <v>2989</v>
      </c>
      <c r="H2485" s="11" t="s">
        <v>366</v>
      </c>
      <c r="I2485" s="14" t="s">
        <v>2990</v>
      </c>
      <c r="J2485" s="14" t="s">
        <v>29</v>
      </c>
      <c r="K2485" s="15" t="s">
        <v>45</v>
      </c>
      <c r="L2485" s="14" t="s">
        <v>3000</v>
      </c>
      <c r="M2485" s="14"/>
      <c r="N2485" s="14" t="s">
        <v>2355</v>
      </c>
      <c r="O2485" s="14"/>
      <c r="P2485" s="15" t="s">
        <v>3001</v>
      </c>
      <c r="Q2485" s="16">
        <v>2499</v>
      </c>
      <c r="R2485" s="17">
        <v>40</v>
      </c>
      <c r="S2485" s="18">
        <v>1724.31</v>
      </c>
      <c r="T2485" s="19" t="s">
        <v>471</v>
      </c>
      <c r="U2485" s="20" t="s">
        <v>2136</v>
      </c>
      <c r="V2485" s="21" t="s">
        <v>2087</v>
      </c>
      <c r="W2485" s="22">
        <v>1</v>
      </c>
      <c r="X2485" s="23"/>
    </row>
    <row r="2486" spans="1:24" s="1" customFormat="1" ht="108" customHeight="1" x14ac:dyDescent="0.3">
      <c r="A2486" s="11" t="s">
        <v>23</v>
      </c>
      <c r="B2486" s="11" t="s">
        <v>3002</v>
      </c>
      <c r="C2486" s="12" t="s">
        <v>3003</v>
      </c>
      <c r="D2486" s="28"/>
      <c r="E2486" s="40" t="str">
        <f>HYPERLINK("https://www.google.ru/search?q=FB6525-343&amp;newwindow=1&amp;tbm=isch","Еще фото")</f>
        <v>Еще фото</v>
      </c>
      <c r="F2486" s="25"/>
      <c r="G2486" s="11" t="s">
        <v>2989</v>
      </c>
      <c r="H2486" s="11" t="s">
        <v>366</v>
      </c>
      <c r="I2486" s="14" t="s">
        <v>2990</v>
      </c>
      <c r="J2486" s="14" t="s">
        <v>29</v>
      </c>
      <c r="K2486" s="15" t="s">
        <v>337</v>
      </c>
      <c r="L2486" s="14" t="s">
        <v>3004</v>
      </c>
      <c r="M2486" s="14"/>
      <c r="N2486" s="14" t="s">
        <v>70</v>
      </c>
      <c r="O2486" s="14"/>
      <c r="P2486" s="15" t="s">
        <v>154</v>
      </c>
      <c r="Q2486" s="16">
        <v>4399</v>
      </c>
      <c r="R2486" s="17">
        <v>40</v>
      </c>
      <c r="S2486" s="18">
        <v>3035.31</v>
      </c>
      <c r="T2486" s="19" t="s">
        <v>471</v>
      </c>
      <c r="U2486" s="20" t="s">
        <v>2136</v>
      </c>
      <c r="V2486" s="21" t="s">
        <v>2087</v>
      </c>
      <c r="W2486" s="22">
        <v>1</v>
      </c>
      <c r="X2486" s="23"/>
    </row>
    <row r="2487" spans="1:24" s="1" customFormat="1" ht="108" customHeight="1" x14ac:dyDescent="0.3">
      <c r="A2487" s="11" t="s">
        <v>23</v>
      </c>
      <c r="B2487" s="11" t="s">
        <v>3005</v>
      </c>
      <c r="C2487" s="12" t="s">
        <v>3006</v>
      </c>
      <c r="D2487" s="28"/>
      <c r="E2487" s="40" t="str">
        <f>HYPERLINK("https://www.google.ru/search?q=FB6528-532&amp;newwindow=1&amp;tbm=isch","Еще фото")</f>
        <v>Еще фото</v>
      </c>
      <c r="F2487" s="25"/>
      <c r="G2487" s="11" t="s">
        <v>2989</v>
      </c>
      <c r="H2487" s="11" t="s">
        <v>366</v>
      </c>
      <c r="I2487" s="14" t="s">
        <v>2990</v>
      </c>
      <c r="J2487" s="14" t="s">
        <v>29</v>
      </c>
      <c r="K2487" s="15" t="s">
        <v>337</v>
      </c>
      <c r="L2487" s="14" t="s">
        <v>3007</v>
      </c>
      <c r="M2487" s="14"/>
      <c r="N2487" s="14" t="s">
        <v>397</v>
      </c>
      <c r="O2487" s="14"/>
      <c r="P2487" s="15" t="s">
        <v>3008</v>
      </c>
      <c r="Q2487" s="16">
        <v>5299</v>
      </c>
      <c r="R2487" s="17">
        <v>40</v>
      </c>
      <c r="S2487" s="18">
        <v>3656.31</v>
      </c>
      <c r="T2487" s="19" t="s">
        <v>471</v>
      </c>
      <c r="U2487" s="20" t="s">
        <v>2136</v>
      </c>
      <c r="V2487" s="21" t="s">
        <v>2087</v>
      </c>
      <c r="W2487" s="22">
        <v>3</v>
      </c>
      <c r="X2487" s="23"/>
    </row>
    <row r="2488" spans="1:24" s="1" customFormat="1" ht="52.05" customHeight="1" x14ac:dyDescent="0.3">
      <c r="A2488" s="11" t="s">
        <v>23</v>
      </c>
      <c r="B2488" s="11" t="s">
        <v>126</v>
      </c>
      <c r="C2488" s="12" t="s">
        <v>3009</v>
      </c>
      <c r="D2488" s="54"/>
      <c r="E2488" s="40" t="str">
        <f>HYPERLINK("https://www.google.ru/search?q=DC6949-591&amp;newwindow=1&amp;tbm=isch","Еще фото")</f>
        <v>Еще фото</v>
      </c>
      <c r="F2488" s="25"/>
      <c r="G2488" s="11" t="s">
        <v>3010</v>
      </c>
      <c r="H2488" s="11" t="s">
        <v>28</v>
      </c>
      <c r="I2488" s="14" t="s">
        <v>3010</v>
      </c>
      <c r="J2488" s="14" t="s">
        <v>29</v>
      </c>
      <c r="K2488" s="15" t="s">
        <v>45</v>
      </c>
      <c r="L2488" s="56" t="s">
        <v>3011</v>
      </c>
      <c r="M2488" s="14"/>
      <c r="N2488" s="14" t="s">
        <v>143</v>
      </c>
      <c r="O2488" s="14"/>
      <c r="P2488" s="15" t="s">
        <v>130</v>
      </c>
      <c r="Q2488" s="16">
        <v>3399</v>
      </c>
      <c r="R2488" s="17">
        <v>61.52</v>
      </c>
      <c r="S2488" s="18">
        <v>1503.9354999999998</v>
      </c>
      <c r="T2488" s="19" t="s">
        <v>34</v>
      </c>
      <c r="U2488" s="20" t="s">
        <v>3012</v>
      </c>
      <c r="V2488" s="21" t="s">
        <v>42</v>
      </c>
      <c r="W2488" s="22">
        <v>4</v>
      </c>
      <c r="X2488" s="23"/>
    </row>
    <row r="2489" spans="1:24" s="1" customFormat="1" ht="61.05" customHeight="1" x14ac:dyDescent="0.3">
      <c r="A2489" s="24" t="s">
        <v>23</v>
      </c>
      <c r="B2489" s="24" t="s">
        <v>126</v>
      </c>
      <c r="C2489" s="12" t="s">
        <v>3009</v>
      </c>
      <c r="D2489" s="55"/>
      <c r="E2489" s="40" t="str">
        <f>HYPERLINK("https://www.google.ru/search?q=DC6949-591&amp;newwindow=1&amp;tbm=isch","Еще фото")</f>
        <v>Еще фото</v>
      </c>
      <c r="F2489" s="25"/>
      <c r="G2489" s="24" t="s">
        <v>3010</v>
      </c>
      <c r="H2489" s="24" t="s">
        <v>28</v>
      </c>
      <c r="I2489" s="24" t="s">
        <v>3010</v>
      </c>
      <c r="J2489" s="14" t="s">
        <v>29</v>
      </c>
      <c r="K2489" s="15" t="s">
        <v>45</v>
      </c>
      <c r="L2489" s="57"/>
      <c r="M2489" s="14"/>
      <c r="N2489" s="14" t="s">
        <v>143</v>
      </c>
      <c r="O2489" s="14"/>
      <c r="P2489" s="15" t="s">
        <v>130</v>
      </c>
      <c r="Q2489" s="16">
        <v>3399</v>
      </c>
      <c r="R2489" s="17">
        <v>61.52</v>
      </c>
      <c r="S2489" s="18">
        <v>1503.9354999999998</v>
      </c>
      <c r="T2489" s="19" t="s">
        <v>34</v>
      </c>
      <c r="U2489" s="20" t="s">
        <v>2808</v>
      </c>
      <c r="V2489" s="21" t="s">
        <v>55</v>
      </c>
      <c r="W2489" s="22">
        <v>10</v>
      </c>
      <c r="X2489" s="23"/>
    </row>
    <row r="2490" spans="1:24" s="1" customFormat="1" ht="35" customHeight="1" x14ac:dyDescent="0.3">
      <c r="A2490" s="11" t="s">
        <v>23</v>
      </c>
      <c r="B2490" s="11" t="s">
        <v>3013</v>
      </c>
      <c r="C2490" s="12" t="s">
        <v>3014</v>
      </c>
      <c r="D2490" s="58"/>
      <c r="E2490" s="40" t="str">
        <f>HYPERLINK("https://www.google.ru/search?q=FZ4708-068&amp;newwindow=1&amp;tbm=isch","Еще фото")</f>
        <v>Еще фото</v>
      </c>
      <c r="F2490" s="25"/>
      <c r="G2490" s="11" t="s">
        <v>3010</v>
      </c>
      <c r="H2490" s="11" t="s">
        <v>28</v>
      </c>
      <c r="I2490" s="14" t="s">
        <v>3010</v>
      </c>
      <c r="J2490" s="14" t="s">
        <v>29</v>
      </c>
      <c r="K2490" s="15" t="s">
        <v>30</v>
      </c>
      <c r="L2490" s="56" t="s">
        <v>3015</v>
      </c>
      <c r="M2490" s="14"/>
      <c r="N2490" s="14" t="s">
        <v>32</v>
      </c>
      <c r="O2490" s="14"/>
      <c r="P2490" s="15" t="s">
        <v>111</v>
      </c>
      <c r="Q2490" s="16">
        <v>7999</v>
      </c>
      <c r="R2490" s="17">
        <v>48.9</v>
      </c>
      <c r="S2490" s="18">
        <v>4700.9354999999996</v>
      </c>
      <c r="T2490" s="19" t="s">
        <v>34</v>
      </c>
      <c r="U2490" s="20" t="s">
        <v>37</v>
      </c>
      <c r="V2490" s="21" t="s">
        <v>38</v>
      </c>
      <c r="W2490" s="22">
        <v>3</v>
      </c>
      <c r="X2490" s="23"/>
    </row>
    <row r="2491" spans="1:24" s="1" customFormat="1" ht="35" customHeight="1" x14ac:dyDescent="0.3">
      <c r="A2491" s="24" t="s">
        <v>23</v>
      </c>
      <c r="B2491" s="24" t="s">
        <v>3013</v>
      </c>
      <c r="C2491" s="12" t="s">
        <v>3014</v>
      </c>
      <c r="D2491" s="59"/>
      <c r="E2491" s="40" t="str">
        <f>HYPERLINK("https://www.google.ru/search?q=FZ4708-068&amp;newwindow=1&amp;tbm=isch","Еще фото")</f>
        <v>Еще фото</v>
      </c>
      <c r="F2491" s="25"/>
      <c r="G2491" s="24" t="s">
        <v>3010</v>
      </c>
      <c r="H2491" s="24" t="s">
        <v>28</v>
      </c>
      <c r="I2491" s="24" t="s">
        <v>3010</v>
      </c>
      <c r="J2491" s="14" t="s">
        <v>29</v>
      </c>
      <c r="K2491" s="15" t="s">
        <v>30</v>
      </c>
      <c r="L2491" s="61"/>
      <c r="M2491" s="14"/>
      <c r="N2491" s="14" t="s">
        <v>32</v>
      </c>
      <c r="O2491" s="14"/>
      <c r="P2491" s="15" t="s">
        <v>111</v>
      </c>
      <c r="Q2491" s="16">
        <v>7999</v>
      </c>
      <c r="R2491" s="17">
        <v>48.9</v>
      </c>
      <c r="S2491" s="18">
        <v>4700.9354999999996</v>
      </c>
      <c r="T2491" s="19" t="s">
        <v>34</v>
      </c>
      <c r="U2491" s="20" t="s">
        <v>39</v>
      </c>
      <c r="V2491" s="21" t="s">
        <v>40</v>
      </c>
      <c r="W2491" s="22">
        <v>3</v>
      </c>
      <c r="X2491" s="23"/>
    </row>
    <row r="2492" spans="1:24" s="1" customFormat="1" ht="37.049999999999997" customHeight="1" x14ac:dyDescent="0.3">
      <c r="A2492" s="24" t="s">
        <v>23</v>
      </c>
      <c r="B2492" s="24" t="s">
        <v>3013</v>
      </c>
      <c r="C2492" s="12" t="s">
        <v>3014</v>
      </c>
      <c r="D2492" s="60"/>
      <c r="E2492" s="40" t="str">
        <f>HYPERLINK("https://www.google.ru/search?q=FZ4708-068&amp;newwindow=1&amp;tbm=isch","Еще фото")</f>
        <v>Еще фото</v>
      </c>
      <c r="F2492" s="25"/>
      <c r="G2492" s="24" t="s">
        <v>3010</v>
      </c>
      <c r="H2492" s="24" t="s">
        <v>28</v>
      </c>
      <c r="I2492" s="24" t="s">
        <v>3010</v>
      </c>
      <c r="J2492" s="14" t="s">
        <v>29</v>
      </c>
      <c r="K2492" s="15" t="s">
        <v>30</v>
      </c>
      <c r="L2492" s="57"/>
      <c r="M2492" s="14"/>
      <c r="N2492" s="14" t="s">
        <v>32</v>
      </c>
      <c r="O2492" s="14"/>
      <c r="P2492" s="15" t="s">
        <v>111</v>
      </c>
      <c r="Q2492" s="16">
        <v>7999</v>
      </c>
      <c r="R2492" s="17">
        <v>48.9</v>
      </c>
      <c r="S2492" s="18">
        <v>4700.9354999999996</v>
      </c>
      <c r="T2492" s="19" t="s">
        <v>34</v>
      </c>
      <c r="U2492" s="20" t="s">
        <v>41</v>
      </c>
      <c r="V2492" s="21" t="s">
        <v>42</v>
      </c>
      <c r="W2492" s="22">
        <v>2</v>
      </c>
      <c r="X2492" s="23"/>
    </row>
    <row r="2493" spans="1:24" s="1" customFormat="1" ht="21" customHeight="1" x14ac:dyDescent="0.3">
      <c r="A2493" s="11" t="s">
        <v>23</v>
      </c>
      <c r="B2493" s="11" t="s">
        <v>3016</v>
      </c>
      <c r="C2493" s="26" t="s">
        <v>3017</v>
      </c>
      <c r="D2493" s="58"/>
      <c r="E2493" s="40" t="str">
        <f>HYPERLINK("https://www.google.ru/search?q=FV7080-063&amp;newwindow=1&amp;tbm=isch","Еще фото")</f>
        <v>Еще фото</v>
      </c>
      <c r="F2493" s="25"/>
      <c r="G2493" s="11" t="s">
        <v>3010</v>
      </c>
      <c r="H2493" s="11" t="s">
        <v>28</v>
      </c>
      <c r="I2493" s="14" t="s">
        <v>3010</v>
      </c>
      <c r="J2493" s="14" t="s">
        <v>29</v>
      </c>
      <c r="K2493" s="15" t="s">
        <v>45</v>
      </c>
      <c r="L2493" s="56" t="s">
        <v>3018</v>
      </c>
      <c r="M2493" s="14"/>
      <c r="N2493" s="14" t="s">
        <v>32</v>
      </c>
      <c r="O2493" s="14"/>
      <c r="P2493" s="15" t="s">
        <v>47</v>
      </c>
      <c r="Q2493" s="16">
        <v>7399</v>
      </c>
      <c r="R2493" s="17">
        <v>43</v>
      </c>
      <c r="S2493" s="18">
        <v>4850.0445</v>
      </c>
      <c r="T2493" s="19" t="s">
        <v>34</v>
      </c>
      <c r="U2493" s="20" t="s">
        <v>64</v>
      </c>
      <c r="V2493" s="21" t="s">
        <v>65</v>
      </c>
      <c r="W2493" s="22">
        <v>2</v>
      </c>
      <c r="X2493" s="23"/>
    </row>
    <row r="2494" spans="1:24" s="1" customFormat="1" ht="21" customHeight="1" x14ac:dyDescent="0.3">
      <c r="A2494" s="24" t="s">
        <v>23</v>
      </c>
      <c r="B2494" s="24" t="s">
        <v>3016</v>
      </c>
      <c r="C2494" s="27" t="s">
        <v>3017</v>
      </c>
      <c r="D2494" s="59"/>
      <c r="E2494" s="40" t="str">
        <f>HYPERLINK("https://www.google.ru/search?q=FV7080-063&amp;newwindow=1&amp;tbm=isch","Еще фото")</f>
        <v>Еще фото</v>
      </c>
      <c r="F2494" s="25"/>
      <c r="G2494" s="24" t="s">
        <v>3010</v>
      </c>
      <c r="H2494" s="24" t="s">
        <v>28</v>
      </c>
      <c r="I2494" s="24" t="s">
        <v>3010</v>
      </c>
      <c r="J2494" s="14" t="s">
        <v>29</v>
      </c>
      <c r="K2494" s="15" t="s">
        <v>45</v>
      </c>
      <c r="L2494" s="61"/>
      <c r="M2494" s="14"/>
      <c r="N2494" s="14" t="s">
        <v>32</v>
      </c>
      <c r="O2494" s="14"/>
      <c r="P2494" s="15" t="s">
        <v>47</v>
      </c>
      <c r="Q2494" s="16">
        <v>7399</v>
      </c>
      <c r="R2494" s="17">
        <v>43</v>
      </c>
      <c r="S2494" s="18">
        <v>4850.0445</v>
      </c>
      <c r="T2494" s="19" t="s">
        <v>34</v>
      </c>
      <c r="U2494" s="20" t="s">
        <v>35</v>
      </c>
      <c r="V2494" s="21" t="s">
        <v>48</v>
      </c>
      <c r="W2494" s="22">
        <v>3</v>
      </c>
      <c r="X2494" s="23"/>
    </row>
    <row r="2495" spans="1:24" s="1" customFormat="1" ht="21" customHeight="1" x14ac:dyDescent="0.3">
      <c r="A2495" s="24" t="s">
        <v>23</v>
      </c>
      <c r="B2495" s="24" t="s">
        <v>3016</v>
      </c>
      <c r="C2495" s="27" t="s">
        <v>3017</v>
      </c>
      <c r="D2495" s="59"/>
      <c r="E2495" s="40" t="str">
        <f>HYPERLINK("https://www.google.ru/search?q=FV7080-063&amp;newwindow=1&amp;tbm=isch","Еще фото")</f>
        <v>Еще фото</v>
      </c>
      <c r="F2495" s="25"/>
      <c r="G2495" s="24" t="s">
        <v>3010</v>
      </c>
      <c r="H2495" s="24" t="s">
        <v>28</v>
      </c>
      <c r="I2495" s="24" t="s">
        <v>3010</v>
      </c>
      <c r="J2495" s="14" t="s">
        <v>29</v>
      </c>
      <c r="K2495" s="15" t="s">
        <v>45</v>
      </c>
      <c r="L2495" s="61"/>
      <c r="M2495" s="14"/>
      <c r="N2495" s="14" t="s">
        <v>32</v>
      </c>
      <c r="O2495" s="14"/>
      <c r="P2495" s="15" t="s">
        <v>47</v>
      </c>
      <c r="Q2495" s="16">
        <v>7399</v>
      </c>
      <c r="R2495" s="17">
        <v>43</v>
      </c>
      <c r="S2495" s="18">
        <v>4850.0445</v>
      </c>
      <c r="T2495" s="19" t="s">
        <v>34</v>
      </c>
      <c r="U2495" s="20" t="s">
        <v>37</v>
      </c>
      <c r="V2495" s="21" t="s">
        <v>38</v>
      </c>
      <c r="W2495" s="22">
        <v>1</v>
      </c>
      <c r="X2495" s="23"/>
    </row>
    <row r="2496" spans="1:24" s="1" customFormat="1" ht="21" customHeight="1" x14ac:dyDescent="0.3">
      <c r="A2496" s="24" t="s">
        <v>23</v>
      </c>
      <c r="B2496" s="24" t="s">
        <v>3016</v>
      </c>
      <c r="C2496" s="27" t="s">
        <v>3017</v>
      </c>
      <c r="D2496" s="59"/>
      <c r="E2496" s="40" t="str">
        <f>HYPERLINK("https://www.google.ru/search?q=FV7080-063&amp;newwindow=1&amp;tbm=isch","Еще фото")</f>
        <v>Еще фото</v>
      </c>
      <c r="F2496" s="25"/>
      <c r="G2496" s="24" t="s">
        <v>3010</v>
      </c>
      <c r="H2496" s="24" t="s">
        <v>28</v>
      </c>
      <c r="I2496" s="24" t="s">
        <v>3010</v>
      </c>
      <c r="J2496" s="14" t="s">
        <v>29</v>
      </c>
      <c r="K2496" s="15" t="s">
        <v>45</v>
      </c>
      <c r="L2496" s="61"/>
      <c r="M2496" s="14"/>
      <c r="N2496" s="14" t="s">
        <v>32</v>
      </c>
      <c r="O2496" s="14"/>
      <c r="P2496" s="15" t="s">
        <v>47</v>
      </c>
      <c r="Q2496" s="16">
        <v>7399</v>
      </c>
      <c r="R2496" s="17">
        <v>43</v>
      </c>
      <c r="S2496" s="18">
        <v>4850.0445</v>
      </c>
      <c r="T2496" s="19" t="s">
        <v>34</v>
      </c>
      <c r="U2496" s="20" t="s">
        <v>39</v>
      </c>
      <c r="V2496" s="21" t="s">
        <v>49</v>
      </c>
      <c r="W2496" s="22">
        <v>2</v>
      </c>
      <c r="X2496" s="23"/>
    </row>
    <row r="2497" spans="1:24" s="1" customFormat="1" ht="32" customHeight="1" x14ac:dyDescent="0.3">
      <c r="A2497" s="24" t="s">
        <v>23</v>
      </c>
      <c r="B2497" s="24" t="s">
        <v>3016</v>
      </c>
      <c r="C2497" s="27" t="s">
        <v>3017</v>
      </c>
      <c r="D2497" s="60"/>
      <c r="E2497" s="40" t="str">
        <f>HYPERLINK("https://www.google.ru/search?q=FV7080-063&amp;newwindow=1&amp;tbm=isch","Еще фото")</f>
        <v>Еще фото</v>
      </c>
      <c r="F2497" s="25"/>
      <c r="G2497" s="24" t="s">
        <v>3010</v>
      </c>
      <c r="H2497" s="24" t="s">
        <v>28</v>
      </c>
      <c r="I2497" s="24" t="s">
        <v>3010</v>
      </c>
      <c r="J2497" s="14" t="s">
        <v>29</v>
      </c>
      <c r="K2497" s="15" t="s">
        <v>45</v>
      </c>
      <c r="L2497" s="57"/>
      <c r="M2497" s="14"/>
      <c r="N2497" s="14" t="s">
        <v>32</v>
      </c>
      <c r="O2497" s="14"/>
      <c r="P2497" s="15" t="s">
        <v>47</v>
      </c>
      <c r="Q2497" s="16">
        <v>7399</v>
      </c>
      <c r="R2497" s="17">
        <v>43</v>
      </c>
      <c r="S2497" s="18">
        <v>4850.0445</v>
      </c>
      <c r="T2497" s="19" t="s">
        <v>34</v>
      </c>
      <c r="U2497" s="20" t="s">
        <v>41</v>
      </c>
      <c r="V2497" s="21" t="s">
        <v>40</v>
      </c>
      <c r="W2497" s="22">
        <v>2</v>
      </c>
      <c r="X2497" s="23"/>
    </row>
    <row r="2498" spans="1:24" s="1" customFormat="1" ht="108" customHeight="1" x14ac:dyDescent="0.3">
      <c r="A2498" s="11" t="s">
        <v>23</v>
      </c>
      <c r="B2498" s="11" t="s">
        <v>3019</v>
      </c>
      <c r="C2498" s="12" t="s">
        <v>3020</v>
      </c>
      <c r="D2498" s="28"/>
      <c r="E2498" s="40" t="str">
        <f>HYPERLINK("https://www.google.ru/search?q=CZ9840-010&amp;newwindow=1&amp;tbm=isch","Еще фото")</f>
        <v>Еще фото</v>
      </c>
      <c r="F2498" s="25" t="s">
        <v>76</v>
      </c>
      <c r="G2498" s="11" t="s">
        <v>3010</v>
      </c>
      <c r="H2498" s="11" t="s">
        <v>28</v>
      </c>
      <c r="I2498" s="14" t="s">
        <v>3010</v>
      </c>
      <c r="J2498" s="14" t="s">
        <v>99</v>
      </c>
      <c r="K2498" s="15" t="s">
        <v>45</v>
      </c>
      <c r="L2498" s="14" t="s">
        <v>3021</v>
      </c>
      <c r="M2498" s="14"/>
      <c r="N2498" s="14" t="s">
        <v>114</v>
      </c>
      <c r="O2498" s="14"/>
      <c r="P2498" s="15" t="s">
        <v>101</v>
      </c>
      <c r="Q2498" s="16">
        <v>5399</v>
      </c>
      <c r="R2498" s="17">
        <v>40</v>
      </c>
      <c r="S2498" s="18">
        <v>3725.31</v>
      </c>
      <c r="T2498" s="19" t="s">
        <v>34</v>
      </c>
      <c r="U2498" s="20" t="s">
        <v>41</v>
      </c>
      <c r="V2498" s="21" t="s">
        <v>40</v>
      </c>
      <c r="W2498" s="22">
        <v>1</v>
      </c>
      <c r="X2498" s="23"/>
    </row>
    <row r="2499" spans="1:24" s="1" customFormat="1" ht="35" customHeight="1" x14ac:dyDescent="0.3">
      <c r="A2499" s="11" t="s">
        <v>23</v>
      </c>
      <c r="B2499" s="11" t="s">
        <v>74</v>
      </c>
      <c r="C2499" s="12" t="s">
        <v>3022</v>
      </c>
      <c r="D2499" s="58"/>
      <c r="E2499" s="40" t="str">
        <f>HYPERLINK("https://www.google.ru/search?q=CZ9956-063&amp;newwindow=1&amp;tbm=isch","Еще фото")</f>
        <v>Еще фото</v>
      </c>
      <c r="F2499" s="25"/>
      <c r="G2499" s="11" t="s">
        <v>3010</v>
      </c>
      <c r="H2499" s="11" t="s">
        <v>28</v>
      </c>
      <c r="I2499" s="14" t="s">
        <v>3010</v>
      </c>
      <c r="J2499" s="14" t="s">
        <v>29</v>
      </c>
      <c r="K2499" s="15" t="s">
        <v>30</v>
      </c>
      <c r="L2499" s="56" t="s">
        <v>3023</v>
      </c>
      <c r="M2499" s="14"/>
      <c r="N2499" s="14" t="s">
        <v>32</v>
      </c>
      <c r="O2499" s="14"/>
      <c r="P2499" s="15" t="s">
        <v>2523</v>
      </c>
      <c r="Q2499" s="16">
        <v>8899</v>
      </c>
      <c r="R2499" s="17">
        <v>40</v>
      </c>
      <c r="S2499" s="18">
        <v>6140.3099999999995</v>
      </c>
      <c r="T2499" s="19" t="s">
        <v>34</v>
      </c>
      <c r="U2499" s="20" t="s">
        <v>35</v>
      </c>
      <c r="V2499" s="21" t="s">
        <v>36</v>
      </c>
      <c r="W2499" s="22">
        <v>4</v>
      </c>
      <c r="X2499" s="23"/>
    </row>
    <row r="2500" spans="1:24" s="1" customFormat="1" ht="35" customHeight="1" x14ac:dyDescent="0.3">
      <c r="A2500" s="24" t="s">
        <v>23</v>
      </c>
      <c r="B2500" s="24" t="s">
        <v>74</v>
      </c>
      <c r="C2500" s="12" t="s">
        <v>3022</v>
      </c>
      <c r="D2500" s="59"/>
      <c r="E2500" s="40" t="str">
        <f>HYPERLINK("https://www.google.ru/search?q=CZ9956-063&amp;newwindow=1&amp;tbm=isch","Еще фото")</f>
        <v>Еще фото</v>
      </c>
      <c r="F2500" s="25"/>
      <c r="G2500" s="24" t="s">
        <v>3010</v>
      </c>
      <c r="H2500" s="24" t="s">
        <v>28</v>
      </c>
      <c r="I2500" s="24" t="s">
        <v>3010</v>
      </c>
      <c r="J2500" s="14" t="s">
        <v>29</v>
      </c>
      <c r="K2500" s="15" t="s">
        <v>30</v>
      </c>
      <c r="L2500" s="61"/>
      <c r="M2500" s="14"/>
      <c r="N2500" s="14" t="s">
        <v>32</v>
      </c>
      <c r="O2500" s="14"/>
      <c r="P2500" s="15" t="s">
        <v>2523</v>
      </c>
      <c r="Q2500" s="16">
        <v>8899</v>
      </c>
      <c r="R2500" s="17">
        <v>40</v>
      </c>
      <c r="S2500" s="18">
        <v>6140.3099999999995</v>
      </c>
      <c r="T2500" s="19" t="s">
        <v>34</v>
      </c>
      <c r="U2500" s="20" t="s">
        <v>37</v>
      </c>
      <c r="V2500" s="21" t="s">
        <v>38</v>
      </c>
      <c r="W2500" s="22">
        <v>7</v>
      </c>
      <c r="X2500" s="23"/>
    </row>
    <row r="2501" spans="1:24" s="1" customFormat="1" ht="37.049999999999997" customHeight="1" x14ac:dyDescent="0.3">
      <c r="A2501" s="24" t="s">
        <v>23</v>
      </c>
      <c r="B2501" s="24" t="s">
        <v>74</v>
      </c>
      <c r="C2501" s="12" t="s">
        <v>3022</v>
      </c>
      <c r="D2501" s="60"/>
      <c r="E2501" s="40" t="str">
        <f>HYPERLINK("https://www.google.ru/search?q=CZ9956-063&amp;newwindow=1&amp;tbm=isch","Еще фото")</f>
        <v>Еще фото</v>
      </c>
      <c r="F2501" s="25"/>
      <c r="G2501" s="24" t="s">
        <v>3010</v>
      </c>
      <c r="H2501" s="24" t="s">
        <v>28</v>
      </c>
      <c r="I2501" s="24" t="s">
        <v>3010</v>
      </c>
      <c r="J2501" s="14" t="s">
        <v>29</v>
      </c>
      <c r="K2501" s="15" t="s">
        <v>30</v>
      </c>
      <c r="L2501" s="57"/>
      <c r="M2501" s="14"/>
      <c r="N2501" s="14" t="s">
        <v>32</v>
      </c>
      <c r="O2501" s="14"/>
      <c r="P2501" s="15" t="s">
        <v>2523</v>
      </c>
      <c r="Q2501" s="16">
        <v>8899</v>
      </c>
      <c r="R2501" s="17">
        <v>40</v>
      </c>
      <c r="S2501" s="18">
        <v>6140.3099999999995</v>
      </c>
      <c r="T2501" s="19" t="s">
        <v>34</v>
      </c>
      <c r="U2501" s="20" t="s">
        <v>39</v>
      </c>
      <c r="V2501" s="21" t="s">
        <v>40</v>
      </c>
      <c r="W2501" s="22">
        <v>7</v>
      </c>
      <c r="X2501" s="23"/>
    </row>
    <row r="2502" spans="1:24" s="1" customFormat="1" ht="108" customHeight="1" x14ac:dyDescent="0.3">
      <c r="A2502" s="11" t="s">
        <v>23</v>
      </c>
      <c r="B2502" s="11" t="s">
        <v>3024</v>
      </c>
      <c r="C2502" s="12" t="s">
        <v>3025</v>
      </c>
      <c r="D2502" s="28"/>
      <c r="E2502" s="40" t="str">
        <f>HYPERLINK("https://www.google.ru/search?q=DM4759-010&amp;newwindow=1&amp;tbm=isch","Еще фото")</f>
        <v>Еще фото</v>
      </c>
      <c r="F2502" s="25" t="s">
        <v>76</v>
      </c>
      <c r="G2502" s="11" t="s">
        <v>3010</v>
      </c>
      <c r="H2502" s="11" t="s">
        <v>28</v>
      </c>
      <c r="I2502" s="14" t="s">
        <v>3010</v>
      </c>
      <c r="J2502" s="14" t="s">
        <v>99</v>
      </c>
      <c r="K2502" s="15" t="s">
        <v>30</v>
      </c>
      <c r="L2502" s="14" t="s">
        <v>3026</v>
      </c>
      <c r="M2502" s="14"/>
      <c r="N2502" s="14" t="s">
        <v>114</v>
      </c>
      <c r="O2502" s="14"/>
      <c r="P2502" s="15" t="s">
        <v>154</v>
      </c>
      <c r="Q2502" s="16">
        <v>8999</v>
      </c>
      <c r="R2502" s="17">
        <v>40</v>
      </c>
      <c r="S2502" s="18">
        <v>6209.3099999999995</v>
      </c>
      <c r="T2502" s="19" t="s">
        <v>34</v>
      </c>
      <c r="U2502" s="20" t="s">
        <v>35</v>
      </c>
      <c r="V2502" s="21" t="s">
        <v>36</v>
      </c>
      <c r="W2502" s="22">
        <v>3</v>
      </c>
      <c r="X2502" s="23"/>
    </row>
    <row r="2503" spans="1:24" s="1" customFormat="1" ht="52.05" customHeight="1" x14ac:dyDescent="0.3">
      <c r="A2503" s="11" t="s">
        <v>23</v>
      </c>
      <c r="B2503" s="11" t="s">
        <v>3027</v>
      </c>
      <c r="C2503" s="12" t="s">
        <v>3028</v>
      </c>
      <c r="D2503" s="54"/>
      <c r="E2503" s="40" t="str">
        <f>HYPERLINK("https://www.google.ru/search?q=DM6470-321&amp;newwindow=1&amp;tbm=isch","Еще фото")</f>
        <v>Еще фото</v>
      </c>
      <c r="F2503" s="25"/>
      <c r="G2503" s="11" t="s">
        <v>3010</v>
      </c>
      <c r="H2503" s="11" t="s">
        <v>28</v>
      </c>
      <c r="I2503" s="14" t="s">
        <v>3010</v>
      </c>
      <c r="J2503" s="14" t="s">
        <v>29</v>
      </c>
      <c r="K2503" s="15" t="s">
        <v>45</v>
      </c>
      <c r="L2503" s="56" t="s">
        <v>3029</v>
      </c>
      <c r="M2503" s="14"/>
      <c r="N2503" s="14" t="s">
        <v>70</v>
      </c>
      <c r="O2503" s="14" t="s">
        <v>79</v>
      </c>
      <c r="P2503" s="15" t="s">
        <v>47</v>
      </c>
      <c r="Q2503" s="16">
        <v>4199</v>
      </c>
      <c r="R2503" s="17">
        <v>40</v>
      </c>
      <c r="S2503" s="18">
        <v>2897.31</v>
      </c>
      <c r="T2503" s="19" t="s">
        <v>34</v>
      </c>
      <c r="U2503" s="20" t="s">
        <v>64</v>
      </c>
      <c r="V2503" s="21" t="s">
        <v>65</v>
      </c>
      <c r="W2503" s="22">
        <v>1</v>
      </c>
      <c r="X2503" s="23"/>
    </row>
    <row r="2504" spans="1:24" s="1" customFormat="1" ht="61.05" customHeight="1" x14ac:dyDescent="0.3">
      <c r="A2504" s="24" t="s">
        <v>23</v>
      </c>
      <c r="B2504" s="24" t="s">
        <v>3027</v>
      </c>
      <c r="C2504" s="12" t="s">
        <v>3028</v>
      </c>
      <c r="D2504" s="55"/>
      <c r="E2504" s="40" t="str">
        <f>HYPERLINK("https://www.google.ru/search?q=DM6470-321&amp;newwindow=1&amp;tbm=isch","Еще фото")</f>
        <v>Еще фото</v>
      </c>
      <c r="F2504" s="25"/>
      <c r="G2504" s="24" t="s">
        <v>3010</v>
      </c>
      <c r="H2504" s="24" t="s">
        <v>28</v>
      </c>
      <c r="I2504" s="24" t="s">
        <v>3010</v>
      </c>
      <c r="J2504" s="14" t="s">
        <v>29</v>
      </c>
      <c r="K2504" s="15" t="s">
        <v>45</v>
      </c>
      <c r="L2504" s="57"/>
      <c r="M2504" s="14"/>
      <c r="N2504" s="14" t="s">
        <v>70</v>
      </c>
      <c r="O2504" s="14" t="s">
        <v>79</v>
      </c>
      <c r="P2504" s="15" t="s">
        <v>47</v>
      </c>
      <c r="Q2504" s="16">
        <v>4199</v>
      </c>
      <c r="R2504" s="17">
        <v>40</v>
      </c>
      <c r="S2504" s="18">
        <v>2897.31</v>
      </c>
      <c r="T2504" s="19" t="s">
        <v>34</v>
      </c>
      <c r="U2504" s="20" t="s">
        <v>37</v>
      </c>
      <c r="V2504" s="21" t="s">
        <v>38</v>
      </c>
      <c r="W2504" s="22">
        <v>1</v>
      </c>
      <c r="X2504" s="23"/>
    </row>
    <row r="2505" spans="1:24" s="1" customFormat="1" ht="52.05" customHeight="1" x14ac:dyDescent="0.3">
      <c r="A2505" s="11" t="s">
        <v>23</v>
      </c>
      <c r="B2505" s="11" t="s">
        <v>3030</v>
      </c>
      <c r="C2505" s="12" t="s">
        <v>3031</v>
      </c>
      <c r="D2505" s="54"/>
      <c r="E2505" s="40" t="str">
        <f>HYPERLINK("https://www.google.ru/search?q=DV7797-376&amp;newwindow=1&amp;tbm=isch","Еще фото")</f>
        <v>Еще фото</v>
      </c>
      <c r="F2505" s="25"/>
      <c r="G2505" s="11" t="s">
        <v>3010</v>
      </c>
      <c r="H2505" s="11" t="s">
        <v>28</v>
      </c>
      <c r="I2505" s="14" t="s">
        <v>3010</v>
      </c>
      <c r="J2505" s="14" t="s">
        <v>29</v>
      </c>
      <c r="K2505" s="15" t="s">
        <v>45</v>
      </c>
      <c r="L2505" s="56" t="s">
        <v>3032</v>
      </c>
      <c r="M2505" s="14"/>
      <c r="N2505" s="14" t="s">
        <v>70</v>
      </c>
      <c r="O2505" s="14"/>
      <c r="P2505" s="15" t="s">
        <v>3033</v>
      </c>
      <c r="Q2505" s="16">
        <v>4999</v>
      </c>
      <c r="R2505" s="17">
        <v>40</v>
      </c>
      <c r="S2505" s="18">
        <v>3449.31</v>
      </c>
      <c r="T2505" s="19" t="s">
        <v>34</v>
      </c>
      <c r="U2505" s="20" t="s">
        <v>41</v>
      </c>
      <c r="V2505" s="21" t="s">
        <v>40</v>
      </c>
      <c r="W2505" s="22">
        <v>1</v>
      </c>
      <c r="X2505" s="23"/>
    </row>
    <row r="2506" spans="1:24" s="1" customFormat="1" ht="61.05" customHeight="1" x14ac:dyDescent="0.3">
      <c r="A2506" s="24" t="s">
        <v>23</v>
      </c>
      <c r="B2506" s="24" t="s">
        <v>3030</v>
      </c>
      <c r="C2506" s="12" t="s">
        <v>3031</v>
      </c>
      <c r="D2506" s="55"/>
      <c r="E2506" s="40" t="str">
        <f>HYPERLINK("https://www.google.ru/search?q=DV7797-376&amp;newwindow=1&amp;tbm=isch","Еще фото")</f>
        <v>Еще фото</v>
      </c>
      <c r="F2506" s="25"/>
      <c r="G2506" s="24" t="s">
        <v>3010</v>
      </c>
      <c r="H2506" s="24" t="s">
        <v>28</v>
      </c>
      <c r="I2506" s="24" t="s">
        <v>3010</v>
      </c>
      <c r="J2506" s="14" t="s">
        <v>29</v>
      </c>
      <c r="K2506" s="15" t="s">
        <v>45</v>
      </c>
      <c r="L2506" s="57"/>
      <c r="M2506" s="14"/>
      <c r="N2506" s="14" t="s">
        <v>70</v>
      </c>
      <c r="O2506" s="14"/>
      <c r="P2506" s="15" t="s">
        <v>3033</v>
      </c>
      <c r="Q2506" s="16">
        <v>4999</v>
      </c>
      <c r="R2506" s="17">
        <v>40</v>
      </c>
      <c r="S2506" s="18">
        <v>3449.31</v>
      </c>
      <c r="T2506" s="19" t="s">
        <v>34</v>
      </c>
      <c r="U2506" s="20" t="s">
        <v>54</v>
      </c>
      <c r="V2506" s="21" t="s">
        <v>42</v>
      </c>
      <c r="W2506" s="22">
        <v>1</v>
      </c>
      <c r="X2506" s="23"/>
    </row>
    <row r="2507" spans="1:24" s="1" customFormat="1" ht="52.05" customHeight="1" x14ac:dyDescent="0.3">
      <c r="A2507" s="11" t="s">
        <v>23</v>
      </c>
      <c r="B2507" s="11" t="s">
        <v>3034</v>
      </c>
      <c r="C2507" s="12" t="s">
        <v>3035</v>
      </c>
      <c r="D2507" s="54"/>
      <c r="E2507" s="40" t="str">
        <f>HYPERLINK("https://www.google.ru/search?q=DV9340-844&amp;newwindow=1&amp;tbm=isch","Еще фото")</f>
        <v>Еще фото</v>
      </c>
      <c r="F2507" s="25"/>
      <c r="G2507" s="11" t="s">
        <v>3010</v>
      </c>
      <c r="H2507" s="11" t="s">
        <v>28</v>
      </c>
      <c r="I2507" s="14" t="s">
        <v>3010</v>
      </c>
      <c r="J2507" s="14" t="s">
        <v>29</v>
      </c>
      <c r="K2507" s="15" t="s">
        <v>30</v>
      </c>
      <c r="L2507" s="56" t="s">
        <v>3036</v>
      </c>
      <c r="M2507" s="14"/>
      <c r="N2507" s="14" t="s">
        <v>397</v>
      </c>
      <c r="O2507" s="14"/>
      <c r="P2507" s="15" t="s">
        <v>3037</v>
      </c>
      <c r="Q2507" s="16">
        <v>8399</v>
      </c>
      <c r="R2507" s="17">
        <v>40</v>
      </c>
      <c r="S2507" s="18">
        <v>5795.3099999999995</v>
      </c>
      <c r="T2507" s="19" t="s">
        <v>34</v>
      </c>
      <c r="U2507" s="20" t="s">
        <v>39</v>
      </c>
      <c r="V2507" s="21" t="s">
        <v>40</v>
      </c>
      <c r="W2507" s="22">
        <v>1</v>
      </c>
      <c r="X2507" s="23"/>
    </row>
    <row r="2508" spans="1:24" s="1" customFormat="1" ht="61.05" customHeight="1" x14ac:dyDescent="0.3">
      <c r="A2508" s="24" t="s">
        <v>23</v>
      </c>
      <c r="B2508" s="24" t="s">
        <v>3034</v>
      </c>
      <c r="C2508" s="12" t="s">
        <v>3035</v>
      </c>
      <c r="D2508" s="55"/>
      <c r="E2508" s="40" t="str">
        <f>HYPERLINK("https://www.google.ru/search?q=DV9340-844&amp;newwindow=1&amp;tbm=isch","Еще фото")</f>
        <v>Еще фото</v>
      </c>
      <c r="F2508" s="25"/>
      <c r="G2508" s="24" t="s">
        <v>3010</v>
      </c>
      <c r="H2508" s="24" t="s">
        <v>28</v>
      </c>
      <c r="I2508" s="24" t="s">
        <v>3010</v>
      </c>
      <c r="J2508" s="14" t="s">
        <v>29</v>
      </c>
      <c r="K2508" s="15" t="s">
        <v>30</v>
      </c>
      <c r="L2508" s="57"/>
      <c r="M2508" s="14"/>
      <c r="N2508" s="14" t="s">
        <v>397</v>
      </c>
      <c r="O2508" s="14"/>
      <c r="P2508" s="15" t="s">
        <v>3037</v>
      </c>
      <c r="Q2508" s="16">
        <v>8399</v>
      </c>
      <c r="R2508" s="17">
        <v>40</v>
      </c>
      <c r="S2508" s="18">
        <v>5795.3099999999995</v>
      </c>
      <c r="T2508" s="19" t="s">
        <v>34</v>
      </c>
      <c r="U2508" s="20" t="s">
        <v>41</v>
      </c>
      <c r="V2508" s="21" t="s">
        <v>42</v>
      </c>
      <c r="W2508" s="22">
        <v>1</v>
      </c>
      <c r="X2508" s="23"/>
    </row>
    <row r="2509" spans="1:24" s="1" customFormat="1" ht="108" customHeight="1" x14ac:dyDescent="0.3">
      <c r="A2509" s="11" t="s">
        <v>23</v>
      </c>
      <c r="B2509" s="11" t="s">
        <v>3038</v>
      </c>
      <c r="C2509" s="12" t="s">
        <v>3039</v>
      </c>
      <c r="D2509" s="28"/>
      <c r="E2509" s="40" t="str">
        <f>HYPERLINK("https://www.google.ru/search?q=DV9357-084&amp;newwindow=1&amp;tbm=isch","Еще фото")</f>
        <v>Еще фото</v>
      </c>
      <c r="F2509" s="25"/>
      <c r="G2509" s="11" t="s">
        <v>3010</v>
      </c>
      <c r="H2509" s="11" t="s">
        <v>28</v>
      </c>
      <c r="I2509" s="14" t="s">
        <v>3010</v>
      </c>
      <c r="J2509" s="14" t="s">
        <v>99</v>
      </c>
      <c r="K2509" s="15" t="s">
        <v>30</v>
      </c>
      <c r="L2509" s="14" t="s">
        <v>3040</v>
      </c>
      <c r="M2509" s="14"/>
      <c r="N2509" s="14" t="s">
        <v>32</v>
      </c>
      <c r="O2509" s="14"/>
      <c r="P2509" s="15" t="s">
        <v>154</v>
      </c>
      <c r="Q2509" s="16">
        <v>6799</v>
      </c>
      <c r="R2509" s="17">
        <v>40</v>
      </c>
      <c r="S2509" s="18">
        <v>4691.3099999999995</v>
      </c>
      <c r="T2509" s="19" t="s">
        <v>34</v>
      </c>
      <c r="U2509" s="20" t="s">
        <v>39</v>
      </c>
      <c r="V2509" s="21" t="s">
        <v>40</v>
      </c>
      <c r="W2509" s="22">
        <v>1</v>
      </c>
      <c r="X2509" s="23"/>
    </row>
    <row r="2510" spans="1:24" s="1" customFormat="1" ht="108" customHeight="1" x14ac:dyDescent="0.3">
      <c r="A2510" s="11" t="s">
        <v>23</v>
      </c>
      <c r="B2510" s="11" t="s">
        <v>3041</v>
      </c>
      <c r="C2510" s="12" t="s">
        <v>3042</v>
      </c>
      <c r="D2510" s="28"/>
      <c r="E2510" s="40" t="str">
        <f>HYPERLINK("https://www.google.ru/search?q=DV9857-010&amp;newwindow=1&amp;tbm=isch","Еще фото")</f>
        <v>Еще фото</v>
      </c>
      <c r="F2510" s="25" t="s">
        <v>52</v>
      </c>
      <c r="G2510" s="11" t="s">
        <v>3010</v>
      </c>
      <c r="H2510" s="11" t="s">
        <v>28</v>
      </c>
      <c r="I2510" s="14" t="s">
        <v>3010</v>
      </c>
      <c r="J2510" s="14" t="s">
        <v>99</v>
      </c>
      <c r="K2510" s="15" t="s">
        <v>30</v>
      </c>
      <c r="L2510" s="14" t="s">
        <v>3043</v>
      </c>
      <c r="M2510" s="14"/>
      <c r="N2510" s="14" t="s">
        <v>114</v>
      </c>
      <c r="O2510" s="14"/>
      <c r="P2510" s="15" t="s">
        <v>154</v>
      </c>
      <c r="Q2510" s="16">
        <v>5999</v>
      </c>
      <c r="R2510" s="17">
        <v>40</v>
      </c>
      <c r="S2510" s="18">
        <v>4139.3099999999995</v>
      </c>
      <c r="T2510" s="19" t="s">
        <v>34</v>
      </c>
      <c r="U2510" s="20" t="s">
        <v>35</v>
      </c>
      <c r="V2510" s="21" t="s">
        <v>36</v>
      </c>
      <c r="W2510" s="22">
        <v>1</v>
      </c>
      <c r="X2510" s="23"/>
    </row>
    <row r="2511" spans="1:24" s="1" customFormat="1" ht="108" customHeight="1" x14ac:dyDescent="0.3">
      <c r="A2511" s="11" t="s">
        <v>23</v>
      </c>
      <c r="B2511" s="11" t="s">
        <v>3044</v>
      </c>
      <c r="C2511" s="12" t="s">
        <v>3045</v>
      </c>
      <c r="D2511" s="28"/>
      <c r="E2511" s="40" t="str">
        <f>HYPERLINK("https://www.google.ru/search?q=DX6010-010&amp;newwindow=1&amp;tbm=isch","Еще фото")</f>
        <v>Еще фото</v>
      </c>
      <c r="F2511" s="25"/>
      <c r="G2511" s="11" t="s">
        <v>3010</v>
      </c>
      <c r="H2511" s="11" t="s">
        <v>28</v>
      </c>
      <c r="I2511" s="14" t="s">
        <v>3010</v>
      </c>
      <c r="J2511" s="14" t="s">
        <v>99</v>
      </c>
      <c r="K2511" s="15" t="s">
        <v>45</v>
      </c>
      <c r="L2511" s="14" t="s">
        <v>3046</v>
      </c>
      <c r="M2511" s="14"/>
      <c r="N2511" s="14" t="s">
        <v>114</v>
      </c>
      <c r="O2511" s="14"/>
      <c r="P2511" s="15" t="s">
        <v>154</v>
      </c>
      <c r="Q2511" s="16">
        <v>7799</v>
      </c>
      <c r="R2511" s="17">
        <v>40</v>
      </c>
      <c r="S2511" s="18">
        <v>5381.3099999999995</v>
      </c>
      <c r="T2511" s="19" t="s">
        <v>34</v>
      </c>
      <c r="U2511" s="20" t="s">
        <v>41</v>
      </c>
      <c r="V2511" s="21" t="s">
        <v>40</v>
      </c>
      <c r="W2511" s="22">
        <v>1</v>
      </c>
      <c r="X2511" s="23"/>
    </row>
    <row r="2512" spans="1:24" s="1" customFormat="1" ht="108" customHeight="1" x14ac:dyDescent="0.3">
      <c r="A2512" s="11" t="s">
        <v>23</v>
      </c>
      <c r="B2512" s="11" t="s">
        <v>3047</v>
      </c>
      <c r="C2512" s="12" t="s">
        <v>3048</v>
      </c>
      <c r="D2512" s="28"/>
      <c r="E2512" s="40" t="str">
        <f>HYPERLINK("https://www.google.ru/search?q=FD1409-063&amp;newwindow=1&amp;tbm=isch","Еще фото")</f>
        <v>Еще фото</v>
      </c>
      <c r="F2512" s="25"/>
      <c r="G2512" s="11" t="s">
        <v>3010</v>
      </c>
      <c r="H2512" s="11" t="s">
        <v>28</v>
      </c>
      <c r="I2512" s="14" t="s">
        <v>3010</v>
      </c>
      <c r="J2512" s="14" t="s">
        <v>29</v>
      </c>
      <c r="K2512" s="15" t="s">
        <v>45</v>
      </c>
      <c r="L2512" s="14" t="s">
        <v>3049</v>
      </c>
      <c r="M2512" s="14"/>
      <c r="N2512" s="14" t="s">
        <v>32</v>
      </c>
      <c r="O2512" s="14"/>
      <c r="P2512" s="15" t="s">
        <v>125</v>
      </c>
      <c r="Q2512" s="16">
        <v>6699</v>
      </c>
      <c r="R2512" s="17">
        <v>40</v>
      </c>
      <c r="S2512" s="18">
        <v>4622.3099999999995</v>
      </c>
      <c r="T2512" s="19" t="s">
        <v>34</v>
      </c>
      <c r="U2512" s="20" t="s">
        <v>35</v>
      </c>
      <c r="V2512" s="21" t="s">
        <v>48</v>
      </c>
      <c r="W2512" s="22">
        <v>1</v>
      </c>
      <c r="X2512" s="23"/>
    </row>
    <row r="2513" spans="1:24" s="1" customFormat="1" ht="108" customHeight="1" x14ac:dyDescent="0.3">
      <c r="A2513" s="11" t="s">
        <v>23</v>
      </c>
      <c r="B2513" s="11" t="s">
        <v>3050</v>
      </c>
      <c r="C2513" s="12" t="s">
        <v>3051</v>
      </c>
      <c r="D2513" s="28"/>
      <c r="E2513" s="40" t="str">
        <f>HYPERLINK("https://www.google.ru/search?q=FN3525-451&amp;newwindow=1&amp;tbm=isch","Еще фото")</f>
        <v>Еще фото</v>
      </c>
      <c r="F2513" s="25"/>
      <c r="G2513" s="11" t="s">
        <v>3010</v>
      </c>
      <c r="H2513" s="11" t="s">
        <v>28</v>
      </c>
      <c r="I2513" s="14" t="s">
        <v>3010</v>
      </c>
      <c r="J2513" s="14" t="s">
        <v>29</v>
      </c>
      <c r="K2513" s="15" t="s">
        <v>30</v>
      </c>
      <c r="L2513" s="14" t="s">
        <v>3052</v>
      </c>
      <c r="M2513" s="14"/>
      <c r="N2513" s="14" t="s">
        <v>107</v>
      </c>
      <c r="O2513" s="14"/>
      <c r="P2513" s="15" t="s">
        <v>47</v>
      </c>
      <c r="Q2513" s="16">
        <v>8299</v>
      </c>
      <c r="R2513" s="17">
        <v>40</v>
      </c>
      <c r="S2513" s="18">
        <v>5726.3099999999995</v>
      </c>
      <c r="T2513" s="19" t="s">
        <v>34</v>
      </c>
      <c r="U2513" s="20" t="s">
        <v>35</v>
      </c>
      <c r="V2513" s="21" t="s">
        <v>36</v>
      </c>
      <c r="W2513" s="22">
        <v>1</v>
      </c>
      <c r="X2513" s="23"/>
    </row>
    <row r="2514" spans="1:24" s="1" customFormat="1" ht="108" customHeight="1" x14ac:dyDescent="0.3">
      <c r="A2514" s="11" t="s">
        <v>23</v>
      </c>
      <c r="B2514" s="11" t="s">
        <v>3053</v>
      </c>
      <c r="C2514" s="12" t="s">
        <v>3054</v>
      </c>
      <c r="D2514" s="28"/>
      <c r="E2514" s="40" t="str">
        <f>HYPERLINK("https://www.google.ru/search?q=FN5816-687&amp;newwindow=1&amp;tbm=isch","Еще фото")</f>
        <v>Еще фото</v>
      </c>
      <c r="F2514" s="25"/>
      <c r="G2514" s="11" t="s">
        <v>3010</v>
      </c>
      <c r="H2514" s="11" t="s">
        <v>28</v>
      </c>
      <c r="I2514" s="14" t="s">
        <v>3010</v>
      </c>
      <c r="J2514" s="14" t="s">
        <v>254</v>
      </c>
      <c r="K2514" s="15" t="s">
        <v>30</v>
      </c>
      <c r="L2514" s="14" t="s">
        <v>3055</v>
      </c>
      <c r="M2514" s="14"/>
      <c r="N2514" s="14" t="s">
        <v>197</v>
      </c>
      <c r="O2514" s="14"/>
      <c r="P2514" s="15" t="s">
        <v>154</v>
      </c>
      <c r="Q2514" s="16">
        <v>5899</v>
      </c>
      <c r="R2514" s="17">
        <v>40</v>
      </c>
      <c r="S2514" s="18">
        <v>4070.31</v>
      </c>
      <c r="T2514" s="19" t="s">
        <v>34</v>
      </c>
      <c r="U2514" s="20" t="s">
        <v>35</v>
      </c>
      <c r="V2514" s="21" t="s">
        <v>36</v>
      </c>
      <c r="W2514" s="22">
        <v>1</v>
      </c>
      <c r="X2514" s="23"/>
    </row>
    <row r="2515" spans="1:24" s="1" customFormat="1" ht="108" customHeight="1" x14ac:dyDescent="0.3">
      <c r="A2515" s="11" t="s">
        <v>23</v>
      </c>
      <c r="B2515" s="11" t="s">
        <v>3056</v>
      </c>
      <c r="C2515" s="12" t="s">
        <v>3057</v>
      </c>
      <c r="D2515" s="28"/>
      <c r="E2515" s="40" t="str">
        <f>HYPERLINK("https://www.google.ru/search?q=FN7701-011&amp;newwindow=1&amp;tbm=isch","Еще фото")</f>
        <v>Еще фото</v>
      </c>
      <c r="F2515" s="25"/>
      <c r="G2515" s="11" t="s">
        <v>3010</v>
      </c>
      <c r="H2515" s="11" t="s">
        <v>28</v>
      </c>
      <c r="I2515" s="14" t="s">
        <v>3010</v>
      </c>
      <c r="J2515" s="14" t="s">
        <v>29</v>
      </c>
      <c r="K2515" s="15" t="s">
        <v>30</v>
      </c>
      <c r="L2515" s="14" t="s">
        <v>3058</v>
      </c>
      <c r="M2515" s="14"/>
      <c r="N2515" s="14" t="s">
        <v>114</v>
      </c>
      <c r="O2515" s="14"/>
      <c r="P2515" s="15" t="s">
        <v>47</v>
      </c>
      <c r="Q2515" s="16">
        <v>10199</v>
      </c>
      <c r="R2515" s="17">
        <v>40</v>
      </c>
      <c r="S2515" s="18">
        <v>7037.3099999999995</v>
      </c>
      <c r="T2515" s="19" t="s">
        <v>34</v>
      </c>
      <c r="U2515" s="20" t="s">
        <v>35</v>
      </c>
      <c r="V2515" s="21" t="s">
        <v>36</v>
      </c>
      <c r="W2515" s="22">
        <v>6</v>
      </c>
      <c r="X2515" s="23"/>
    </row>
    <row r="2516" spans="1:24" s="1" customFormat="1" ht="108" customHeight="1" x14ac:dyDescent="0.3">
      <c r="A2516" s="11" t="s">
        <v>23</v>
      </c>
      <c r="B2516" s="11" t="s">
        <v>3059</v>
      </c>
      <c r="C2516" s="12" t="s">
        <v>3060</v>
      </c>
      <c r="D2516" s="28"/>
      <c r="E2516" s="40" t="str">
        <f>HYPERLINK("https://www.google.ru/search?q=FQ0424-222&amp;newwindow=1&amp;tbm=isch","Еще фото")</f>
        <v>Еще фото</v>
      </c>
      <c r="F2516" s="25"/>
      <c r="G2516" s="11" t="s">
        <v>3010</v>
      </c>
      <c r="H2516" s="11" t="s">
        <v>28</v>
      </c>
      <c r="I2516" s="14" t="s">
        <v>3010</v>
      </c>
      <c r="J2516" s="14" t="s">
        <v>29</v>
      </c>
      <c r="K2516" s="15" t="s">
        <v>30</v>
      </c>
      <c r="L2516" s="14" t="s">
        <v>3061</v>
      </c>
      <c r="M2516" s="14"/>
      <c r="N2516" s="14" t="s">
        <v>70</v>
      </c>
      <c r="O2516" s="14"/>
      <c r="P2516" s="15" t="s">
        <v>3062</v>
      </c>
      <c r="Q2516" s="16">
        <v>10299</v>
      </c>
      <c r="R2516" s="17">
        <v>40</v>
      </c>
      <c r="S2516" s="18">
        <v>7106.3099999999986</v>
      </c>
      <c r="T2516" s="19" t="s">
        <v>34</v>
      </c>
      <c r="U2516" s="20" t="s">
        <v>238</v>
      </c>
      <c r="V2516" s="22">
        <v>46</v>
      </c>
      <c r="W2516" s="22">
        <v>1</v>
      </c>
      <c r="X2516" s="23"/>
    </row>
    <row r="2517" spans="1:24" s="1" customFormat="1" ht="108" customHeight="1" x14ac:dyDescent="0.3">
      <c r="A2517" s="11" t="s">
        <v>23</v>
      </c>
      <c r="B2517" s="11" t="s">
        <v>3063</v>
      </c>
      <c r="C2517" s="12" t="s">
        <v>3064</v>
      </c>
      <c r="D2517" s="28"/>
      <c r="E2517" s="40" t="str">
        <f>HYPERLINK("https://www.google.ru/search?q=FQ0500-010&amp;newwindow=1&amp;tbm=isch","Еще фото")</f>
        <v>Еще фото</v>
      </c>
      <c r="F2517" s="25"/>
      <c r="G2517" s="11" t="s">
        <v>3010</v>
      </c>
      <c r="H2517" s="11" t="s">
        <v>28</v>
      </c>
      <c r="I2517" s="14" t="s">
        <v>3010</v>
      </c>
      <c r="J2517" s="14" t="s">
        <v>29</v>
      </c>
      <c r="K2517" s="15" t="s">
        <v>30</v>
      </c>
      <c r="L2517" s="14" t="s">
        <v>3065</v>
      </c>
      <c r="M2517" s="14"/>
      <c r="N2517" s="14" t="s">
        <v>114</v>
      </c>
      <c r="O2517" s="14"/>
      <c r="P2517" s="15" t="s">
        <v>3066</v>
      </c>
      <c r="Q2517" s="16">
        <v>10799</v>
      </c>
      <c r="R2517" s="17">
        <v>40</v>
      </c>
      <c r="S2517" s="18">
        <v>7451.3099999999986</v>
      </c>
      <c r="T2517" s="19" t="s">
        <v>34</v>
      </c>
      <c r="U2517" s="20" t="s">
        <v>238</v>
      </c>
      <c r="V2517" s="22">
        <v>46</v>
      </c>
      <c r="W2517" s="22">
        <v>1</v>
      </c>
      <c r="X2517" s="23"/>
    </row>
    <row r="2518" spans="1:24" s="1" customFormat="1" ht="108" customHeight="1" x14ac:dyDescent="0.3">
      <c r="A2518" s="11" t="s">
        <v>23</v>
      </c>
      <c r="B2518" s="11" t="s">
        <v>3016</v>
      </c>
      <c r="C2518" s="12" t="s">
        <v>3067</v>
      </c>
      <c r="D2518" s="28"/>
      <c r="E2518" s="40" t="str">
        <f>HYPERLINK("https://www.google.ru/search?q=FV7080-010&amp;newwindow=1&amp;tbm=isch","Еще фото")</f>
        <v>Еще фото</v>
      </c>
      <c r="F2518" s="25"/>
      <c r="G2518" s="11" t="s">
        <v>3010</v>
      </c>
      <c r="H2518" s="11" t="s">
        <v>28</v>
      </c>
      <c r="I2518" s="14" t="s">
        <v>3010</v>
      </c>
      <c r="J2518" s="14" t="s">
        <v>29</v>
      </c>
      <c r="K2518" s="15" t="s">
        <v>45</v>
      </c>
      <c r="L2518" s="14" t="s">
        <v>3018</v>
      </c>
      <c r="M2518" s="14"/>
      <c r="N2518" s="14" t="s">
        <v>114</v>
      </c>
      <c r="O2518" s="14"/>
      <c r="P2518" s="15" t="s">
        <v>104</v>
      </c>
      <c r="Q2518" s="16">
        <v>7399</v>
      </c>
      <c r="R2518" s="17">
        <v>40</v>
      </c>
      <c r="S2518" s="18">
        <v>5105.3099999999995</v>
      </c>
      <c r="T2518" s="19" t="s">
        <v>34</v>
      </c>
      <c r="U2518" s="20" t="s">
        <v>35</v>
      </c>
      <c r="V2518" s="21" t="s">
        <v>48</v>
      </c>
      <c r="W2518" s="22">
        <v>1</v>
      </c>
      <c r="X2518" s="23"/>
    </row>
    <row r="2519" spans="1:24" s="1" customFormat="1" ht="108" customHeight="1" x14ac:dyDescent="0.3">
      <c r="A2519" s="11" t="s">
        <v>23</v>
      </c>
      <c r="B2519" s="11" t="s">
        <v>3068</v>
      </c>
      <c r="C2519" s="12" t="s">
        <v>3069</v>
      </c>
      <c r="D2519" s="28"/>
      <c r="E2519" s="40" t="str">
        <f>HYPERLINK("https://www.google.ru/search?q=DH9779-474&amp;newwindow=1&amp;tbm=isch","Еще фото")</f>
        <v>Еще фото</v>
      </c>
      <c r="F2519" s="25"/>
      <c r="G2519" s="11" t="s">
        <v>3070</v>
      </c>
      <c r="H2519" s="11" t="s">
        <v>28</v>
      </c>
      <c r="I2519" s="14" t="s">
        <v>3071</v>
      </c>
      <c r="J2519" s="14" t="s">
        <v>724</v>
      </c>
      <c r="K2519" s="15" t="s">
        <v>45</v>
      </c>
      <c r="L2519" s="14" t="s">
        <v>3072</v>
      </c>
      <c r="M2519" s="14"/>
      <c r="N2519" s="14" t="s">
        <v>951</v>
      </c>
      <c r="O2519" s="14"/>
      <c r="P2519" s="15" t="s">
        <v>3073</v>
      </c>
      <c r="Q2519" s="16">
        <v>7899</v>
      </c>
      <c r="R2519" s="17">
        <v>40</v>
      </c>
      <c r="S2519" s="18">
        <v>5450.3099999999995</v>
      </c>
      <c r="T2519" s="19" t="s">
        <v>34</v>
      </c>
      <c r="U2519" s="20" t="s">
        <v>39</v>
      </c>
      <c r="V2519" s="21" t="s">
        <v>49</v>
      </c>
      <c r="W2519" s="22">
        <v>1</v>
      </c>
      <c r="X2519" s="23"/>
    </row>
    <row r="2520" spans="1:24" s="1" customFormat="1" ht="108" customHeight="1" x14ac:dyDescent="0.3">
      <c r="A2520" s="11" t="s">
        <v>23</v>
      </c>
      <c r="B2520" s="11" t="s">
        <v>3074</v>
      </c>
      <c r="C2520" s="12" t="s">
        <v>3075</v>
      </c>
      <c r="D2520" s="28"/>
      <c r="E2520" s="40" t="str">
        <f>HYPERLINK("https://www.google.ru/search?q=HJ0710-010&amp;newwindow=1&amp;tbm=isch","Еще фото")</f>
        <v>Еще фото</v>
      </c>
      <c r="F2520" s="25"/>
      <c r="G2520" s="11" t="s">
        <v>3076</v>
      </c>
      <c r="H2520" s="11" t="s">
        <v>28</v>
      </c>
      <c r="I2520" s="14" t="s">
        <v>3071</v>
      </c>
      <c r="J2520" s="14" t="s">
        <v>29</v>
      </c>
      <c r="K2520" s="15" t="s">
        <v>45</v>
      </c>
      <c r="L2520" s="14" t="s">
        <v>3077</v>
      </c>
      <c r="M2520" s="14"/>
      <c r="N2520" s="14" t="s">
        <v>256</v>
      </c>
      <c r="O2520" s="14"/>
      <c r="P2520" s="15" t="s">
        <v>3078</v>
      </c>
      <c r="Q2520" s="16">
        <v>9099</v>
      </c>
      <c r="R2520" s="17">
        <v>40</v>
      </c>
      <c r="S2520" s="18">
        <v>6278.3099999999995</v>
      </c>
      <c r="T2520" s="19" t="s">
        <v>34</v>
      </c>
      <c r="U2520" s="20" t="s">
        <v>35</v>
      </c>
      <c r="V2520" s="21" t="s">
        <v>48</v>
      </c>
      <c r="W2520" s="22">
        <v>1</v>
      </c>
      <c r="X2520" s="23"/>
    </row>
  </sheetData>
  <autoFilter ref="A3:X2520" xr:uid="{00000000-0009-0000-0000-000000000000}"/>
  <mergeCells count="1118">
    <mergeCell ref="D4:D7"/>
    <mergeCell ref="L4:L7"/>
    <mergeCell ref="D8:D11"/>
    <mergeCell ref="L8:L11"/>
    <mergeCell ref="D12:D16"/>
    <mergeCell ref="L12:L16"/>
    <mergeCell ref="D17:D21"/>
    <mergeCell ref="L17:L21"/>
    <mergeCell ref="D22:D25"/>
    <mergeCell ref="L22:L25"/>
    <mergeCell ref="D26:D30"/>
    <mergeCell ref="L26:L30"/>
    <mergeCell ref="D31:D34"/>
    <mergeCell ref="L31:L34"/>
    <mergeCell ref="D35:D36"/>
    <mergeCell ref="L35:L36"/>
    <mergeCell ref="D37:D41"/>
    <mergeCell ref="L37:L41"/>
    <mergeCell ref="D42:D44"/>
    <mergeCell ref="L42:L44"/>
    <mergeCell ref="D45:D46"/>
    <mergeCell ref="L45:L46"/>
    <mergeCell ref="D47:D50"/>
    <mergeCell ref="L47:L50"/>
    <mergeCell ref="D51:D54"/>
    <mergeCell ref="L51:L54"/>
    <mergeCell ref="D56:D58"/>
    <mergeCell ref="L56:L58"/>
    <mergeCell ref="D59:D61"/>
    <mergeCell ref="L59:L61"/>
    <mergeCell ref="D63:D64"/>
    <mergeCell ref="L63:L64"/>
    <mergeCell ref="D65:D69"/>
    <mergeCell ref="L65:L69"/>
    <mergeCell ref="D70:D71"/>
    <mergeCell ref="L70:L71"/>
    <mergeCell ref="D72:D73"/>
    <mergeCell ref="L72:L73"/>
    <mergeCell ref="D77:D81"/>
    <mergeCell ref="L77:L81"/>
    <mergeCell ref="D87:D89"/>
    <mergeCell ref="L87:L89"/>
    <mergeCell ref="D91:D92"/>
    <mergeCell ref="L91:L92"/>
    <mergeCell ref="D93:D94"/>
    <mergeCell ref="L93:L94"/>
    <mergeCell ref="D101:D102"/>
    <mergeCell ref="L101:L102"/>
    <mergeCell ref="D107:D108"/>
    <mergeCell ref="L107:L108"/>
    <mergeCell ref="D109:D110"/>
    <mergeCell ref="L109:L110"/>
    <mergeCell ref="D124:D126"/>
    <mergeCell ref="L124:L126"/>
    <mergeCell ref="D127:D128"/>
    <mergeCell ref="L127:L128"/>
    <mergeCell ref="D130:D131"/>
    <mergeCell ref="L130:L131"/>
    <mergeCell ref="D134:D135"/>
    <mergeCell ref="L134:L135"/>
    <mergeCell ref="D139:D143"/>
    <mergeCell ref="L139:L143"/>
    <mergeCell ref="D144:D145"/>
    <mergeCell ref="L144:L145"/>
    <mergeCell ref="D148:D150"/>
    <mergeCell ref="L148:L150"/>
    <mergeCell ref="D155:D158"/>
    <mergeCell ref="L155:L158"/>
    <mergeCell ref="D159:D161"/>
    <mergeCell ref="L159:L161"/>
    <mergeCell ref="D162:D163"/>
    <mergeCell ref="L162:L163"/>
    <mergeCell ref="D164:D165"/>
    <mergeCell ref="L164:L165"/>
    <mergeCell ref="D168:D169"/>
    <mergeCell ref="L168:L169"/>
    <mergeCell ref="D170:D172"/>
    <mergeCell ref="L170:L172"/>
    <mergeCell ref="D173:D175"/>
    <mergeCell ref="L173:L175"/>
    <mergeCell ref="D179:D182"/>
    <mergeCell ref="L179:L182"/>
    <mergeCell ref="D183:D187"/>
    <mergeCell ref="L183:L187"/>
    <mergeCell ref="D188:D192"/>
    <mergeCell ref="L188:L192"/>
    <mergeCell ref="D193:D196"/>
    <mergeCell ref="L193:L196"/>
    <mergeCell ref="D197:D198"/>
    <mergeCell ref="L197:L198"/>
    <mergeCell ref="D199:D202"/>
    <mergeCell ref="L199:L202"/>
    <mergeCell ref="D203:D204"/>
    <mergeCell ref="L203:L204"/>
    <mergeCell ref="D205:D206"/>
    <mergeCell ref="L205:L206"/>
    <mergeCell ref="D207:D211"/>
    <mergeCell ref="L207:L211"/>
    <mergeCell ref="D212:D214"/>
    <mergeCell ref="L212:L214"/>
    <mergeCell ref="D215:D216"/>
    <mergeCell ref="L215:L216"/>
    <mergeCell ref="D219:D220"/>
    <mergeCell ref="L219:L220"/>
    <mergeCell ref="D221:D225"/>
    <mergeCell ref="L221:L225"/>
    <mergeCell ref="D227:D229"/>
    <mergeCell ref="L227:L229"/>
    <mergeCell ref="D230:D232"/>
    <mergeCell ref="L230:L232"/>
    <mergeCell ref="D235:D238"/>
    <mergeCell ref="L235:L238"/>
    <mergeCell ref="D241:D245"/>
    <mergeCell ref="L241:L245"/>
    <mergeCell ref="D246:D247"/>
    <mergeCell ref="L246:L247"/>
    <mergeCell ref="D248:D249"/>
    <mergeCell ref="L248:L249"/>
    <mergeCell ref="D254:D255"/>
    <mergeCell ref="L254:L255"/>
    <mergeCell ref="D256:D259"/>
    <mergeCell ref="L256:L259"/>
    <mergeCell ref="D264:D265"/>
    <mergeCell ref="L264:L265"/>
    <mergeCell ref="D266:D267"/>
    <mergeCell ref="L266:L267"/>
    <mergeCell ref="D268:D270"/>
    <mergeCell ref="L268:L270"/>
    <mergeCell ref="D272:D275"/>
    <mergeCell ref="L272:L275"/>
    <mergeCell ref="D276:D279"/>
    <mergeCell ref="L276:L279"/>
    <mergeCell ref="D280:D282"/>
    <mergeCell ref="L280:L282"/>
    <mergeCell ref="D283:D284"/>
    <mergeCell ref="L283:L284"/>
    <mergeCell ref="D285:D286"/>
    <mergeCell ref="L285:L286"/>
    <mergeCell ref="D287:D288"/>
    <mergeCell ref="L287:L288"/>
    <mergeCell ref="D290:D292"/>
    <mergeCell ref="L290:L292"/>
    <mergeCell ref="D295:D297"/>
    <mergeCell ref="L295:L297"/>
    <mergeCell ref="D299:D300"/>
    <mergeCell ref="L299:L300"/>
    <mergeCell ref="D303:D304"/>
    <mergeCell ref="L303:L304"/>
    <mergeCell ref="D305:D306"/>
    <mergeCell ref="L305:L306"/>
    <mergeCell ref="D307:D308"/>
    <mergeCell ref="L307:L308"/>
    <mergeCell ref="D309:D310"/>
    <mergeCell ref="L309:L310"/>
    <mergeCell ref="D311:D312"/>
    <mergeCell ref="L311:L312"/>
    <mergeCell ref="D315:D318"/>
    <mergeCell ref="L315:L318"/>
    <mergeCell ref="D323:D324"/>
    <mergeCell ref="L323:L324"/>
    <mergeCell ref="D325:D326"/>
    <mergeCell ref="L325:L326"/>
    <mergeCell ref="D327:D329"/>
    <mergeCell ref="L327:L329"/>
    <mergeCell ref="D330:D331"/>
    <mergeCell ref="L330:L331"/>
    <mergeCell ref="D336:D338"/>
    <mergeCell ref="L336:L338"/>
    <mergeCell ref="D340:D341"/>
    <mergeCell ref="L340:L341"/>
    <mergeCell ref="D343:D344"/>
    <mergeCell ref="L343:L344"/>
    <mergeCell ref="D348:D349"/>
    <mergeCell ref="L348:L349"/>
    <mergeCell ref="D351:D352"/>
    <mergeCell ref="L351:L352"/>
    <mergeCell ref="D353:D354"/>
    <mergeCell ref="L353:L354"/>
    <mergeCell ref="D356:D357"/>
    <mergeCell ref="L356:L357"/>
    <mergeCell ref="D360:D366"/>
    <mergeCell ref="L360:L366"/>
    <mergeCell ref="D367:D369"/>
    <mergeCell ref="L367:L369"/>
    <mergeCell ref="D370:D376"/>
    <mergeCell ref="L370:L376"/>
    <mergeCell ref="D377:D380"/>
    <mergeCell ref="L377:L380"/>
    <mergeCell ref="D381:D387"/>
    <mergeCell ref="L381:L387"/>
    <mergeCell ref="D390:D391"/>
    <mergeCell ref="L390:L391"/>
    <mergeCell ref="D392:D398"/>
    <mergeCell ref="L392:L398"/>
    <mergeCell ref="D399:D400"/>
    <mergeCell ref="L399:L400"/>
    <mergeCell ref="D401:D407"/>
    <mergeCell ref="L401:L407"/>
    <mergeCell ref="D408:D416"/>
    <mergeCell ref="L408:L416"/>
    <mergeCell ref="D418:D419"/>
    <mergeCell ref="L418:L419"/>
    <mergeCell ref="D420:D423"/>
    <mergeCell ref="L420:L423"/>
    <mergeCell ref="D426:D428"/>
    <mergeCell ref="L426:L428"/>
    <mergeCell ref="D430:D432"/>
    <mergeCell ref="L430:L432"/>
    <mergeCell ref="D433:D435"/>
    <mergeCell ref="L433:L435"/>
    <mergeCell ref="D436:D437"/>
    <mergeCell ref="L436:L437"/>
    <mergeCell ref="D438:D443"/>
    <mergeCell ref="L438:L443"/>
    <mergeCell ref="D448:D449"/>
    <mergeCell ref="L448:L449"/>
    <mergeCell ref="D450:D455"/>
    <mergeCell ref="L450:L455"/>
    <mergeCell ref="D457:D458"/>
    <mergeCell ref="L457:L458"/>
    <mergeCell ref="D460:D461"/>
    <mergeCell ref="L460:L461"/>
    <mergeCell ref="D462:D463"/>
    <mergeCell ref="L462:L463"/>
    <mergeCell ref="D464:D466"/>
    <mergeCell ref="L464:L466"/>
    <mergeCell ref="D468:D470"/>
    <mergeCell ref="L468:L470"/>
    <mergeCell ref="D474:D475"/>
    <mergeCell ref="L474:L475"/>
    <mergeCell ref="D476:D477"/>
    <mergeCell ref="L476:L477"/>
    <mergeCell ref="D479:D480"/>
    <mergeCell ref="L479:L480"/>
    <mergeCell ref="D482:D483"/>
    <mergeCell ref="L482:L483"/>
    <mergeCell ref="D485:D495"/>
    <mergeCell ref="L485:L495"/>
    <mergeCell ref="D496:D497"/>
    <mergeCell ref="L496:L497"/>
    <mergeCell ref="D498:D499"/>
    <mergeCell ref="L498:L499"/>
    <mergeCell ref="D501:D502"/>
    <mergeCell ref="L501:L502"/>
    <mergeCell ref="D505:D506"/>
    <mergeCell ref="L505:L506"/>
    <mergeCell ref="D508:D512"/>
    <mergeCell ref="L508:L512"/>
    <mergeCell ref="D514:D516"/>
    <mergeCell ref="L514:L516"/>
    <mergeCell ref="D517:D521"/>
    <mergeCell ref="L517:L521"/>
    <mergeCell ref="D522:D525"/>
    <mergeCell ref="L522:L525"/>
    <mergeCell ref="D526:D529"/>
    <mergeCell ref="L526:L529"/>
    <mergeCell ref="D531:D533"/>
    <mergeCell ref="L531:L533"/>
    <mergeCell ref="D537:D540"/>
    <mergeCell ref="L537:L540"/>
    <mergeCell ref="D541:D542"/>
    <mergeCell ref="L541:L542"/>
    <mergeCell ref="D544:D546"/>
    <mergeCell ref="L544:L546"/>
    <mergeCell ref="D550:D552"/>
    <mergeCell ref="L550:L552"/>
    <mergeCell ref="D554:D556"/>
    <mergeCell ref="L554:L556"/>
    <mergeCell ref="D557:D558"/>
    <mergeCell ref="L557:L558"/>
    <mergeCell ref="D559:D561"/>
    <mergeCell ref="L559:L561"/>
    <mergeCell ref="D563:D566"/>
    <mergeCell ref="L563:L566"/>
    <mergeCell ref="D567:D570"/>
    <mergeCell ref="L567:L570"/>
    <mergeCell ref="D575:D578"/>
    <mergeCell ref="L575:L578"/>
    <mergeCell ref="D583:D592"/>
    <mergeCell ref="L583:L592"/>
    <mergeCell ref="D597:D599"/>
    <mergeCell ref="L597:L599"/>
    <mergeCell ref="D600:D601"/>
    <mergeCell ref="L600:L601"/>
    <mergeCell ref="D602:D603"/>
    <mergeCell ref="L602:L603"/>
    <mergeCell ref="D604:D605"/>
    <mergeCell ref="L604:L605"/>
    <mergeCell ref="D613:D615"/>
    <mergeCell ref="L613:L615"/>
    <mergeCell ref="D618:D619"/>
    <mergeCell ref="L618:L619"/>
    <mergeCell ref="D620:D621"/>
    <mergeCell ref="L620:L621"/>
    <mergeCell ref="D623:D624"/>
    <mergeCell ref="L623:L624"/>
    <mergeCell ref="D625:D627"/>
    <mergeCell ref="L625:L627"/>
    <mergeCell ref="D628:D635"/>
    <mergeCell ref="L628:L635"/>
    <mergeCell ref="D636:D638"/>
    <mergeCell ref="L636:L638"/>
    <mergeCell ref="D639:D640"/>
    <mergeCell ref="L639:L640"/>
    <mergeCell ref="D641:D642"/>
    <mergeCell ref="L641:L642"/>
    <mergeCell ref="D644:D645"/>
    <mergeCell ref="L644:L645"/>
    <mergeCell ref="D648:D650"/>
    <mergeCell ref="L648:L650"/>
    <mergeCell ref="D652:D658"/>
    <mergeCell ref="L652:L658"/>
    <mergeCell ref="D659:D663"/>
    <mergeCell ref="L659:L663"/>
    <mergeCell ref="D664:D668"/>
    <mergeCell ref="L664:L668"/>
    <mergeCell ref="D669:D675"/>
    <mergeCell ref="L669:L675"/>
    <mergeCell ref="D677:D681"/>
    <mergeCell ref="L677:L681"/>
    <mergeCell ref="D682:D693"/>
    <mergeCell ref="L682:L693"/>
    <mergeCell ref="D694:D705"/>
    <mergeCell ref="L694:L705"/>
    <mergeCell ref="D706:D717"/>
    <mergeCell ref="L706:L717"/>
    <mergeCell ref="D718:D722"/>
    <mergeCell ref="L718:L722"/>
    <mergeCell ref="D723:D728"/>
    <mergeCell ref="L723:L728"/>
    <mergeCell ref="D729:D737"/>
    <mergeCell ref="L729:L737"/>
    <mergeCell ref="D738:D744"/>
    <mergeCell ref="L738:L744"/>
    <mergeCell ref="D745:D749"/>
    <mergeCell ref="L745:L749"/>
    <mergeCell ref="D751:D760"/>
    <mergeCell ref="L751:L760"/>
    <mergeCell ref="D761:D771"/>
    <mergeCell ref="L761:L771"/>
    <mergeCell ref="D772:D781"/>
    <mergeCell ref="L772:L781"/>
    <mergeCell ref="D782:D783"/>
    <mergeCell ref="L782:L783"/>
    <mergeCell ref="D784:D792"/>
    <mergeCell ref="L784:L792"/>
    <mergeCell ref="D793:D799"/>
    <mergeCell ref="L793:L799"/>
    <mergeCell ref="D800:D801"/>
    <mergeCell ref="L800:L801"/>
    <mergeCell ref="D802:D803"/>
    <mergeCell ref="L802:L803"/>
    <mergeCell ref="D804:D809"/>
    <mergeCell ref="L804:L809"/>
    <mergeCell ref="D810:D814"/>
    <mergeCell ref="L810:L814"/>
    <mergeCell ref="D815:D822"/>
    <mergeCell ref="L815:L822"/>
    <mergeCell ref="D823:D827"/>
    <mergeCell ref="L823:L827"/>
    <mergeCell ref="D828:D834"/>
    <mergeCell ref="L828:L834"/>
    <mergeCell ref="D835:D843"/>
    <mergeCell ref="L835:L843"/>
    <mergeCell ref="D844:D853"/>
    <mergeCell ref="L844:L853"/>
    <mergeCell ref="D856:D861"/>
    <mergeCell ref="L856:L861"/>
    <mergeCell ref="D862:D864"/>
    <mergeCell ref="L862:L864"/>
    <mergeCell ref="D865:D873"/>
    <mergeCell ref="L865:L873"/>
    <mergeCell ref="D874:D875"/>
    <mergeCell ref="L874:L875"/>
    <mergeCell ref="D876:D883"/>
    <mergeCell ref="L876:L883"/>
    <mergeCell ref="D884:D887"/>
    <mergeCell ref="L884:L887"/>
    <mergeCell ref="D888:D894"/>
    <mergeCell ref="L888:L894"/>
    <mergeCell ref="D895:D899"/>
    <mergeCell ref="L895:L899"/>
    <mergeCell ref="D900:D903"/>
    <mergeCell ref="L900:L903"/>
    <mergeCell ref="D904:D907"/>
    <mergeCell ref="L904:L907"/>
    <mergeCell ref="D908:D914"/>
    <mergeCell ref="L908:L914"/>
    <mergeCell ref="D915:D921"/>
    <mergeCell ref="L915:L921"/>
    <mergeCell ref="D922:D923"/>
    <mergeCell ref="L922:L923"/>
    <mergeCell ref="D924:D927"/>
    <mergeCell ref="L924:L927"/>
    <mergeCell ref="D928:D932"/>
    <mergeCell ref="L928:L932"/>
    <mergeCell ref="D933:D935"/>
    <mergeCell ref="L933:L935"/>
    <mergeCell ref="D937:D939"/>
    <mergeCell ref="L937:L939"/>
    <mergeCell ref="D941:D945"/>
    <mergeCell ref="L941:L945"/>
    <mergeCell ref="D946:D951"/>
    <mergeCell ref="L946:L951"/>
    <mergeCell ref="D952:D955"/>
    <mergeCell ref="L952:L955"/>
    <mergeCell ref="D956:D961"/>
    <mergeCell ref="L956:L961"/>
    <mergeCell ref="D962:D969"/>
    <mergeCell ref="L962:L969"/>
    <mergeCell ref="D974:D980"/>
    <mergeCell ref="L974:L980"/>
    <mergeCell ref="D981:D986"/>
    <mergeCell ref="L981:L986"/>
    <mergeCell ref="D987:D988"/>
    <mergeCell ref="L987:L988"/>
    <mergeCell ref="D989:D991"/>
    <mergeCell ref="L989:L991"/>
    <mergeCell ref="D995:D996"/>
    <mergeCell ref="L995:L996"/>
    <mergeCell ref="D997:D999"/>
    <mergeCell ref="L997:L999"/>
    <mergeCell ref="D1001:D1002"/>
    <mergeCell ref="L1001:L1002"/>
    <mergeCell ref="D1004:D1005"/>
    <mergeCell ref="L1004:L1005"/>
    <mergeCell ref="D1006:D1012"/>
    <mergeCell ref="L1006:L1012"/>
    <mergeCell ref="D1013:D1014"/>
    <mergeCell ref="L1013:L1014"/>
    <mergeCell ref="D1015:D1017"/>
    <mergeCell ref="L1015:L1017"/>
    <mergeCell ref="D1018:D1019"/>
    <mergeCell ref="L1018:L1019"/>
    <mergeCell ref="D1022:D1029"/>
    <mergeCell ref="L1022:L1029"/>
    <mergeCell ref="D1030:D1035"/>
    <mergeCell ref="L1030:L1035"/>
    <mergeCell ref="D1038:D1039"/>
    <mergeCell ref="L1038:L1039"/>
    <mergeCell ref="D1041:D1045"/>
    <mergeCell ref="L1041:L1045"/>
    <mergeCell ref="D1047:D1052"/>
    <mergeCell ref="L1047:L1052"/>
    <mergeCell ref="D1053:D1056"/>
    <mergeCell ref="L1053:L1056"/>
    <mergeCell ref="D1057:D1058"/>
    <mergeCell ref="L1057:L1058"/>
    <mergeCell ref="D1062:D1068"/>
    <mergeCell ref="L1062:L1068"/>
    <mergeCell ref="D1069:D1074"/>
    <mergeCell ref="L1069:L1074"/>
    <mergeCell ref="D1076:D1080"/>
    <mergeCell ref="L1076:L1080"/>
    <mergeCell ref="D1082:D1089"/>
    <mergeCell ref="L1082:L1089"/>
    <mergeCell ref="D1091:D1095"/>
    <mergeCell ref="L1091:L1095"/>
    <mergeCell ref="D1096:D1098"/>
    <mergeCell ref="L1096:L1098"/>
    <mergeCell ref="D1099:D1102"/>
    <mergeCell ref="L1099:L1102"/>
    <mergeCell ref="D1103:D1106"/>
    <mergeCell ref="L1103:L1106"/>
    <mergeCell ref="D1108:D1115"/>
    <mergeCell ref="L1108:L1115"/>
    <mergeCell ref="D1117:D1121"/>
    <mergeCell ref="L1117:L1121"/>
    <mergeCell ref="D1122:D1124"/>
    <mergeCell ref="L1122:L1124"/>
    <mergeCell ref="D1125:D1130"/>
    <mergeCell ref="L1125:L1130"/>
    <mergeCell ref="D1131:D1134"/>
    <mergeCell ref="L1131:L1134"/>
    <mergeCell ref="D1135:D1137"/>
    <mergeCell ref="L1135:L1137"/>
    <mergeCell ref="D1138:D1143"/>
    <mergeCell ref="L1138:L1143"/>
    <mergeCell ref="D1144:D1146"/>
    <mergeCell ref="L1144:L1146"/>
    <mergeCell ref="D1147:D1153"/>
    <mergeCell ref="L1147:L1153"/>
    <mergeCell ref="D1155:D1157"/>
    <mergeCell ref="L1155:L1157"/>
    <mergeCell ref="D1158:D1163"/>
    <mergeCell ref="L1158:L1163"/>
    <mergeCell ref="D1164:D1165"/>
    <mergeCell ref="L1164:L1165"/>
    <mergeCell ref="D1166:D1167"/>
    <mergeCell ref="L1166:L1167"/>
    <mergeCell ref="D1169:D1174"/>
    <mergeCell ref="L1169:L1174"/>
    <mergeCell ref="D1175:D1177"/>
    <mergeCell ref="L1175:L1177"/>
    <mergeCell ref="D1183:D1186"/>
    <mergeCell ref="L1183:L1186"/>
    <mergeCell ref="D1187:D1192"/>
    <mergeCell ref="L1187:L1192"/>
    <mergeCell ref="D1193:D1194"/>
    <mergeCell ref="L1193:L1194"/>
    <mergeCell ref="D1195:D1202"/>
    <mergeCell ref="L1195:L1202"/>
    <mergeCell ref="D1205:D1207"/>
    <mergeCell ref="L1205:L1207"/>
    <mergeCell ref="D1208:D1214"/>
    <mergeCell ref="L1208:L1214"/>
    <mergeCell ref="D1216:D1217"/>
    <mergeCell ref="L1216:L1217"/>
    <mergeCell ref="D1220:D1225"/>
    <mergeCell ref="L1220:L1225"/>
    <mergeCell ref="D1226:D1234"/>
    <mergeCell ref="L1226:L1234"/>
    <mergeCell ref="D1235:D1242"/>
    <mergeCell ref="L1235:L1242"/>
    <mergeCell ref="D1243:D1249"/>
    <mergeCell ref="L1243:L1249"/>
    <mergeCell ref="D1251:D1253"/>
    <mergeCell ref="L1251:L1253"/>
    <mergeCell ref="D1254:D1257"/>
    <mergeCell ref="L1254:L1257"/>
    <mergeCell ref="D1258:D1262"/>
    <mergeCell ref="L1258:L1262"/>
    <mergeCell ref="D1264:D1266"/>
    <mergeCell ref="L1264:L1266"/>
    <mergeCell ref="D1267:D1271"/>
    <mergeCell ref="L1267:L1271"/>
    <mergeCell ref="D1272:D1278"/>
    <mergeCell ref="L1272:L1278"/>
    <mergeCell ref="D1279:D1281"/>
    <mergeCell ref="L1279:L1281"/>
    <mergeCell ref="D1282:D1283"/>
    <mergeCell ref="L1282:L1283"/>
    <mergeCell ref="D1296:D1298"/>
    <mergeCell ref="L1296:L1298"/>
    <mergeCell ref="D1301:D1302"/>
    <mergeCell ref="L1301:L1302"/>
    <mergeCell ref="D1303:D1305"/>
    <mergeCell ref="L1303:L1305"/>
    <mergeCell ref="D1307:D1308"/>
    <mergeCell ref="L1307:L1308"/>
    <mergeCell ref="D1309:D1310"/>
    <mergeCell ref="L1309:L1310"/>
    <mergeCell ref="D1311:D1315"/>
    <mergeCell ref="L1311:L1315"/>
    <mergeCell ref="D1316:D1320"/>
    <mergeCell ref="L1316:L1320"/>
    <mergeCell ref="D1322:D1324"/>
    <mergeCell ref="L1322:L1324"/>
    <mergeCell ref="D1325:D1327"/>
    <mergeCell ref="L1325:L1327"/>
    <mergeCell ref="D1328:D1329"/>
    <mergeCell ref="L1328:L1329"/>
    <mergeCell ref="D1330:D1337"/>
    <mergeCell ref="L1330:L1337"/>
    <mergeCell ref="D1338:D1345"/>
    <mergeCell ref="L1338:L1345"/>
    <mergeCell ref="D1346:D1353"/>
    <mergeCell ref="L1346:L1353"/>
    <mergeCell ref="D1354:D1359"/>
    <mergeCell ref="L1354:L1359"/>
    <mergeCell ref="D1360:D1367"/>
    <mergeCell ref="L1360:L1367"/>
    <mergeCell ref="D1368:D1374"/>
    <mergeCell ref="L1368:L1374"/>
    <mergeCell ref="D1375:D1376"/>
    <mergeCell ref="L1375:L1376"/>
    <mergeCell ref="D1378:D1379"/>
    <mergeCell ref="L1378:L1379"/>
    <mergeCell ref="D1380:D1384"/>
    <mergeCell ref="L1380:L1384"/>
    <mergeCell ref="D1386:D1388"/>
    <mergeCell ref="L1386:L1388"/>
    <mergeCell ref="D1392:D1394"/>
    <mergeCell ref="L1392:L1394"/>
    <mergeCell ref="D1395:D1400"/>
    <mergeCell ref="L1395:L1400"/>
    <mergeCell ref="D1401:D1402"/>
    <mergeCell ref="L1401:L1402"/>
    <mergeCell ref="D1403:D1408"/>
    <mergeCell ref="L1403:L1408"/>
    <mergeCell ref="D1409:D1410"/>
    <mergeCell ref="L1409:L1410"/>
    <mergeCell ref="D1411:D1412"/>
    <mergeCell ref="L1411:L1412"/>
    <mergeCell ref="D1413:D1416"/>
    <mergeCell ref="L1413:L1416"/>
    <mergeCell ref="D1417:D1419"/>
    <mergeCell ref="L1417:L1419"/>
    <mergeCell ref="D1420:D1422"/>
    <mergeCell ref="L1420:L1422"/>
    <mergeCell ref="D1423:D1426"/>
    <mergeCell ref="L1423:L1426"/>
    <mergeCell ref="D1430:D1434"/>
    <mergeCell ref="L1430:L1434"/>
    <mergeCell ref="D1435:D1442"/>
    <mergeCell ref="L1435:L1442"/>
    <mergeCell ref="D1445:D1446"/>
    <mergeCell ref="L1445:L1446"/>
    <mergeCell ref="D1449:D1451"/>
    <mergeCell ref="L1449:L1451"/>
    <mergeCell ref="D1452:D1455"/>
    <mergeCell ref="L1452:L1455"/>
    <mergeCell ref="D1457:D1458"/>
    <mergeCell ref="L1457:L1458"/>
    <mergeCell ref="D1459:D1463"/>
    <mergeCell ref="L1459:L1463"/>
    <mergeCell ref="D1464:D1467"/>
    <mergeCell ref="L1464:L1467"/>
    <mergeCell ref="D1468:D1471"/>
    <mergeCell ref="L1468:L1471"/>
    <mergeCell ref="D1473:D1474"/>
    <mergeCell ref="L1473:L1474"/>
    <mergeCell ref="D1476:D1478"/>
    <mergeCell ref="L1476:L1478"/>
    <mergeCell ref="D1485:D1489"/>
    <mergeCell ref="L1485:L1489"/>
    <mergeCell ref="D1490:D1494"/>
    <mergeCell ref="L1490:L1494"/>
    <mergeCell ref="D1495:D1496"/>
    <mergeCell ref="L1495:L1496"/>
    <mergeCell ref="D1499:D1500"/>
    <mergeCell ref="L1499:L1500"/>
    <mergeCell ref="D1503:D1505"/>
    <mergeCell ref="L1503:L1505"/>
    <mergeCell ref="D1506:D1507"/>
    <mergeCell ref="L1506:L1507"/>
    <mergeCell ref="D1508:D1511"/>
    <mergeCell ref="L1508:L1511"/>
    <mergeCell ref="D1512:D1517"/>
    <mergeCell ref="L1512:L1517"/>
    <mergeCell ref="D1521:D1523"/>
    <mergeCell ref="L1521:L1523"/>
    <mergeCell ref="D1524:D1532"/>
    <mergeCell ref="L1524:L1532"/>
    <mergeCell ref="D1533:D1534"/>
    <mergeCell ref="L1533:L1534"/>
    <mergeCell ref="D1536:D1537"/>
    <mergeCell ref="L1536:L1537"/>
    <mergeCell ref="D1538:D1542"/>
    <mergeCell ref="L1538:L1542"/>
    <mergeCell ref="D1543:D1548"/>
    <mergeCell ref="L1543:L1548"/>
    <mergeCell ref="D1550:D1554"/>
    <mergeCell ref="L1550:L1554"/>
    <mergeCell ref="D1555:D1561"/>
    <mergeCell ref="L1555:L1561"/>
    <mergeCell ref="D1564:D1568"/>
    <mergeCell ref="L1564:L1568"/>
    <mergeCell ref="D1569:D1572"/>
    <mergeCell ref="L1569:L1572"/>
    <mergeCell ref="D1573:D1576"/>
    <mergeCell ref="L1573:L1576"/>
    <mergeCell ref="D1577:D1580"/>
    <mergeCell ref="L1577:L1580"/>
    <mergeCell ref="D1583:D1585"/>
    <mergeCell ref="L1583:L1585"/>
    <mergeCell ref="D1586:D1588"/>
    <mergeCell ref="L1586:L1588"/>
    <mergeCell ref="D1589:D1590"/>
    <mergeCell ref="L1589:L1590"/>
    <mergeCell ref="D1591:D1594"/>
    <mergeCell ref="L1591:L1594"/>
    <mergeCell ref="D1596:D1598"/>
    <mergeCell ref="L1596:L1598"/>
    <mergeCell ref="D1600:D1602"/>
    <mergeCell ref="L1600:L1602"/>
    <mergeCell ref="D1603:D1610"/>
    <mergeCell ref="L1603:L1610"/>
    <mergeCell ref="D1613:D1614"/>
    <mergeCell ref="L1613:L1614"/>
    <mergeCell ref="D1615:D1616"/>
    <mergeCell ref="L1615:L1616"/>
    <mergeCell ref="D1617:D1619"/>
    <mergeCell ref="L1617:L1619"/>
    <mergeCell ref="D1620:D1623"/>
    <mergeCell ref="L1620:L1623"/>
    <mergeCell ref="D1624:D1629"/>
    <mergeCell ref="L1624:L1629"/>
    <mergeCell ref="D1630:D1631"/>
    <mergeCell ref="L1630:L1631"/>
    <mergeCell ref="D1632:D1637"/>
    <mergeCell ref="L1632:L1637"/>
    <mergeCell ref="D1638:D1643"/>
    <mergeCell ref="L1638:L1643"/>
    <mergeCell ref="D1645:D1649"/>
    <mergeCell ref="L1645:L1649"/>
    <mergeCell ref="D1650:D1652"/>
    <mergeCell ref="L1650:L1652"/>
    <mergeCell ref="D1654:D1658"/>
    <mergeCell ref="L1654:L1658"/>
    <mergeCell ref="D1660:D1662"/>
    <mergeCell ref="L1660:L1662"/>
    <mergeCell ref="D1664:D1665"/>
    <mergeCell ref="L1664:L1665"/>
    <mergeCell ref="D1666:D1669"/>
    <mergeCell ref="L1666:L1669"/>
    <mergeCell ref="D1671:D1675"/>
    <mergeCell ref="L1671:L1675"/>
    <mergeCell ref="D1678:D1682"/>
    <mergeCell ref="L1678:L1682"/>
    <mergeCell ref="D1686:D1689"/>
    <mergeCell ref="L1686:L1689"/>
    <mergeCell ref="D1691:D1694"/>
    <mergeCell ref="L1691:L1694"/>
    <mergeCell ref="D1695:D1698"/>
    <mergeCell ref="L1695:L1698"/>
    <mergeCell ref="D1699:D1705"/>
    <mergeCell ref="L1699:L1705"/>
    <mergeCell ref="D1706:D1713"/>
    <mergeCell ref="L1706:L1713"/>
    <mergeCell ref="D1714:D1721"/>
    <mergeCell ref="L1714:L1721"/>
    <mergeCell ref="D1722:D1724"/>
    <mergeCell ref="L1722:L1724"/>
    <mergeCell ref="D1727:D1728"/>
    <mergeCell ref="L1727:L1728"/>
    <mergeCell ref="D1729:D1734"/>
    <mergeCell ref="L1729:L1734"/>
    <mergeCell ref="D1736:D1739"/>
    <mergeCell ref="L1736:L1739"/>
    <mergeCell ref="D1740:D1741"/>
    <mergeCell ref="L1740:L1741"/>
    <mergeCell ref="D1742:D1743"/>
    <mergeCell ref="L1742:L1743"/>
    <mergeCell ref="D1744:D1745"/>
    <mergeCell ref="L1744:L1745"/>
    <mergeCell ref="D1746:D1748"/>
    <mergeCell ref="L1746:L1748"/>
    <mergeCell ref="D1750:D1751"/>
    <mergeCell ref="L1750:L1751"/>
    <mergeCell ref="D1754:D1755"/>
    <mergeCell ref="L1754:L1755"/>
    <mergeCell ref="D1767:D1768"/>
    <mergeCell ref="L1767:L1768"/>
    <mergeCell ref="D1774:D1777"/>
    <mergeCell ref="L1774:L1777"/>
    <mergeCell ref="D1778:D1781"/>
    <mergeCell ref="L1778:L1781"/>
    <mergeCell ref="D1782:D1786"/>
    <mergeCell ref="L1782:L1786"/>
    <mergeCell ref="D1787:D1789"/>
    <mergeCell ref="L1787:L1789"/>
    <mergeCell ref="D1790:D1792"/>
    <mergeCell ref="L1790:L1792"/>
    <mergeCell ref="D1793:D1796"/>
    <mergeCell ref="L1793:L1796"/>
    <mergeCell ref="D1797:D1803"/>
    <mergeCell ref="L1797:L1803"/>
    <mergeCell ref="D1804:D1806"/>
    <mergeCell ref="L1804:L1806"/>
    <mergeCell ref="D1807:D1808"/>
    <mergeCell ref="L1807:L1808"/>
    <mergeCell ref="D1809:D1811"/>
    <mergeCell ref="L1809:L1811"/>
    <mergeCell ref="D1812:D1815"/>
    <mergeCell ref="L1812:L1815"/>
    <mergeCell ref="D1816:D1819"/>
    <mergeCell ref="L1816:L1819"/>
    <mergeCell ref="D1820:D1824"/>
    <mergeCell ref="L1820:L1824"/>
    <mergeCell ref="D1825:D1826"/>
    <mergeCell ref="L1825:L1826"/>
    <mergeCell ref="D1827:D1830"/>
    <mergeCell ref="L1827:L1830"/>
    <mergeCell ref="D1831:D1836"/>
    <mergeCell ref="L1831:L1836"/>
    <mergeCell ref="D1837:D1841"/>
    <mergeCell ref="L1837:L1841"/>
    <mergeCell ref="D1842:D1844"/>
    <mergeCell ref="L1842:L1844"/>
    <mergeCell ref="D1845:D1849"/>
    <mergeCell ref="L1845:L1849"/>
    <mergeCell ref="D1850:D1852"/>
    <mergeCell ref="L1850:L1852"/>
    <mergeCell ref="D1853:D1859"/>
    <mergeCell ref="L1853:L1859"/>
    <mergeCell ref="D1860:D1862"/>
    <mergeCell ref="L1860:L1862"/>
    <mergeCell ref="D1863:D1866"/>
    <mergeCell ref="L1863:L1866"/>
    <mergeCell ref="D1867:D1868"/>
    <mergeCell ref="L1867:L1868"/>
    <mergeCell ref="D1869:D1870"/>
    <mergeCell ref="L1869:L1870"/>
    <mergeCell ref="D1873:D1878"/>
    <mergeCell ref="L1873:L1878"/>
    <mergeCell ref="D1879:D1880"/>
    <mergeCell ref="L1879:L1880"/>
    <mergeCell ref="D1882:D1883"/>
    <mergeCell ref="L1882:L1883"/>
    <mergeCell ref="D1884:D1886"/>
    <mergeCell ref="L1884:L1886"/>
    <mergeCell ref="D1887:D1888"/>
    <mergeCell ref="L1887:L1888"/>
    <mergeCell ref="D1892:D1893"/>
    <mergeCell ref="L1892:L1893"/>
    <mergeCell ref="D1895:D1896"/>
    <mergeCell ref="L1895:L1896"/>
    <mergeCell ref="D1902:D1903"/>
    <mergeCell ref="L1902:L1903"/>
    <mergeCell ref="D1924:D1928"/>
    <mergeCell ref="L1924:L1928"/>
    <mergeCell ref="D1930:D1933"/>
    <mergeCell ref="L1930:L1933"/>
    <mergeCell ref="D1934:D1937"/>
    <mergeCell ref="L1934:L1937"/>
    <mergeCell ref="D1939:D1941"/>
    <mergeCell ref="L1939:L1941"/>
    <mergeCell ref="D1942:D1944"/>
    <mergeCell ref="L1942:L1944"/>
    <mergeCell ref="D1945:D1947"/>
    <mergeCell ref="L1945:L1947"/>
    <mergeCell ref="D1948:D1950"/>
    <mergeCell ref="L1948:L1950"/>
    <mergeCell ref="D1951:D1954"/>
    <mergeCell ref="L1951:L1954"/>
    <mergeCell ref="D1955:D1958"/>
    <mergeCell ref="L1955:L1958"/>
    <mergeCell ref="D1959:D1962"/>
    <mergeCell ref="L1959:L1962"/>
    <mergeCell ref="D1963:D1965"/>
    <mergeCell ref="L1963:L1965"/>
    <mergeCell ref="D1966:D1969"/>
    <mergeCell ref="L1966:L1969"/>
    <mergeCell ref="D1971:D1974"/>
    <mergeCell ref="L1971:L1974"/>
    <mergeCell ref="D1975:D1976"/>
    <mergeCell ref="L1975:L1976"/>
    <mergeCell ref="D1978:D1982"/>
    <mergeCell ref="L1978:L1982"/>
    <mergeCell ref="D1983:D1987"/>
    <mergeCell ref="L1983:L1987"/>
    <mergeCell ref="D1988:D1993"/>
    <mergeCell ref="L1988:L1993"/>
    <mergeCell ref="D1994:D1997"/>
    <mergeCell ref="L1994:L1997"/>
    <mergeCell ref="D1998:D2001"/>
    <mergeCell ref="L1998:L2001"/>
    <mergeCell ref="D2002:D2007"/>
    <mergeCell ref="L2002:L2007"/>
    <mergeCell ref="D2008:D2009"/>
    <mergeCell ref="L2008:L2009"/>
    <mergeCell ref="D2010:D2012"/>
    <mergeCell ref="L2010:L2012"/>
    <mergeCell ref="D2013:D2014"/>
    <mergeCell ref="L2013:L2014"/>
    <mergeCell ref="D2015:D2016"/>
    <mergeCell ref="L2015:L2016"/>
    <mergeCell ref="D2017:D2021"/>
    <mergeCell ref="L2017:L2021"/>
    <mergeCell ref="D2022:D2026"/>
    <mergeCell ref="L2022:L2026"/>
    <mergeCell ref="D2027:D2031"/>
    <mergeCell ref="L2027:L2031"/>
    <mergeCell ref="D2033:D2036"/>
    <mergeCell ref="L2033:L2036"/>
    <mergeCell ref="D2037:D2039"/>
    <mergeCell ref="L2037:L2039"/>
    <mergeCell ref="D2040:D2043"/>
    <mergeCell ref="L2040:L2043"/>
    <mergeCell ref="D2044:D2049"/>
    <mergeCell ref="L2044:L2049"/>
    <mergeCell ref="D2050:D2053"/>
    <mergeCell ref="L2050:L2053"/>
    <mergeCell ref="D2054:D2059"/>
    <mergeCell ref="L2054:L2059"/>
    <mergeCell ref="D2060:D2061"/>
    <mergeCell ref="L2060:L2061"/>
    <mergeCell ref="D2062:D2066"/>
    <mergeCell ref="L2062:L2066"/>
    <mergeCell ref="D2067:D2069"/>
    <mergeCell ref="L2067:L2069"/>
    <mergeCell ref="D2070:D2071"/>
    <mergeCell ref="L2070:L2071"/>
    <mergeCell ref="D2072:D2076"/>
    <mergeCell ref="L2072:L2076"/>
    <mergeCell ref="D2079:D2080"/>
    <mergeCell ref="L2079:L2080"/>
    <mergeCell ref="D2081:D2082"/>
    <mergeCell ref="L2081:L2082"/>
    <mergeCell ref="D2083:D2086"/>
    <mergeCell ref="L2083:L2086"/>
    <mergeCell ref="D2087:D2088"/>
    <mergeCell ref="L2087:L2088"/>
    <mergeCell ref="D2089:D2092"/>
    <mergeCell ref="L2089:L2092"/>
    <mergeCell ref="D2093:D2095"/>
    <mergeCell ref="L2093:L2095"/>
    <mergeCell ref="D2096:D2098"/>
    <mergeCell ref="L2096:L2098"/>
    <mergeCell ref="D2099:D2101"/>
    <mergeCell ref="L2099:L2101"/>
    <mergeCell ref="D2104:D2105"/>
    <mergeCell ref="L2104:L2105"/>
    <mergeCell ref="D2106:D2107"/>
    <mergeCell ref="L2106:L2107"/>
    <mergeCell ref="D2108:D2110"/>
    <mergeCell ref="L2108:L2110"/>
    <mergeCell ref="D2111:D2112"/>
    <mergeCell ref="L2111:L2112"/>
    <mergeCell ref="D2113:D2115"/>
    <mergeCell ref="L2113:L2115"/>
    <mergeCell ref="D2117:D2120"/>
    <mergeCell ref="L2117:L2120"/>
    <mergeCell ref="D2125:D2126"/>
    <mergeCell ref="L2125:L2126"/>
    <mergeCell ref="D2127:D2129"/>
    <mergeCell ref="L2127:L2129"/>
    <mergeCell ref="D2130:D2131"/>
    <mergeCell ref="L2130:L2131"/>
    <mergeCell ref="D2133:D2134"/>
    <mergeCell ref="L2133:L2134"/>
    <mergeCell ref="D2135:D2137"/>
    <mergeCell ref="L2135:L2137"/>
    <mergeCell ref="D2138:D2139"/>
    <mergeCell ref="L2138:L2139"/>
    <mergeCell ref="D2142:D2143"/>
    <mergeCell ref="L2142:L2143"/>
    <mergeCell ref="D2144:D2145"/>
    <mergeCell ref="L2144:L2145"/>
    <mergeCell ref="D2146:D2148"/>
    <mergeCell ref="L2146:L2148"/>
    <mergeCell ref="D2149:D2151"/>
    <mergeCell ref="L2149:L2151"/>
    <mergeCell ref="D2153:D2156"/>
    <mergeCell ref="L2153:L2156"/>
    <mergeCell ref="D2157:D2159"/>
    <mergeCell ref="L2157:L2159"/>
    <mergeCell ref="D2160:D2164"/>
    <mergeCell ref="L2160:L2164"/>
    <mergeCell ref="D2165:D2169"/>
    <mergeCell ref="L2165:L2169"/>
    <mergeCell ref="D2170:D2171"/>
    <mergeCell ref="L2170:L2171"/>
    <mergeCell ref="D2172:D2173"/>
    <mergeCell ref="L2172:L2173"/>
    <mergeCell ref="D2175:D2176"/>
    <mergeCell ref="L2175:L2176"/>
    <mergeCell ref="D2177:D2178"/>
    <mergeCell ref="L2177:L2178"/>
    <mergeCell ref="D2180:D2181"/>
    <mergeCell ref="L2180:L2181"/>
    <mergeCell ref="D2184:D2185"/>
    <mergeCell ref="L2184:L2185"/>
    <mergeCell ref="D2187:D2189"/>
    <mergeCell ref="L2187:L2189"/>
    <mergeCell ref="D2191:D2194"/>
    <mergeCell ref="L2191:L2194"/>
    <mergeCell ref="D2196:D2197"/>
    <mergeCell ref="L2196:L2197"/>
    <mergeCell ref="D2198:D2199"/>
    <mergeCell ref="L2198:L2199"/>
    <mergeCell ref="D2200:D2202"/>
    <mergeCell ref="L2200:L2202"/>
    <mergeCell ref="D2204:D2205"/>
    <mergeCell ref="L2204:L2205"/>
    <mergeCell ref="D2209:D2210"/>
    <mergeCell ref="L2209:L2210"/>
    <mergeCell ref="D2211:D2213"/>
    <mergeCell ref="L2211:L2213"/>
    <mergeCell ref="D2214:D2215"/>
    <mergeCell ref="L2214:L2215"/>
    <mergeCell ref="D2217:D2218"/>
    <mergeCell ref="L2217:L2218"/>
    <mergeCell ref="D2220:D2221"/>
    <mergeCell ref="L2220:L2221"/>
    <mergeCell ref="D2223:D2227"/>
    <mergeCell ref="L2223:L2227"/>
    <mergeCell ref="D2228:D2229"/>
    <mergeCell ref="L2228:L2229"/>
    <mergeCell ref="D2230:D2232"/>
    <mergeCell ref="L2230:L2232"/>
    <mergeCell ref="D2234:D2236"/>
    <mergeCell ref="L2234:L2236"/>
    <mergeCell ref="D2240:D2242"/>
    <mergeCell ref="L2240:L2242"/>
    <mergeCell ref="D2244:D2245"/>
    <mergeCell ref="L2244:L2245"/>
    <mergeCell ref="D2246:D2247"/>
    <mergeCell ref="L2246:L2247"/>
    <mergeCell ref="D2248:D2249"/>
    <mergeCell ref="L2248:L2249"/>
    <mergeCell ref="D2253:D2254"/>
    <mergeCell ref="L2253:L2254"/>
    <mergeCell ref="D2255:D2258"/>
    <mergeCell ref="L2255:L2258"/>
    <mergeCell ref="D2259:D2260"/>
    <mergeCell ref="L2259:L2260"/>
    <mergeCell ref="D2262:D2265"/>
    <mergeCell ref="L2262:L2265"/>
    <mergeCell ref="D2269:D2271"/>
    <mergeCell ref="L2269:L2271"/>
    <mergeCell ref="D2272:D2274"/>
    <mergeCell ref="L2272:L2274"/>
    <mergeCell ref="D2275:D2276"/>
    <mergeCell ref="L2275:L2276"/>
    <mergeCell ref="D2277:D2281"/>
    <mergeCell ref="L2277:L2281"/>
    <mergeCell ref="D2282:D2284"/>
    <mergeCell ref="L2282:L2284"/>
    <mergeCell ref="D2285:D2286"/>
    <mergeCell ref="L2285:L2286"/>
    <mergeCell ref="D2288:D2290"/>
    <mergeCell ref="L2288:L2290"/>
    <mergeCell ref="D2291:D2292"/>
    <mergeCell ref="L2291:L2292"/>
    <mergeCell ref="D2294:D2296"/>
    <mergeCell ref="L2294:L2296"/>
    <mergeCell ref="D2297:D2299"/>
    <mergeCell ref="L2297:L2299"/>
    <mergeCell ref="D2300:D2302"/>
    <mergeCell ref="L2300:L2302"/>
    <mergeCell ref="D2304:D2306"/>
    <mergeCell ref="L2304:L2306"/>
    <mergeCell ref="D2308:D2309"/>
    <mergeCell ref="L2308:L2309"/>
    <mergeCell ref="D2310:D2312"/>
    <mergeCell ref="L2310:L2312"/>
    <mergeCell ref="D2313:D2315"/>
    <mergeCell ref="L2313:L2315"/>
    <mergeCell ref="D2316:D2319"/>
    <mergeCell ref="L2316:L2319"/>
    <mergeCell ref="D2320:D2323"/>
    <mergeCell ref="L2320:L2323"/>
    <mergeCell ref="D2326:D2327"/>
    <mergeCell ref="L2326:L2327"/>
    <mergeCell ref="D2328:D2331"/>
    <mergeCell ref="L2328:L2331"/>
    <mergeCell ref="D2333:D2334"/>
    <mergeCell ref="L2333:L2334"/>
    <mergeCell ref="D2337:D2338"/>
    <mergeCell ref="L2337:L2338"/>
    <mergeCell ref="D2340:D2341"/>
    <mergeCell ref="L2340:L2341"/>
    <mergeCell ref="D2344:D2347"/>
    <mergeCell ref="L2344:L2347"/>
    <mergeCell ref="D2348:D2350"/>
    <mergeCell ref="L2348:L2350"/>
    <mergeCell ref="D2353:D2356"/>
    <mergeCell ref="L2353:L2356"/>
    <mergeCell ref="D2358:D2359"/>
    <mergeCell ref="L2358:L2359"/>
    <mergeCell ref="D2360:D2362"/>
    <mergeCell ref="L2360:L2362"/>
    <mergeCell ref="D2363:D2364"/>
    <mergeCell ref="L2363:L2364"/>
    <mergeCell ref="D2367:D2368"/>
    <mergeCell ref="L2367:L2368"/>
    <mergeCell ref="D2378:D2381"/>
    <mergeCell ref="L2378:L2381"/>
    <mergeCell ref="D2382:D2384"/>
    <mergeCell ref="L2382:L2384"/>
    <mergeCell ref="D2385:D2386"/>
    <mergeCell ref="L2385:L2386"/>
    <mergeCell ref="D2390:D2393"/>
    <mergeCell ref="L2390:L2393"/>
    <mergeCell ref="D2395:D2397"/>
    <mergeCell ref="L2395:L2397"/>
    <mergeCell ref="D2398:D2399"/>
    <mergeCell ref="L2398:L2399"/>
    <mergeCell ref="D2400:D2402"/>
    <mergeCell ref="L2400:L2402"/>
    <mergeCell ref="D2406:D2408"/>
    <mergeCell ref="L2406:L2408"/>
    <mergeCell ref="D2409:D2410"/>
    <mergeCell ref="L2409:L2410"/>
    <mergeCell ref="D2411:D2412"/>
    <mergeCell ref="L2411:L2412"/>
    <mergeCell ref="D2413:D2414"/>
    <mergeCell ref="L2413:L2414"/>
    <mergeCell ref="D2419:D2420"/>
    <mergeCell ref="L2419:L2420"/>
    <mergeCell ref="D2421:D2422"/>
    <mergeCell ref="L2421:L2422"/>
    <mergeCell ref="D2424:D2425"/>
    <mergeCell ref="L2424:L2425"/>
    <mergeCell ref="D2429:D2430"/>
    <mergeCell ref="L2429:L2430"/>
    <mergeCell ref="D2431:D2432"/>
    <mergeCell ref="L2431:L2432"/>
    <mergeCell ref="D2433:D2435"/>
    <mergeCell ref="L2433:L2435"/>
    <mergeCell ref="D2436:D2437"/>
    <mergeCell ref="L2436:L2437"/>
    <mergeCell ref="D2438:D2441"/>
    <mergeCell ref="L2438:L2441"/>
    <mergeCell ref="D2444:D2445"/>
    <mergeCell ref="L2444:L2445"/>
    <mergeCell ref="D2447:D2448"/>
    <mergeCell ref="L2447:L2448"/>
    <mergeCell ref="D2451:D2452"/>
    <mergeCell ref="L2451:L2452"/>
    <mergeCell ref="D2455:D2456"/>
    <mergeCell ref="L2455:L2456"/>
    <mergeCell ref="D2458:D2459"/>
    <mergeCell ref="L2458:L2459"/>
    <mergeCell ref="D2461:D2462"/>
    <mergeCell ref="L2461:L2462"/>
    <mergeCell ref="D2507:D2508"/>
    <mergeCell ref="L2507:L2508"/>
    <mergeCell ref="D2463:D2464"/>
    <mergeCell ref="L2463:L2464"/>
    <mergeCell ref="D2466:D2470"/>
    <mergeCell ref="L2466:L2470"/>
    <mergeCell ref="D2475:D2479"/>
    <mergeCell ref="L2475:L2479"/>
    <mergeCell ref="D2488:D2489"/>
    <mergeCell ref="L2488:L2489"/>
    <mergeCell ref="D2490:D2492"/>
    <mergeCell ref="L2490:L2492"/>
    <mergeCell ref="D2493:D2497"/>
    <mergeCell ref="L2493:L2497"/>
    <mergeCell ref="D2499:D2501"/>
    <mergeCell ref="L2499:L2501"/>
    <mergeCell ref="D2503:D2504"/>
    <mergeCell ref="L2503:L2504"/>
    <mergeCell ref="D2505:D2506"/>
    <mergeCell ref="L2505:L2506"/>
  </mergeCells>
  <dataValidations count="108">
    <dataValidation type="whole" operator="lessThanOrEqual" allowBlank="1" showErrorMessage="1" errorTitle="Неверно" error="Заказ не может быть больше Наличия" sqref="X4 X2327 X2316 X1999 X1992 X1875 X1842 X1148 X789 X766 X732 X341 X329 X39" xr:uid="{00000000-0002-0000-0000-000000000000}">
      <formula1>20</formula1>
    </dataValidation>
    <dataValidation type="whole" operator="lessThanOrEqual" allowBlank="1" showErrorMessage="1" errorTitle="Неверно" error="Заказ не может быть больше Наличия" sqref="X5" xr:uid="{00000000-0002-0000-0000-000001000000}">
      <formula1>210</formula1>
    </dataValidation>
    <dataValidation type="whole" operator="lessThanOrEqual" allowBlank="1" showErrorMessage="1" errorTitle="Неверно" error="Заказ не может быть больше Наличия" sqref="X6" xr:uid="{00000000-0002-0000-0000-000002000000}">
      <formula1>184</formula1>
    </dataValidation>
    <dataValidation type="whole" operator="lessThanOrEqual" allowBlank="1" showErrorMessage="1" errorTitle="Неверно" error="Заказ не может быть больше Наличия" sqref="X7 X2064 X1984" xr:uid="{00000000-0002-0000-0000-000003000000}">
      <formula1>94</formula1>
    </dataValidation>
    <dataValidation type="whole" operator="lessThanOrEqual" allowBlank="1" showErrorMessage="1" errorTitle="Неверно" error="Заказ не может быть больше Наличия" sqref="X8 X2516:X2520 X2503:X2514 X2498 X2495 X2485:X2486 X2480 X2468:X2474 X2457:X2462 X2455 X2452:X2453 X2441:X2450 X2435 X2427:X2429 X2423:X2425 X2420 X2417:X2418 X2413:X2415 X2407:X2410 X2404:X2405 X2400 X2397:X2398 X2394 X2392 X2389 X2385:X2387 X2376:X2377 X2374 X2369:X2370 X2366 X2361:X2364 X2357:X2359 X2355 X2342:X2347 X2338:X2339 X2336 X2334 X2331:X2332 X2325 X2323 X2305:X2306 X2282 X2264:X2272 X2261 X2258 X2252:X2256 X2248:X2249 X2246 X2242:X2243 X2238:X2240 X2235:X2236 X2231:X2233 X2227 X2224 X2221:X2222 X2218:X2219 X2216 X2213 X2203:X2208 X2189:X2199 X2186:X2187 X2177:X2184 X2174 X2171 X2157:X2159 X2152:X2153 X2148:X2149 X2145 X2141:X2143 X2137:X2139 X2134 X2127:X2129 X2123:X2124 X2120 X2116:X2118 X2113 X2105 X2102 X2095:X2096 X2089 X2080 X2075:X2078 X2072:X2073 X2068:X2069 X2059 X2050:X2053 X2044 X2032:X2037 X2021 X2014 X2007:X2012 X1995:X1997 X1981 X1976 X1969 X1965 X1945 X1937 X1928 X1920:X1921 X1909:X1910 X1903 X1900 X1897 X1894:X1895 X1889:X1891 X1881:X1882 X1871 X1866:X1867 X1858 X1851:X1852 X1848:X1849 X1846 X1836 X1830 X1827:X1828 X1815 X1786 X1781 X1772 X1766 X1761:X1764 X1746:X1756 X1743 X1740:X1741 X1734:X1735 X1719:X1728 X1713:X1716 X1706:X1707 X1703:X1704 X1697:X1699 X1684:X1691 X1682 X1676:X1678 X1668:X1671 X1662:X1666 X1659:X1660 X1650:X1655 X1645:X1648 X1642:X1643 X1637:X1638 X1632:X1633 X1629 X1627 X1625 X1619 X1616 X1614 X1610:X1612 X1603 X1596 X1590:X1594 X1583:X1587 X1580:X1581 X1578 X1572:X1573 X1569 X1561:X1564 X1555:X1559 X1552 X1547:X1550 X1543 X1540:X1541 X1536:X1538 X1534 X1530:X1532 X1524:X1526 X1519:X1520 X1516 X1512 X1507:X1508 X1503:X1505 X1498:X1501 X1495 X1493 X1491 X1489 X1484:X1486 X1478:X1482 X1470:X1475 X1463:X1464 X1454:X1458 X1443:X1452 X1422:X1429 X1415:X1416 X1413 X1411 X1409 X1405:X1406 X1402:X1403 X1395 X1387:X1393 X1384:X1385 X1379:X1380 X1374:X1377 X1359 X1357 X1327:X1328 X1324:X1325 X1322 X1319:X1320 X1314 X1310 X1288:X1306 X1281:X1286 X1279 X1272 X1270 X1262:X1263 X1250:X1251 X1247 X1242 X1238:X1239 X1234:X1235 X1232 X1226 X1223 X1218:X1221 X1215 X1203:X1204 X1197:X1199 X1192 X1183 X1176:X1181 X1173:X1174 X1164:X1171 X1162 X1153:X1154 X1146 X1143:X1144 X1136:X1137 X1124 X1122 X1106 X1100:X1103 X1098 X1094:X1095 X1090 X1081 X1079 X1072 X1057:X1061 X1050:X1052 X1046:X1047 X1038:X1040 X1035:X1036 X1028:X1030 X1020:X1023 X1017:X1018 X1014:X1015 X1012 X1002:X1006 X996:X1000 X992:X994 X987:X988 X985 X981 X968:X974 X966 X961:X963 X954:X955 X951 X944:X949 X933:X940 X924:X925 X922 X919 X908 X905 X902 X900 X896 X894 X891:X892 X887:X888 X873 X869 X865 X861 X854:X855 X842 X837 X834 X828 X822 X819:X820 X816:X817 X810 X801 X799 X793 X782:X783 X773 X771 X760 X750 X745 X668 X650:X652 X645:X648 X640:X643 X638 X626:X628 X621:X623 X619 X615:X617 X610:X613 X605:X608 X603 X601 X596:X597 X593 X590 X587 X580:X582 X571:X574 X567:X568 X552:X561 X549:X550 X545:X547 X543 X534:X541 X530:X532 X527 X516:X517 X510:X514 X505:X508 X502:X503 X496:X498 X484 X479:X481 X476 X472:X474 X470 X466:X467 X461:X463 X453:X459 X446:X450 X442:X444 X437:X440 X434:X435 X428:X431 X424:X426 X416:X419 X408:X409 X395:X402 X390:X391 X385 X374 X369:X370 X366 X364 X358 X356 X354 X345:X346 X333:X334 X326 X323:X324 X321 X317 X314 X312 X305 X298:X302 X293:X294 X289 X286 X261 X253:X254 X248:X249 X239 X236:X237 X230:X234 X226:X227 X219 X215:X217 X213 X210:X211 X205:X208 X201 X197:X198 X186:X187 X183 X181 X173:X174 X167:X168 X159:X165 X150:X155 X147 X138 X132:X136 X128:X130 X125:X126 X122:X123 X119:X120 X116:X117 X113:X114 X111 X109 X102:X106 X97:X100 X95 X92:X93 X89 X82:X87 X79 X71:X76 X69 X57 X54:X55 X47 X42:X43 X36:X37 X25:X26 X21 X17:X18" xr:uid="{00000000-0002-0000-0000-000004000000}">
      <formula1>1</formula1>
    </dataValidation>
    <dataValidation type="whole" operator="lessThanOrEqual" allowBlank="1" showErrorMessage="1" errorTitle="Неверно" error="Заказ не может быть больше Наличия" sqref="X9 X2500:X2501 X2436 X2279 X2209 X2176 X2100 X2043 X2040 X2031 X2025 X1963 X1949 X1879:X1880 X1857 X1832 X1810 X1769 X1745 X1630 X1620:X1621 X1419 X1386 X1371 X1365 X1361 X1349 X1345 X1342 X1335 X1309 X1244 X1211 X1139 X1125 X1064 X1048 X1010 X1007 X895 X870 X823 X796 X785 X778 X706 X677:X678 X658 X489 X469 X464 X460 X306 X297 X175 X49 X46" xr:uid="{00000000-0002-0000-0000-000005000000}">
      <formula1>7</formula1>
    </dataValidation>
    <dataValidation type="whole" operator="lessThanOrEqual" allowBlank="1" showErrorMessage="1" errorTitle="Неверно" error="Заказ не может быть больше Наличия" sqref="X10 X2496:X2497 X2492:X2493 X2477:X2479 X2475 X2465:X2466 X2463 X2456 X2454 X2434 X2430 X2426 X2421:X2422 X2419 X2411 X2403 X2393 X2388 X2379:X2380 X2373 X2365 X2356 X2335 X2328 X2324 X2322 X2320 X2315 X2310:X2312 X2304 X2302 X2293 X2284:X2288 X2281 X2274 X2262 X2260 X2257 X2251 X2241 X2234 X2228:X2230 X2226 X2223 X2220 X2214:X2215 X2211 X2200:X2201 X2188 X2185 X2173 X2169:X2170 X2164 X2154:X2156 X2150:X2151 X2146:X2147 X2140 X2135 X2132:X2133 X2126 X2121 X2104 X2101 X2098 X2092:X2094 X2087:X2088 X2081:X2082 X2079 X2074 X2070 X2067 X2060 X2054 X2049 X2016 X2013 X1993:X1994 X1987 X1975 X1970 X1968 X1954 X1951 X1935 X1933 X1901:X1902 X1888 X1872:X1874 X1859 X1847 X1845 X1831 X1829 X1825:X1826 X1819 X1814 X1811:X1812 X1777 X1774 X1768 X1765 X1742 X1739 X1736 X1733 X1729:X1730 X1717:X1718 X1708 X1705 X1700 X1692:X1695 X1683 X1679:X1681 X1674:X1675 X1661 X1657:X1658 X1649 X1639:X1641 X1635:X1636 X1628 X1617:X1618 X1615 X1613 X1609 X1600:X1602 X1597:X1598 X1595 X1579 X1577 X1565 X1560 X1544:X1546 X1542 X1539 X1535 X1527:X1529 X1517:X1518 X1515 X1513 X1511 X1509 X1506 X1502 X1496 X1494 X1492 X1490 X1488 X1476:X1477 X1468:X1469 X1465 X1462 X1459 X1453 X1433 X1414 X1412 X1410 X1407:X1408 X1401 X1394 X1381 X1378 X1373 X1354:X1355 X1341 X1329 X1326 X1323 X1312 X1280 X1269 X1264:X1266 X1260 X1258 X1253 X1248 X1236:X1237 X1231 X1227:X1228 X1222 X1216:X1217 X1212 X1209 X1202 X1193:X1194 X1190 X1187 X1184 X1182 X1172 X1158 X1155:X1156 X1142 X1138 X1135 X1107 X1104 X1099 X1096 X1092:X1093 X1075:X1077 X1073 X1065 X1062 X1056 X1049 X1044 X1034 X1031:X1032 X1027 X1019 X1016 X1011 X1001 X986 X982:X983 X980 X975:X978 X967 X964:X965 X959:X960 X956:X957 X952 X950 X941:X942 X932 X927 X915 X909 X907 X904 X901 X890 X872 X862:X864 X843:X844 X838 X829:X833 X821 X818 X815 X812:X813 X804 X802 X800 X794:X795 X748 X728 X705 X694:X695 X683 X681 X675:X676 X649 X644 X639 X635:X636 X624:X625 X620 X618 X614 X609 X604 X598 X594 X591:X592 X588:X589 X583:X584 X578 X570 X563 X542 X529 X524 X518 X515 X499:X501 X495 X482:X483 X477 X471 X445 X441 X433 X427 X422 X414 X403:X404 X392:X394 X389 X386:X387 X381 X379 X375:X376 X359 X347 X313 X290 X285 X279 X255 X244:X247 X240:X241 X238 X235 X224:X225 X220 X214 X212 X209 X204 X202 X182 X177:X178 X170:X172 X158 X148 X144:X145 X141 X137 X131 X127 X124 X118 X115 X112 X110 X107 X101 X96 X94 X90 X81 X70 X68 X64 X50:X51 X48 X44 X33:X34 X31 X19:X20" xr:uid="{00000000-0002-0000-0000-000006000000}">
      <formula1>2</formula1>
    </dataValidation>
    <dataValidation type="whole" operator="lessThanOrEqual" allowBlank="1" showErrorMessage="1" errorTitle="Неверно" error="Заказ не может быть больше Наличия" sqref="X11 X2502 X2494 X2490:X2491 X2487 X2484 X2467 X2464 X2451 X2437:X2438 X2432:X2433 X2412 X2399 X2382 X2375 X2371:X2372 X2353:X2354 X2329:X2330 X2321 X2314 X2307 X2291 X2283 X2280 X2273 X2247 X2245 X2237 X2225 X2212 X2202 X2172 X2163 X2144 X2119 X2109:X2110 X2103 X2097 X2071 X2061 X2041 X2026 X2023 X2015 X2006 X1950 X1915 X1898 X1896 X1883 X1877 X1860 X1816 X1787 X1782 X1773 X1759 X1737:X1738 X1731:X1732 X1709:X1712 X1701:X1702 X1696 X1672:X1673 X1656 X1644 X1634 X1626 X1624 X1588:X1589 X1582 X1570:X1571 X1566:X1568 X1533 X1514 X1510 X1497 X1487 X1466:X1467 X1460:X1461 X1434 X1420:X1421 X1400 X1382:X1383 X1369 X1363 X1311 X1287 X1271 X1268 X1249 X1246 X1243 X1240 X1229 X1201 X1191 X1188:X1189 X1185:X1186 X1175 X1128 X1123 X1105 X1078 X1069 X1067 X1033 X1024:X1026 X995 X984 X979 X953 X943 X923 X914 X906 X903 X853 X839:X840 X835:X836 X805 X803 X781 X762 X751:X752 X736:X737 X722 X682 X674 X637 X634 X630 X599:X600 X595 X585:X586 X565:X566 X562 X551 X544 X528 X487 X485 X465 X432 X415 X410:X412 X407 X405 X373 X368 X357 X320 X250 X242 X228:X229 X221 X218 X196 X192 X184 X179 X166 X156:X157 X146 X142 X91 X77 X62 X58 X53 X32 X22" xr:uid="{00000000-0002-0000-0000-000007000000}">
      <formula1>3</formula1>
    </dataValidation>
    <dataValidation type="whole" operator="lessThanOrEqual" allowBlank="1" showErrorMessage="1" errorTitle="Неверно" error="Заказ не может быть больше Наличия" sqref="X12 X1885 X1854 X692 X420" xr:uid="{00000000-0002-0000-0000-000008000000}">
      <formula1>58</formula1>
    </dataValidation>
    <dataValidation type="whole" operator="lessThanOrEqual" allowBlank="1" showErrorMessage="1" errorTitle="Неверно" error="Заказ не может быть больше Наличия" sqref="X13" xr:uid="{00000000-0002-0000-0000-000009000000}">
      <formula1>132</formula1>
    </dataValidation>
    <dataValidation type="whole" operator="lessThanOrEqual" allowBlank="1" showErrorMessage="1" errorTitle="Неверно" error="Заказ не может быть больше Наличия" sqref="X14" xr:uid="{00000000-0002-0000-0000-00000A000000}">
      <formula1>196</formula1>
    </dataValidation>
    <dataValidation type="whole" operator="lessThanOrEqual" allowBlank="1" showErrorMessage="1" errorTitle="Неверно" error="Заказ не может быть больше Наличия" sqref="X15 X1840" xr:uid="{00000000-0002-0000-0000-00000B000000}">
      <formula1>104</formula1>
    </dataValidation>
    <dataValidation type="whole" operator="lessThanOrEqual" allowBlank="1" showErrorMessage="1" errorTitle="Неверно" error="Заказ не может быть больше Наличия" sqref="X16 X2350 X2326 X2168 X2002 X1919 X1794 X1790 X1788 X1353 X1230 X1200 X1141 X1109:X1110 X1087 X1083 X1009 X897 X889 X857 X806 X775 X749 X707 X697 X521 X67" xr:uid="{00000000-0002-0000-0000-00000C000000}">
      <formula1>12</formula1>
    </dataValidation>
    <dataValidation type="whole" operator="lessThanOrEqual" allowBlank="1" showErrorMessage="1" errorTitle="Неверно" error="Заказ не может быть больше Наличия" sqref="X23 X2499 X2488 X2476 X2401:X2402 X2381 X2378 X2360 X2337 X2313 X2290 X2263 X2259 X2250 X2217 X2160 X2136 X2125 X2090:X2091 X2038:X2039 X2001 X1990 X1964 X1946 X1934 X1931:X1932 X1904 X1850 X1802 X1760 X1757 X1631 X1623 X1608 X1604:X1605 X1575 X1522 X1431 X1417 X1404 X1372 X1360 X1358 X1316:X1317 X1313 X1307 X1267 X1261 X1259 X1252 X1241 X1224 X1210 X1206 X1195:X1196 X1163 X1159 X1157 X1147 X1145 X1130 X1112 X1089 X1074 X1070 X1063 X1013 X928 X926 X920:X921 X911:X913 X871 X868 X841 X797 X784 X779:X780 X772 X768 X744 X729 X717 X680 X657 X654 X633 X631 X569 X564 X548 X525:X526 X523 X504 X490 X486 X436 X413 X406 X388 X382 X371 X335 X322 X318:X319 X287 X282 X243 X222:X223 X203 X199 X169 X143 X139:X140 X108 X88 X61 X56 X52 X45 X29" xr:uid="{00000000-0002-0000-0000-000013000000}">
      <formula1>4</formula1>
    </dataValidation>
    <dataValidation type="whole" operator="lessThanOrEqual" allowBlank="1" showErrorMessage="1" errorTitle="Неверно" error="Заказ не может быть больше Наличия" sqref="X24 X2431 X2368 X2277 X2114 X2112 X1979 X1966 X1952 X1930 X1876 X1366 X1351:X1352 X1348 X1338 X1332:X1333 X1225 X1160 X1115 X1113 X1085 X1045 X989 X875 X716 X696 X659 X602 X509 X488 X365 X351 X310 X251 X191" xr:uid="{00000000-0002-0000-0000-000014000000}">
      <formula1>9</formula1>
    </dataValidation>
    <dataValidation type="whole" operator="lessThanOrEqual" allowBlank="1" showErrorMessage="1" errorTitle="Неверно" error="Заказ не может быть больше Наличия" sqref="X27 X2439 X2416 X2352 X2309 X2292 X2244 X2162 X2130 X2122 X2115 X2111 X2106 X2086 X2083:X2084 X2042 X2024 X2022 X2020 X2004 X1998 X1977 X1974 X1947 X1939 X1887 X1878 X1869 X1837 X1803 X1793 X1770 X1758 X1667 X1606:X1607 X1576 X1523 X1521 X1432 X1399 X1396:X1397 X1370 X1367 X1356 X1344 X1321 X1315 X1308 X1273 X1255 X1205 X1126 X1121 X1084 X1080 X1071 X1068 X1066 X958 X931 X910 X884 X852 X845 X814 X809 X791 X770 X761 X703 X669 X664 X656 X629 X576:X577 X533 X478 X475 X452 X384 X380 X360 X355 X339 X316 X303 X296 X291 X270 X195 X193 X188 X185 X149 X35 X30" xr:uid="{00000000-0002-0000-0000-000017000000}">
      <formula1>5</formula1>
    </dataValidation>
    <dataValidation type="whole" operator="lessThanOrEqual" allowBlank="1" showErrorMessage="1" errorTitle="Неверно" error="Заказ не может быть больше Наличия" sqref="X28 X2515 X2440 X2406 X2395 X2390:X2391 X2340 X2317 X2289 X2175 X2161 X2131 X2107 X2085 X2045 X1971 X1948 X1936 X1929 X1841 X1835 X1813 X1808:X1809 X1797 X1785 X1767 X1622 X1599 X1574 X1554 X1398 X1368 X1364 X1362 X1350 X1343 X1339 X1336 X1257 X1254 X1207 X1151 X1140 X1129 X1127 X1120 X1117 X1091 X1053 X1037 X1008 X929 X798 X746:X747 X723 X693 X684 X653 X632 X579 X575 X522 X468 X383 X372 X367 X353 X315 X311 X309 X307 X304 X266:X269 X121 X65 X63" xr:uid="{00000000-0002-0000-0000-000018000000}">
      <formula1>6</formula1>
    </dataValidation>
    <dataValidation type="whole" operator="lessThanOrEqual" allowBlank="1" showErrorMessage="1" errorTitle="Неверно" error="Заказ не может быть больше Наличия" sqref="X38 X2367 X2166 X1807 X1111 X774 X734 X352 X348 X275" xr:uid="{00000000-0002-0000-0000-000022000000}">
      <formula1>13</formula1>
    </dataValidation>
    <dataValidation type="whole" operator="lessThanOrEqual" allowBlank="1" showErrorMessage="1" errorTitle="Неверно" error="Заказ не может быть больше Наличия" sqref="X40 X2396 X2000 X1418 X1256 X1082 X991 X881 X777 X769 X739 X731 X724 X718 X655 X520 X340" xr:uid="{00000000-0002-0000-0000-000024000000}">
      <formula1>14</formula1>
    </dataValidation>
    <dataValidation type="whole" operator="lessThanOrEqual" allowBlank="1" showErrorMessage="1" errorTitle="Неверно" error="Заказ не может быть больше Наличия" sqref="X41 X2384 X2341 X1958 X1923 X1868 X1795 X1483 X1430 X1330 X1275 X1116 X1041 X930 X898 X874 X846 X826 X743 X735 X727 X665 X325 X308 X292 X262 X200 X189 X80" xr:uid="{00000000-0002-0000-0000-000025000000}">
      <formula1>11</formula1>
    </dataValidation>
    <dataValidation type="whole" operator="lessThanOrEqual" allowBlank="1" showErrorMessage="1" errorTitle="Неверно" error="Заказ не может быть больше Наличия" sqref="X59 X2308 X2210 X2165 X2108 X1982 X1973 X1953 X1940 X1938 X1913 X1796 X1744 X1553 X1551 X1337 X1334 X1318 X1274 X1245 X1213 X1208 X1118 X1097 X1088 X990 X893 X811 X776 X730 X451 X295 X288 X194 X180 X78" xr:uid="{00000000-0002-0000-0000-000037000000}">
      <formula1>8</formula1>
    </dataValidation>
    <dataValidation type="whole" operator="lessThanOrEqual" allowBlank="1" showErrorMessage="1" errorTitle="Неверно" error="Заказ не может быть больше Наличия" sqref="X60 X2030 X1442 X1043 X708 X672 X662 X363 X327" xr:uid="{00000000-0002-0000-0000-000038000000}">
      <formula1>26</formula1>
    </dataValidation>
    <dataValidation type="whole" operator="lessThanOrEqual" allowBlank="1" showErrorMessage="1" errorTitle="Неверно" error="Заказ не может быть больше Наличия" sqref="X66 X2318 X1989 X1438:X1439 X859 X754 X331" xr:uid="{00000000-0002-0000-0000-00003E000000}">
      <formula1>23</formula1>
    </dataValidation>
    <dataValidation type="whole" operator="lessThanOrEqual" allowBlank="1" showErrorMessage="1" errorTitle="Неверно" error="Заказ не может быть больше Наличия" sqref="X176 X2299 X2003 X1942 X1114 X1042 X758 X742 X492 X362 X349 X284" xr:uid="{00000000-0002-0000-0000-0000AC000000}">
      <formula1>17</formula1>
    </dataValidation>
    <dataValidation type="whole" operator="lessThanOrEqual" allowBlank="1" showErrorMessage="1" errorTitle="Неверно" error="Заказ не может быть больше Наличия" sqref="X190 X2348 X2275 X1956 X1778 X1278 X786 X759 X700 X666" xr:uid="{00000000-0002-0000-0000-0000BA000000}">
      <formula1>22</formula1>
    </dataValidation>
    <dataValidation type="whole" operator="lessThanOrEqual" allowBlank="1" showErrorMessage="1" errorTitle="Неверно" error="Заказ не может быть больше Наличия" sqref="X252 X2319 X2297 X1980 X1907 X1863 X1804 X1783 X1161 X733 X709 X673 X660" xr:uid="{00000000-0002-0000-0000-0000F8000000}">
      <formula1>16</formula1>
    </dataValidation>
    <dataValidation type="whole" operator="lessThanOrEqual" allowBlank="1" showErrorMessage="1" errorTitle="Неверно" error="Заказ не может быть больше Наличия" sqref="X256" xr:uid="{00000000-0002-0000-0000-0000FC000000}">
      <formula1>126</formula1>
    </dataValidation>
    <dataValidation type="whole" operator="lessThanOrEqual" allowBlank="1" showErrorMessage="1" errorTitle="Неверно" error="Заказ не может быть больше Наличия" sqref="X257" xr:uid="{00000000-0002-0000-0000-0000FD000000}">
      <formula1>287</formula1>
    </dataValidation>
    <dataValidation type="whole" operator="lessThanOrEqual" allowBlank="1" showErrorMessage="1" errorTitle="Неверно" error="Заказ не может быть больше Наличия" sqref="X258" xr:uid="{00000000-0002-0000-0000-0000FE000000}">
      <formula1>320</formula1>
    </dataValidation>
    <dataValidation type="whole" operator="lessThanOrEqual" allowBlank="1" showErrorMessage="1" errorTitle="Неверно" error="Заказ не может быть больше Наличия" sqref="X259 X1791 X1149 X879 X763 X378" xr:uid="{00000000-0002-0000-0000-0000FF000000}">
      <formula1>27</formula1>
    </dataValidation>
    <dataValidation type="whole" operator="lessThanOrEqual" allowBlank="1" showErrorMessage="1" errorTitle="Неверно" error="Заказ не может быть больше Наличия" sqref="X260 X2483" xr:uid="{00000000-0002-0000-0000-000000010000}">
      <formula1>71</formula1>
    </dataValidation>
    <dataValidation type="whole" operator="lessThanOrEqual" allowBlank="1" showErrorMessage="1" errorTitle="Неверно" error="Заказ не может быть больше Наличия" sqref="X263 X2349 X2298 X2019 X1927 X1833 X1441 X827 X720" xr:uid="{00000000-0002-0000-0000-000003010000}">
      <formula1>24</formula1>
    </dataValidation>
    <dataValidation type="whole" operator="lessThanOrEqual" allowBlank="1" showErrorMessage="1" errorTitle="Неверно" error="Заказ не может быть больше Наличия" sqref="X264 X1924 X1805 X849 X336" xr:uid="{00000000-0002-0000-0000-000004010000}">
      <formula1>44</formula1>
    </dataValidation>
    <dataValidation type="whole" operator="lessThanOrEqual" allowBlank="1" showErrorMessage="1" errorTitle="Неверно" error="Заказ не может быть больше Наличия" sqref="X265 X2099 X1440 X1435:X1437 X790" xr:uid="{00000000-0002-0000-0000-000005010000}">
      <formula1>25</formula1>
    </dataValidation>
    <dataValidation type="whole" operator="lessThanOrEqual" allowBlank="1" showErrorMessage="1" errorTitle="Неверно" error="Заказ не может быть больше Наличия" sqref="X271" xr:uid="{00000000-0002-0000-0000-00000B010000}">
      <formula1>89</formula1>
    </dataValidation>
    <dataValidation type="whole" operator="lessThanOrEqual" allowBlank="1" showErrorMessage="1" errorTitle="Неверно" error="Заказ не может быть больше Наличия" sqref="X272" xr:uid="{00000000-0002-0000-0000-00000C010000}">
      <formula1>77</formula1>
    </dataValidation>
    <dataValidation type="whole" operator="lessThanOrEqual" allowBlank="1" showErrorMessage="1" errorTitle="Неверно" error="Заказ не может быть больше Наличия" sqref="X273" xr:uid="{00000000-0002-0000-0000-00000D010000}">
      <formula1>274</formula1>
    </dataValidation>
    <dataValidation type="whole" operator="lessThanOrEqual" allowBlank="1" showErrorMessage="1" errorTitle="Неверно" error="Заказ не может быть больше Наличия" sqref="X274" xr:uid="{00000000-0002-0000-0000-00000E010000}">
      <formula1>236</formula1>
    </dataValidation>
    <dataValidation type="whole" operator="lessThanOrEqual" allowBlank="1" showErrorMessage="1" errorTitle="Неверно" error="Заказ не может быть больше Наличия" sqref="X276 X2296 X423" xr:uid="{00000000-0002-0000-0000-000010010000}">
      <formula1>41</formula1>
    </dataValidation>
    <dataValidation type="whole" operator="lessThanOrEqual" allowBlank="1" showErrorMessage="1" errorTitle="Неверно" error="Заказ не может быть больше Наличия" sqref="X277" xr:uid="{00000000-0002-0000-0000-000011010000}">
      <formula1>69</formula1>
    </dataValidation>
    <dataValidation type="whole" operator="lessThanOrEqual" allowBlank="1" showErrorMessage="1" errorTitle="Неверно" error="Заказ не может быть больше Наличия" sqref="X278 X1917 X1834 X685" xr:uid="{00000000-0002-0000-0000-000012010000}">
      <formula1>29</formula1>
    </dataValidation>
    <dataValidation type="whole" operator="lessThanOrEqual" allowBlank="1" showErrorMessage="1" errorTitle="Неверно" error="Заказ не может быть больше Наличия" sqref="X280 X1962 X1916 X1862" xr:uid="{00000000-0002-0000-0000-000014010000}">
      <formula1>35</formula1>
    </dataValidation>
    <dataValidation type="whole" operator="lessThanOrEqual" allowBlank="1" showErrorMessage="1" errorTitle="Неверно" error="Заказ не может быть больше Наличия" sqref="X281 X2065 X1276 X860" xr:uid="{00000000-0002-0000-0000-000015010000}">
      <formula1>47</formula1>
    </dataValidation>
    <dataValidation type="whole" operator="lessThanOrEqual" allowBlank="1" showErrorMessage="1" errorTitle="Неверно" error="Заказ не может быть больше Наличия" sqref="X283 X2333 X1944 X1864 X917 X663 X491 X361" xr:uid="{00000000-0002-0000-0000-000017010000}">
      <formula1>21</formula1>
    </dataValidation>
    <dataValidation type="whole" operator="lessThanOrEqual" allowBlank="1" showErrorMessage="1" errorTitle="Неверно" error="Заказ не может быть больше Наличия" sqref="X328 X2301 X824" xr:uid="{00000000-0002-0000-0000-000044010000}">
      <formula1>50</formula1>
    </dataValidation>
    <dataValidation type="whole" operator="lessThanOrEqual" allowBlank="1" showErrorMessage="1" errorTitle="Неверно" error="Заказ не может быть больше Наличия" sqref="X330 X2295 X1839 X1823 X350 X344" xr:uid="{00000000-0002-0000-0000-000046010000}">
      <formula1>81</formula1>
    </dataValidation>
    <dataValidation type="whole" operator="lessThanOrEqual" allowBlank="1" showErrorMessage="1" errorTitle="Неверно" error="Заказ не может быть больше Наличия" sqref="X332 X1134 X765" xr:uid="{00000000-0002-0000-0000-000048010000}">
      <formula1>55</formula1>
    </dataValidation>
    <dataValidation type="whole" operator="lessThanOrEqual" allowBlank="1" showErrorMessage="1" errorTitle="Неверно" error="Заказ не может быть больше Наличия" sqref="X337 X2058" xr:uid="{00000000-0002-0000-0000-00004D010000}">
      <formula1>82</formula1>
    </dataValidation>
    <dataValidation type="whole" operator="lessThanOrEqual" allowBlank="1" showErrorMessage="1" errorTitle="Неверно" error="Заказ не может быть больше Наличия" sqref="X338 X1277" xr:uid="{00000000-0002-0000-0000-00004E010000}">
      <formula1>42</formula1>
    </dataValidation>
    <dataValidation type="whole" operator="lessThanOrEqual" allowBlank="1" showErrorMessage="1" errorTitle="Неверно" error="Заказ не может быть больше Наличия" sqref="X1892 X1806 X342:X343" xr:uid="{00000000-0002-0000-0000-000052010000}">
      <formula1>62</formula1>
    </dataValidation>
    <dataValidation type="whole" operator="lessThanOrEqual" allowBlank="1" showErrorMessage="1" errorTitle="Неверно" error="Заказ не может быть больше Наличия" sqref="X377 X2482 X2278 X1941 X1911 X1908 X1865 X1775 X885 X858 X721" xr:uid="{00000000-0002-0000-0000-000075010000}">
      <formula1>19</formula1>
    </dataValidation>
    <dataValidation type="whole" operator="lessThanOrEqual" allowBlank="1" showErrorMessage="1" errorTitle="Неверно" error="Заказ не может быть больше Наличия" sqref="X421 X847 X764 X704" xr:uid="{00000000-0002-0000-0000-0000A1010000}">
      <formula1>28</formula1>
    </dataValidation>
    <dataValidation type="whole" operator="lessThanOrEqual" allowBlank="1" showErrorMessage="1" errorTitle="Неверно" error="Заказ не может быть больше Наличия" sqref="X493 X2066 X2027 X2018 X1967 X1884 X1817 X1784 X877:X878 X867 X740:X741 X671 X519" xr:uid="{00000000-0002-0000-0000-0000E9010000}">
      <formula1>18</formula1>
    </dataValidation>
    <dataValidation type="whole" operator="lessThanOrEqual" allowBlank="1" showErrorMessage="1" errorTitle="Неверно" error="Заказ не может быть больше Наличия" sqref="X494 X2055 X1985 X1914" xr:uid="{00000000-0002-0000-0000-0000EA010000}">
      <formula1>63</formula1>
    </dataValidation>
    <dataValidation type="whole" operator="lessThanOrEqual" allowBlank="1" showErrorMessage="1" errorTitle="Неверно" error="Заказ не может быть больше Наличия" sqref="X661 X2294 X1943 X1861 X1856 X1818 X1779" xr:uid="{00000000-0002-0000-0000-000091020000}">
      <formula1>33</formula1>
    </dataValidation>
    <dataValidation type="whole" operator="lessThanOrEqual" allowBlank="1" showErrorMessage="1" errorTitle="Неверно" error="Заказ не может быть больше Наличия" sqref="X667 X2489 X2383 X2351 X2167 X2017 X2005 X1978 X1972 X1955 X1922 X1918 X1899 X1870 X1789 X1771 X1346:X1347 X1340 X1331 X1233 X1214 X1119 X1086 X1054:X1055 X899 X886 X883 X866 X808 X738 X725:X726 X679 X670" xr:uid="{00000000-0002-0000-0000-000097020000}">
      <formula1>10</formula1>
    </dataValidation>
    <dataValidation type="whole" operator="lessThanOrEqual" allowBlank="1" showErrorMessage="1" errorTitle="Неверно" error="Заказ не может быть больше Наличия" sqref="X686" xr:uid="{00000000-0002-0000-0000-0000AA020000}">
      <formula1>105</formula1>
    </dataValidation>
    <dataValidation type="whole" operator="lessThanOrEqual" allowBlank="1" showErrorMessage="1" errorTitle="Неверно" error="Заказ не может быть больше Наличия" sqref="X687" xr:uid="{00000000-0002-0000-0000-0000AB020000}">
      <formula1>169</formula1>
    </dataValidation>
    <dataValidation type="whole" operator="lessThanOrEqual" allowBlank="1" showErrorMessage="1" errorTitle="Неверно" error="Заказ не может быть больше Наличия" sqref="X688" xr:uid="{00000000-0002-0000-0000-0000AC020000}">
      <formula1>235</formula1>
    </dataValidation>
    <dataValidation type="whole" operator="lessThanOrEqual" allowBlank="1" showErrorMessage="1" errorTitle="Неверно" error="Заказ не может быть больше Наличия" sqref="X689 X711" xr:uid="{00000000-0002-0000-0000-0000AD020000}">
      <formula1>136</formula1>
    </dataValidation>
    <dataValidation type="whole" operator="lessThanOrEqual" allowBlank="1" showErrorMessage="1" errorTitle="Неверно" error="Заказ не может быть больше Наличия" sqref="X690" xr:uid="{00000000-0002-0000-0000-0000AE020000}">
      <formula1>120</formula1>
    </dataValidation>
    <dataValidation type="whole" operator="lessThanOrEqual" allowBlank="1" showErrorMessage="1" errorTitle="Неверно" error="Заказ не может быть больше Наличия" sqref="X691" xr:uid="{00000000-0002-0000-0000-0000AF020000}">
      <formula1>117</formula1>
    </dataValidation>
    <dataValidation type="whole" operator="lessThanOrEqual" allowBlank="1" showErrorMessage="1" errorTitle="Неверно" error="Заказ не может быть больше Наличия" sqref="X698 X2300 X2062 X1824 X1799" xr:uid="{00000000-0002-0000-0000-0000B6020000}">
      <formula1>36</formula1>
    </dataValidation>
    <dataValidation type="whole" operator="lessThanOrEqual" allowBlank="1" showErrorMessage="1" errorTitle="Неверно" error="Заказ не может быть больше Наличия" sqref="X699" xr:uid="{00000000-0002-0000-0000-0000B7020000}">
      <formula1>113</formula1>
    </dataValidation>
    <dataValidation type="whole" operator="lessThanOrEqual" allowBlank="1" showErrorMessage="1" errorTitle="Неверно" error="Заказ не может быть больше Наличия" sqref="X701" xr:uid="{00000000-0002-0000-0000-0000B9020000}">
      <formula1>194</formula1>
    </dataValidation>
    <dataValidation type="whole" operator="lessThanOrEqual" allowBlank="1" showErrorMessage="1" errorTitle="Неверно" error="Заказ не может быть больше Наличия" sqref="X702" xr:uid="{00000000-0002-0000-0000-0000BA020000}">
      <formula1>122</formula1>
    </dataValidation>
    <dataValidation type="whole" operator="lessThanOrEqual" allowBlank="1" showErrorMessage="1" errorTitle="Неверно" error="Заказ не может быть больше Наличия" sqref="X710" xr:uid="{00000000-0002-0000-0000-0000C2020000}">
      <formula1>66</formula1>
    </dataValidation>
    <dataValidation type="whole" operator="lessThanOrEqual" allowBlank="1" showErrorMessage="1" errorTitle="Неверно" error="Заказ не может быть больше Наличия" sqref="X712" xr:uid="{00000000-0002-0000-0000-0000C4020000}">
      <formula1>134</formula1>
    </dataValidation>
    <dataValidation type="whole" operator="lessThanOrEqual" allowBlank="1" showErrorMessage="1" errorTitle="Неверно" error="Заказ не может быть больше Наличия" sqref="X713" xr:uid="{00000000-0002-0000-0000-0000C5020000}">
      <formula1>123</formula1>
    </dataValidation>
    <dataValidation type="whole" operator="lessThanOrEqual" allowBlank="1" showErrorMessage="1" errorTitle="Неверно" error="Заказ не может быть больше Наличия" sqref="X714" xr:uid="{00000000-0002-0000-0000-0000C6020000}">
      <formula1>155</formula1>
    </dataValidation>
    <dataValidation type="whole" operator="lessThanOrEqual" allowBlank="1" showErrorMessage="1" errorTitle="Неверно" error="Заказ не может быть больше Наличия" sqref="X715" xr:uid="{00000000-0002-0000-0000-0000C7020000}">
      <formula1>45</formula1>
    </dataValidation>
    <dataValidation type="whole" operator="lessThanOrEqual" allowBlank="1" showErrorMessage="1" errorTitle="Неверно" error="Заказ не может быть больше Наличия" sqref="X719 X1853 X753" xr:uid="{00000000-0002-0000-0000-0000CB020000}">
      <formula1>30</formula1>
    </dataValidation>
    <dataValidation type="whole" operator="lessThanOrEqual" allowBlank="1" showErrorMessage="1" errorTitle="Неверно" error="Заказ не может быть больше Наличия" sqref="X755" xr:uid="{00000000-0002-0000-0000-0000EF020000}">
      <formula1>59</formula1>
    </dataValidation>
    <dataValidation type="whole" operator="lessThanOrEqual" allowBlank="1" showErrorMessage="1" errorTitle="Неверно" error="Заказ не может быть больше Наличия" sqref="X756" xr:uid="{00000000-0002-0000-0000-0000F0020000}">
      <formula1>139</formula1>
    </dataValidation>
    <dataValidation type="whole" operator="lessThanOrEqual" allowBlank="1" showErrorMessage="1" errorTitle="Неверно" error="Заказ не может быть больше Наличия" sqref="X757 X1986 X1844 X1820 X848" xr:uid="{00000000-0002-0000-0000-0000F1020000}">
      <formula1>43</formula1>
    </dataValidation>
    <dataValidation type="whole" operator="lessThanOrEqual" allowBlank="1" showErrorMessage="1" errorTitle="Неверно" error="Заказ не может быть больше Наличия" sqref="X767" xr:uid="{00000000-0002-0000-0000-0000FB020000}">
      <formula1>85</formula1>
    </dataValidation>
    <dataValidation type="whole" operator="lessThanOrEqual" allowBlank="1" showErrorMessage="1" errorTitle="Неверно" error="Заказ не может быть больше Наличия" sqref="X787 X1886 X1132" xr:uid="{00000000-0002-0000-0000-00000F030000}">
      <formula1>52</formula1>
    </dataValidation>
    <dataValidation type="whole" operator="lessThanOrEqual" allowBlank="1" showErrorMessage="1" errorTitle="Неверно" error="Заказ не может быть больше Наличия" sqref="X788" xr:uid="{00000000-0002-0000-0000-000010030000}">
      <formula1>110</formula1>
    </dataValidation>
    <dataValidation type="whole" operator="lessThanOrEqual" allowBlank="1" showErrorMessage="1" errorTitle="Неверно" error="Заказ не может быть больше Наличия" sqref="X792 X2276 X2029 X1957 X1801 X1780 X876 X856 X807" xr:uid="{00000000-0002-0000-0000-000014030000}">
      <formula1>15</formula1>
    </dataValidation>
    <dataValidation type="whole" operator="lessThanOrEqual" allowBlank="1" showErrorMessage="1" errorTitle="Неверно" error="Заказ не может быть больше Наличия" sqref="X825" xr:uid="{00000000-0002-0000-0000-000035030000}">
      <formula1>124</formula1>
    </dataValidation>
    <dataValidation type="whole" operator="lessThanOrEqual" allowBlank="1" showErrorMessage="1" errorTitle="Неверно" error="Заказ не может быть больше Наличия" sqref="X850 X1798 X1792 X1152 X882" xr:uid="{00000000-0002-0000-0000-00004E030000}">
      <formula1>32</formula1>
    </dataValidation>
    <dataValidation type="whole" operator="lessThanOrEqual" allowBlank="1" showErrorMessage="1" errorTitle="Неверно" error="Заказ не может быть больше Наличия" sqref="X851 X2048 X1988 X1800 X1776" xr:uid="{00000000-0002-0000-0000-00004F030000}">
      <formula1>34</formula1>
    </dataValidation>
    <dataValidation type="whole" operator="lessThanOrEqual" allowBlank="1" showErrorMessage="1" errorTitle="Неверно" error="Заказ не может быть больше Наличия" sqref="X880" xr:uid="{00000000-0002-0000-0000-00006C030000}">
      <formula1>75</formula1>
    </dataValidation>
    <dataValidation type="whole" operator="lessThanOrEqual" allowBlank="1" showErrorMessage="1" errorTitle="Неверно" error="Заказ не может быть больше Наличия" sqref="X916" xr:uid="{00000000-0002-0000-0000-000090030000}">
      <formula1>37</formula1>
    </dataValidation>
    <dataValidation type="whole" operator="lessThanOrEqual" allowBlank="1" showErrorMessage="1" errorTitle="Неверно" error="Заказ не может быть больше Наличия" sqref="X918 X1108" xr:uid="{00000000-0002-0000-0000-000092030000}">
      <formula1>38</formula1>
    </dataValidation>
    <dataValidation type="whole" operator="lessThanOrEqual" allowBlank="1" showErrorMessage="1" errorTitle="Неверно" error="Заказ не может быть больше Наличия" sqref="X1131 X1843" xr:uid="{00000000-0002-0000-0000-000067040000}">
      <formula1>72</formula1>
    </dataValidation>
    <dataValidation type="whole" operator="lessThanOrEqual" allowBlank="1" showErrorMessage="1" errorTitle="Неверно" error="Заказ не может быть больше Наличия" sqref="X1133" xr:uid="{00000000-0002-0000-0000-000069040000}">
      <formula1>143</formula1>
    </dataValidation>
    <dataValidation type="whole" operator="lessThanOrEqual" allowBlank="1" showErrorMessage="1" errorTitle="Неверно" error="Заказ не может быть больше Наличия" sqref="X1150" xr:uid="{00000000-0002-0000-0000-00007A040000}">
      <formula1>49</formula1>
    </dataValidation>
    <dataValidation type="whole" operator="lessThanOrEqual" allowBlank="1" showErrorMessage="1" errorTitle="Неверно" error="Заказ не может быть больше Наличия" sqref="X1821" xr:uid="{00000000-0002-0000-0000-000019070000}">
      <formula1>95</formula1>
    </dataValidation>
    <dataValidation type="whole" operator="lessThanOrEqual" allowBlank="1" showErrorMessage="1" errorTitle="Неверно" error="Заказ не может быть больше Наличия" sqref="X1822" xr:uid="{00000000-0002-0000-0000-00001A070000}">
      <formula1>147</formula1>
    </dataValidation>
    <dataValidation type="whole" operator="lessThanOrEqual" allowBlank="1" showErrorMessage="1" errorTitle="Неверно" error="Заказ не может быть больше Наличия" sqref="X1838 X1855" xr:uid="{00000000-0002-0000-0000-00002A070000}">
      <formula1>48</formula1>
    </dataValidation>
    <dataValidation type="whole" operator="lessThanOrEqual" allowBlank="1" showErrorMessage="1" errorTitle="Неверно" error="Заказ не может быть больше Наличия" sqref="X1893" xr:uid="{00000000-0002-0000-0000-000061070000}">
      <formula1>86</formula1>
    </dataValidation>
    <dataValidation type="whole" operator="lessThanOrEqual" allowBlank="1" showErrorMessage="1" errorTitle="Неверно" error="Заказ не может быть больше Наличия" sqref="X1905" xr:uid="{00000000-0002-0000-0000-00006D070000}">
      <formula1>288</formula1>
    </dataValidation>
    <dataValidation type="whole" operator="lessThanOrEqual" allowBlank="1" showErrorMessage="1" errorTitle="Неверно" error="Заказ не может быть больше Наличия" sqref="X1906" xr:uid="{00000000-0002-0000-0000-00006E070000}">
      <formula1>316</formula1>
    </dataValidation>
    <dataValidation type="whole" operator="lessThanOrEqual" allowBlank="1" showErrorMessage="1" errorTitle="Неверно" error="Заказ не может быть больше Наличия" sqref="X1912 X1960" xr:uid="{00000000-0002-0000-0000-000074070000}">
      <formula1>73</formula1>
    </dataValidation>
    <dataValidation type="whole" operator="lessThanOrEqual" allowBlank="1" showErrorMessage="1" errorTitle="Неверно" error="Заказ не может быть больше Наличия" sqref="X1925" xr:uid="{00000000-0002-0000-0000-000081070000}">
      <formula1>177</formula1>
    </dataValidation>
    <dataValidation type="whole" operator="lessThanOrEqual" allowBlank="1" showErrorMessage="1" errorTitle="Неверно" error="Заказ не может быть больше Наличия" sqref="X1926" xr:uid="{00000000-0002-0000-0000-000082070000}">
      <formula1>142</formula1>
    </dataValidation>
    <dataValidation type="whole" operator="lessThanOrEqual" allowBlank="1" showErrorMessage="1" errorTitle="Неверно" error="Заказ не может быть больше Наличия" sqref="X1959" xr:uid="{00000000-0002-0000-0000-0000A3070000}">
      <formula1>31</formula1>
    </dataValidation>
    <dataValidation type="whole" operator="lessThanOrEqual" allowBlank="1" showErrorMessage="1" errorTitle="Неверно" error="Заказ не может быть больше Наличия" sqref="X1961" xr:uid="{00000000-0002-0000-0000-0000A5070000}">
      <formula1>64</formula1>
    </dataValidation>
    <dataValidation type="whole" operator="lessThanOrEqual" allowBlank="1" showErrorMessage="1" errorTitle="Неверно" error="Заказ не может быть больше Наличия" sqref="X1983" xr:uid="{00000000-0002-0000-0000-0000BB070000}">
      <formula1>57</formula1>
    </dataValidation>
    <dataValidation type="whole" operator="lessThanOrEqual" allowBlank="1" showErrorMessage="1" errorTitle="Неверно" error="Заказ не может быть больше Наличия" sqref="X1991" xr:uid="{00000000-0002-0000-0000-0000C3070000}">
      <formula1>68</formula1>
    </dataValidation>
    <dataValidation type="whole" operator="lessThanOrEqual" allowBlank="1" showErrorMessage="1" errorTitle="Неверно" error="Заказ не может быть больше Наличия" sqref="X2028" xr:uid="{00000000-0002-0000-0000-0000E8070000}">
      <formula1>40</formula1>
    </dataValidation>
    <dataValidation type="whole" operator="lessThanOrEqual" allowBlank="1" showErrorMessage="1" errorTitle="Неверно" error="Заказ не может быть больше Наличия" sqref="X2046:X2047" xr:uid="{00000000-0002-0000-0000-0000FA070000}">
      <formula1>46</formula1>
    </dataValidation>
    <dataValidation type="whole" operator="lessThanOrEqual" allowBlank="1" showErrorMessage="1" errorTitle="Неверно" error="Заказ не может быть больше Наличия" sqref="X2056" xr:uid="{00000000-0002-0000-0000-000004080000}">
      <formula1>199</formula1>
    </dataValidation>
    <dataValidation type="whole" operator="lessThanOrEqual" allowBlank="1" showErrorMessage="1" errorTitle="Неверно" error="Заказ не может быть больше Наличия" sqref="X2057" xr:uid="{00000000-0002-0000-0000-000005080000}">
      <formula1>228</formula1>
    </dataValidation>
    <dataValidation type="whole" operator="lessThanOrEqual" allowBlank="1" showErrorMessage="1" errorTitle="Неверно" error="Заказ не может быть больше Наличия" sqref="X2063" xr:uid="{00000000-0002-0000-0000-00000B080000}">
      <formula1>83</formula1>
    </dataValidation>
    <dataValidation type="whole" operator="lessThanOrEqual" allowBlank="1" showErrorMessage="1" errorTitle="Неверно" error="Заказ не может быть больше Наличия" sqref="X2303" xr:uid="{00000000-0002-0000-0000-0000FB080000}">
      <formula1>108</formula1>
    </dataValidation>
    <dataValidation type="whole" operator="lessThanOrEqual" allowBlank="1" showErrorMessage="1" errorTitle="Неверно" error="Заказ не может быть больше Наличия" sqref="X2481" xr:uid="{00000000-0002-0000-0000-0000AD090000}">
      <formula1>80</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1" customWidth="1"/>
    <col min="2" max="3" width="31.75" style="41" customWidth="1"/>
    <col min="4" max="4" width="2.75" style="41" customWidth="1"/>
    <col min="5" max="5" width="35.75" style="42" customWidth="1"/>
    <col min="6" max="7" width="22.75" style="44" customWidth="1"/>
    <col min="8" max="8" width="2.75" style="42" customWidth="1"/>
    <col min="9" max="9" width="38.75" style="42" customWidth="1"/>
    <col min="10" max="11" width="16.75" style="44" customWidth="1"/>
    <col min="12" max="16384" width="9.1640625" style="41"/>
  </cols>
  <sheetData>
    <row r="1" spans="2:11" x14ac:dyDescent="0.45">
      <c r="E1" s="47" t="s">
        <v>3080</v>
      </c>
      <c r="F1" s="43"/>
      <c r="G1" s="48"/>
    </row>
    <row r="2" spans="2:11" x14ac:dyDescent="0.45">
      <c r="E2" s="45" t="s">
        <v>3081</v>
      </c>
      <c r="F2" s="49">
        <f>SUMPRODUCT(TDSheet!$Q$4:$Q$1048572,TDSheet!$X$4:$X$1048572)</f>
        <v>0</v>
      </c>
      <c r="G2" s="49"/>
      <c r="H2" s="50"/>
      <c r="I2" s="50"/>
      <c r="J2" s="51"/>
      <c r="K2" s="51"/>
    </row>
    <row r="3" spans="2:11" x14ac:dyDescent="0.45">
      <c r="B3" s="64"/>
      <c r="C3" s="64"/>
      <c r="E3" s="45" t="s">
        <v>3082</v>
      </c>
      <c r="F3" s="49" t="e">
        <f>SUMPRODUCT(TDSheet!#REF!,TDSheet!$X$4:$X$1048571)</f>
        <v>#REF!</v>
      </c>
      <c r="G3" s="49"/>
      <c r="H3" s="50"/>
      <c r="I3" s="50"/>
      <c r="J3" s="51"/>
      <c r="K3" s="51"/>
    </row>
    <row r="4" spans="2:11" x14ac:dyDescent="0.45">
      <c r="B4" s="62" t="s">
        <v>3079</v>
      </c>
      <c r="C4" s="63"/>
      <c r="E4" s="46" t="s">
        <v>3083</v>
      </c>
      <c r="F4" s="52" t="s">
        <v>3086</v>
      </c>
      <c r="G4" s="52" t="s">
        <v>3087</v>
      </c>
      <c r="H4" s="50"/>
      <c r="I4" s="52" t="s">
        <v>3088</v>
      </c>
      <c r="J4" s="52" t="s">
        <v>3089</v>
      </c>
      <c r="K4" s="52" t="s">
        <v>3087</v>
      </c>
    </row>
    <row r="5" spans="2:11" x14ac:dyDescent="0.45">
      <c r="B5" s="63"/>
      <c r="C5" s="63"/>
      <c r="E5" s="45" t="s">
        <v>349</v>
      </c>
      <c r="F5" s="49" t="e">
        <f>SUMPRODUCT(- -(TDSheet!$H$4:$H$1048569="Обувь"),TDSheet!#REF!,TDSheet!$X$4:$X$1048569)</f>
        <v>#REF!</v>
      </c>
      <c r="G5" s="49">
        <f>SUMIF(TDSheet!$H$4:$H$1048569,"Обувь",TDSheet!$X$4:$X$1048569)</f>
        <v>0</v>
      </c>
      <c r="H5" s="50"/>
      <c r="I5" s="53" t="s">
        <v>30</v>
      </c>
      <c r="J5" s="49" t="e">
        <f>SUMPRODUCT(- -(TDSheet!$K$4:$K$1048569="Мужчины"),TDSheet!#REF!,TDSheet!$X$4:$X$1048569)</f>
        <v>#REF!</v>
      </c>
      <c r="K5" s="49">
        <f>SUMIF(TDSheet!$K$4:$K$1048569,"Мужчины",TDSheet!$X$4:$X$1048569)</f>
        <v>0</v>
      </c>
    </row>
    <row r="6" spans="2:11" x14ac:dyDescent="0.45">
      <c r="B6" s="63"/>
      <c r="C6" s="63"/>
      <c r="E6" s="45" t="s">
        <v>28</v>
      </c>
      <c r="F6" s="49" t="e">
        <f>SUMPRODUCT(- -(TDSheet!$H$4:$H$1048569="Одежда"),TDSheet!#REF!,TDSheet!$X$4:$X$1048569)</f>
        <v>#REF!</v>
      </c>
      <c r="G6" s="49">
        <f>SUMIF(TDSheet!$H$4:$H$1048569,"Одежда",TDSheet!$X$4:$X$1048569)</f>
        <v>0</v>
      </c>
      <c r="H6" s="50"/>
      <c r="I6" s="53" t="s">
        <v>45</v>
      </c>
      <c r="J6" s="49" t="e">
        <f>SUMPRODUCT(- -(TDSheet!$K$4:$K$1048569="Женщины"),TDSheet!#REF!,TDSheet!$X$4:$X$1048569)</f>
        <v>#REF!</v>
      </c>
      <c r="K6" s="49">
        <f>SUMIF(TDSheet!$K$4:$K$1048569,"Женщины",TDSheet!$X$4:$X$1048569)</f>
        <v>0</v>
      </c>
    </row>
    <row r="7" spans="2:11" x14ac:dyDescent="0.45">
      <c r="B7" s="63"/>
      <c r="C7" s="63"/>
      <c r="E7" s="45" t="s">
        <v>366</v>
      </c>
      <c r="F7" s="49" t="e">
        <f>SUMPRODUCT(- -(TDSheet!$H$4:$H$1048569="Аксессуары"),TDSheet!#REF!,TDSheet!$X$4:$X$1048569)</f>
        <v>#REF!</v>
      </c>
      <c r="G7" s="49">
        <f>SUMIF(TDSheet!$H$4:$H$1048569,"Аксессуары",TDSheet!$X$4:$X$1048569)</f>
        <v>0</v>
      </c>
      <c r="H7" s="50"/>
      <c r="I7" s="53" t="s">
        <v>997</v>
      </c>
      <c r="J7" s="49" t="e">
        <f>SUMPRODUCT(- -(TDSheet!$K$4:$K$1048569="Дети"),TDSheet!#REF!,TDSheet!$X$4:$X$1048569)</f>
        <v>#REF!</v>
      </c>
      <c r="K7" s="49">
        <f>SUMIF(TDSheet!$K$4:$K$1048569,"Дети",TDSheet!$X$4:$X$1048569)</f>
        <v>0</v>
      </c>
    </row>
    <row r="8" spans="2:11" x14ac:dyDescent="0.45">
      <c r="B8" s="63"/>
      <c r="C8" s="63"/>
      <c r="E8" s="45" t="s">
        <v>3084</v>
      </c>
      <c r="F8" s="49" t="e">
        <f>SUMPRODUCT(- -(TDSheet!$H$4:$H$1048569="Спорт. Инвентарь"),TDSheet!#REF!,TDSheet!$X$4:$X$1048569)</f>
        <v>#REF!</v>
      </c>
      <c r="G8" s="49">
        <f>SUMIF(TDSheet!$H$4:$H$1048569,"Спорт. Инвентарь",TDSheet!$X$4:$X$1048569)</f>
        <v>0</v>
      </c>
      <c r="H8" s="50"/>
      <c r="I8" s="53" t="s">
        <v>337</v>
      </c>
      <c r="J8" s="49" t="e">
        <f>SUMPRODUCT(- -(TDSheet!$K$4:$K$1048569="Унисекс"),TDSheet!#REF!,TDSheet!$X$4:$X$1048569)</f>
        <v>#REF!</v>
      </c>
      <c r="K8" s="49">
        <f>SUMIF(TDSheet!$K$4:$K$1048569,"Унисекс",TDSheet!$X$4:$X$1048569)</f>
        <v>0</v>
      </c>
    </row>
    <row r="9" spans="2:11" x14ac:dyDescent="0.45">
      <c r="B9" s="63"/>
      <c r="C9" s="63"/>
      <c r="E9" s="45" t="s">
        <v>2133</v>
      </c>
      <c r="F9" s="49" t="e">
        <f>SUMPRODUCT(- -(TDSheet!$H$4:$H$1048569="Сумки и рюкзаки"),TDSheet!#REF!,TDSheet!$X$4:$X$1048569)</f>
        <v>#REF!</v>
      </c>
      <c r="G9" s="49">
        <f>SUMIF(TDSheet!$H$4:$H$1048569,"Сумки и рюкзаки",TDSheet!$X$4:$X$1048569)</f>
        <v>0</v>
      </c>
      <c r="H9" s="50"/>
      <c r="I9" s="50"/>
      <c r="J9" s="51"/>
      <c r="K9" s="51"/>
    </row>
    <row r="10" spans="2:11" x14ac:dyDescent="0.45">
      <c r="B10" s="63"/>
      <c r="C10" s="63"/>
      <c r="E10" s="45" t="s">
        <v>3085</v>
      </c>
      <c r="F10" s="49" t="e">
        <f>SUM(F5:F9)</f>
        <v>#REF!</v>
      </c>
      <c r="G10" s="49">
        <f>SUM(G5:G9)</f>
        <v>0</v>
      </c>
      <c r="H10" s="50"/>
      <c r="I10" s="50"/>
      <c r="J10" s="51"/>
      <c r="K10" s="51"/>
    </row>
    <row r="11" spans="2:11" x14ac:dyDescent="0.45">
      <c r="B11" s="63"/>
      <c r="C11" s="63"/>
    </row>
    <row r="12" spans="2:11" x14ac:dyDescent="0.45">
      <c r="B12" s="63"/>
      <c r="C12" s="63"/>
    </row>
    <row r="13" spans="2:11" x14ac:dyDescent="0.45">
      <c r="B13" s="63"/>
      <c r="C13" s="63"/>
    </row>
    <row r="14" spans="2:11" x14ac:dyDescent="0.45">
      <c r="B14" s="63"/>
      <c r="C14" s="63"/>
    </row>
    <row r="15" spans="2:11" x14ac:dyDescent="0.45">
      <c r="B15" s="63"/>
      <c r="C15" s="63"/>
    </row>
    <row r="16" spans="2:11" x14ac:dyDescent="0.45">
      <c r="B16" s="64"/>
      <c r="C16" s="64"/>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2026-05-22T09:05:05Z</dcterms:created>
  <dcterms:modified xsi:type="dcterms:W3CDTF">2026-05-23T06:25:48Z</dcterms:modified>
</cp:coreProperties>
</file>