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E9C8FA44-6AC2-474F-A772-B88490348E92}"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TDSheet!$A$3:$X$1621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<sst xmlns="http://schemas.openxmlformats.org/spreadsheetml/2006/main" count="21615" uniqueCount="2667">
  <si>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</si>
  <si>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</si>
  <si>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</si>
  <si>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</si>
  <si>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</si>
  <si>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</si>
  <si>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</si>
  <si>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</si>
  <si>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</si>
  <si>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</si>
  <si>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</si>
  <si>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</si>
  <si>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</si>
  <si>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</si>
  <si>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</si>
  <si>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</si>
  <si>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</si>
  <si>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</si>
  <si>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</si>
  <si>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</si>
  <si>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</si>
  <si>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</si>
  <si>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</si>
  <si>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Nike</t>
  </si>
  <si>
    <t>M NSW CLUB PANT CARGO BB</t>
  </si>
  <si>
    <t>CD3129-063</t>
  </si>
  <si>
    <t>ХИТ</t>
  </si>
  <si>
    <t>Брюки</t>
  </si>
  <si>
    <t>Одежда</t>
  </si>
  <si>
    <t>Спортивный стиль</t>
  </si>
  <si>
    <t>Мужчины</t>
  </si>
  <si>
    <t>МЯГКОСТЬ И КОМФОРТ. СТИЛЬ КАРГО. Флисовые мужские спортивные штаны найк карго Nike Sportswear Club Fleece Cargo дополняют классический стиль карго спортивными деталями. Они выполнены из мягкой ткани с начесом для комфорта в течение всего дня. Мягкость и комфорт. Начес на изнаночной стороне ткани дарит невероятную мягкость и комфорт. 
-В накладных карманах с каждой стороны много места для надежного хранения. 
-Отвороты создают спортивный образ по мотивам джоггеров. 
-Эластичный пояс со шнурком позволяет отрегулировать посадку для полного комфорта.</t>
  </si>
  <si>
    <t>серый</t>
  </si>
  <si>
    <t>81% хлопок; 19% полиэстер</t>
  </si>
  <si>
    <t>EUR</t>
  </si>
  <si>
    <t>M</t>
  </si>
  <si>
    <t>46-48</t>
  </si>
  <si>
    <t>L</t>
  </si>
  <si>
    <t>50-52</t>
  </si>
  <si>
    <t>XL</t>
  </si>
  <si>
    <t>52-54</t>
  </si>
  <si>
    <t>Nike Sportswear Club Fleece</t>
  </si>
  <si>
    <t>BV2671-063</t>
  </si>
  <si>
    <t>Новое поступление</t>
  </si>
  <si>
    <t>ТРАДИЦИОННЫЙ КОМФОРТ. Флисовые мужские спортивные штаны джоггеры Nike Sportswear Club — центральный предмет гардероба, в котором классический стиль сочетается с мягким комфортом флиса, обеспечивает стильный повседневный вид на каждый день. 
-Мягкая и гладкая флисовая ткань с начесом. 
-Отвороты из рубчатой ткани придают классический вид и не скрывают твои классные кроссовки.
- Эластичный пояс с регулируемым шнурком для индивидуальной посадки.</t>
  </si>
  <si>
    <t>XS</t>
  </si>
  <si>
    <t>42-44</t>
  </si>
  <si>
    <t>S</t>
  </si>
  <si>
    <t>44-46</t>
  </si>
  <si>
    <t>2XL</t>
  </si>
  <si>
    <t>54-56</t>
  </si>
  <si>
    <t>M NK CLUB FT JOGGER</t>
  </si>
  <si>
    <t>FN3801-664</t>
  </si>
  <si>
    <t>Эти классические джоггеры созданы для того, чтобы чувствовать себя расслабленными в области ягодиц и бедер, с небольшим сужением к ребристым лодыжкам. Их ткань френч-терри средней плотности мягкая и удобная на ощупь, как ваши классические спортивные штаны. Эта ткань французского трикотажа средней плотности (с неначесанными петлями на внутренней стороне) обеспечивает структуру, воздухопроницаемость и мягкость, поэтому она одинаково хорошо подходит как для спортзала, так и для дивана.
Эластичный пояс и круглый внешний шнурок обеспечивают удобную индивидуальную посадку на талии.
Скрытая застежка на кнопке на задних карманах поможет сохранить мелкие вещи в безопасности.</t>
  </si>
  <si>
    <t>красный/белый</t>
  </si>
  <si>
    <t>78% хлопок; 22% Полиэстер</t>
  </si>
  <si>
    <t>W NSW NK CHLL FT HR SWTPNT</t>
  </si>
  <si>
    <t>FN2434-856</t>
  </si>
  <si>
    <t>Женщины</t>
  </si>
  <si>
    <t>Основываясь на стиле, комфорте и универсальности, познакомьтесь с нашим взглядом на роскошную домашнюю одежду. Идеально подходит для теплых дней, замените свои ворсистые свитера на этот мягкий, легкий вариант с облегающим, приталенным кроем. Они достаточно уютные, чтобы поддерживать вас на протяжении всех фаз вашего дня. Мягкий и слегка струящийся, наш легкий французский трикотаж помогает преодолеть разрыв между флисом и трикотажем, обеспечивая вам непревзойденный комфорт.
Универсальный пояс можно подвернуть, чтобы продемонстрировать шнурок.</t>
  </si>
  <si>
    <t>синий/серый</t>
  </si>
  <si>
    <t>70% хлопок; 30% Полиэстер</t>
  </si>
  <si>
    <t>M NSW CLUB JGGR BB</t>
  </si>
  <si>
    <t>BV2671-247</t>
  </si>
  <si>
    <t>зеленый</t>
  </si>
  <si>
    <t>80% хлопок, 20% полиэстер</t>
  </si>
  <si>
    <t>W NSW CLUB FLC MR PANT STD</t>
  </si>
  <si>
    <t>DQ5191-126</t>
  </si>
  <si>
    <t>Брюки Nike Club Fleece всеми любимые за свой уют и подойдут каждому. Эти мягкие брюки Club Fleece со средней посадкой позволяют сохранять тепло и комфорт.
Club Fleece — самый востребованный флис. Он создает уютный, знакомый вид и обеспечивает стабильную посадку, к которой вы можете возвращаться снова и снова. Начесанный для дополнительного тепла и мягкости, этот слой идеально подходит для более холодных температур.
Мягкие и эластичные ребристые манжеты подчеркивают вашу обувь.
Карманы обеспечивают быстрое хранение ключей, телефона и холодных рук.
Плоский шнурок и эластичная талия.
Вышитый логотип Футура.
Машинная стирка</t>
  </si>
  <si>
    <t>бежевый</t>
  </si>
  <si>
    <t>80% хлопок, 20% полиэстер</t>
  </si>
  <si>
    <t>48-50</t>
  </si>
  <si>
    <t>W NSW TCH FLC MR JGGER 2</t>
  </si>
  <si>
    <t>HV6779-110</t>
  </si>
  <si>
    <t>Эти Tech Fleece Joggers предлагают обтекаемый комфорт. Премиальный и легкий, флис гладкий как внутри, так и снаружи, для большого количества тепла без объема.</t>
  </si>
  <si>
    <t>белый</t>
  </si>
  <si>
    <t>53% хлопок; 47% Полиэстер</t>
  </si>
  <si>
    <t>40-42</t>
  </si>
  <si>
    <t>BV2671-100</t>
  </si>
  <si>
    <t>BV2671-104</t>
  </si>
  <si>
    <t>Флисовые мужские спортивные штаны джоггеры Nike Sportswear Club представляют собой идеальное сочетание классического стиля и современного комфорта, которые делают их незаменимым элементом вашего повседневного гардероба. Эти штаны выделяются благодаря своим продуманным деталям и высококачественному материалу, который гарантирует комфорт в любой ситуации.
Изготовленные из мягкой и гладкой флисовой ткани с начесом, эти джоггеры обеспечивают превосходное ощущение тепла и уют в любое время года. Флис не только гарантирует комфорт, но и отличается долговечностью, что делает эти штаны идеальным выбором для длительного использования.
Отвороты из рубчатой ткани придают джоггерам классический вид, добавляя стильную структурированность, и позволяют свободно демонстрировать ваши последние обновления в обуви. Благодаря этому вы можете подчеркнуть свой индивидуальный стиль, создавая эффектные образы как для активного отдыха, так и для повседневного ношения.</t>
  </si>
  <si>
    <t>80% Хлопок, 20% Полиэстер</t>
  </si>
  <si>
    <t>BV2671-365</t>
  </si>
  <si>
    <t>BV2671-410</t>
  </si>
  <si>
    <t>N/A.</t>
  </si>
  <si>
    <t>синий</t>
  </si>
  <si>
    <t>Круглогодично</t>
  </si>
  <si>
    <t>Nike Sportswear Club</t>
  </si>
  <si>
    <t>BV2679-063</t>
  </si>
  <si>
    <t>Джоггеры</t>
  </si>
  <si>
    <t>КЛАССИЧЕСКИЙ СТИЛЬ И КОМФОРТ. Джоггеры Nike Sportswear Club — центральный предмет гардероба, в котором классический стиль сочетается с мягким комфортом ткани френч терри, обеспечивает стильный повседневный вид. Выполнены из мягкого легкого материала с влаговыводящими свойствами. Манжеты придают джоггерам классический вид, позволяя продемонстрировать твои классные кроссовки. 
-Эластичный пояс с регулируемым шнурком для индивидуальной посадки. 
-Боковые карманы.
-Карман сзади.</t>
  </si>
  <si>
    <t>CD3129-010</t>
  </si>
  <si>
    <t>черный</t>
  </si>
  <si>
    <t>CD3129-410</t>
  </si>
  <si>
    <t>W NSW GYM VNTG EASY PANT</t>
  </si>
  <si>
    <t>DM6390-063</t>
  </si>
  <si>
    <t>ЛЕГКАЯ МОДЕЛЬ ДЛЯ ОТДЫХА В ТЕПЛУЮ ПОГОДУ С помощью деталей, которые превращают базовые модели в любимые, мы обновили брюки Nike Sportswear Gym Vintage, которые теперь представлены в силуэте Easy Pant и выполнены из меланжевой хлопковой ткани джерси. Эта гладкая и мягкая трикотажная ткань имеет включения черного и белого цвета, которые создают переходы оттенков для особого винтажного образа.Силуэт со средней посадкой дополнен эластичным поясом на уровне пупка. Свободный крой в области бедер и голеней заужен к щиколоткам для создания стильного образа.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Эластичная нижняя кромка и шнурок с необработанными концами и узелками обеспечивают удобную индивидуальную посадку. Боковые карманы для важных мелочей. Дополняет образ принт с логотипом Futura.</t>
  </si>
  <si>
    <t>50% хлопок, 50% полиэстер</t>
  </si>
  <si>
    <t>Nike pants</t>
  </si>
  <si>
    <t>DN4567-584</t>
  </si>
  <si>
    <t>Леггинсы</t>
  </si>
  <si>
    <t>Epic Fast Run Division Tights обеспечивают комфорт и поддержку во время бега. Эти тайтсы изготовлены из легкой и дышащей ткани, которая эффективно отводит влагу, обеспечивая сухость и свежесть даже при интенсивных нагрузках. Эргономичный крой и эластичная посадка гарантируют свободу движений, а плоские швы минимизируют риск натираний. Тайтсы оснащены сетчатыми вставками для дополнительной вентиляции и карманом для мелочей, такого как ключи или карточки. Идеально подходят для тренировок на улице и в спортзале.</t>
  </si>
  <si>
    <t>фиолетовый</t>
  </si>
  <si>
    <t>80% полиэстер, 20% эластан</t>
  </si>
  <si>
    <t>W NSW CLUB FLC MR PANT TIGHT</t>
  </si>
  <si>
    <t>DQ5174-063</t>
  </si>
  <si>
    <t>Любишь леггинсы, но хочешь что-нибудь потеплее? Облегающие брюки со средней посадкой из невероятно мягкого материала Club Fleece обеспечивают комфорт и стиль в холодную погоду. Наш самый популярный флис Club Fleece обеспечивает исключительный комфорт и долго держит форму. Модель идеальна для холодной погоды благодаря начесу для тепла и мягкости. Конструкция с посадкой средней высоты и эластичным поясом доходит до пупка. 
Мягкие и эластичные манжеты из рубчатой ткани демонстрируют твою обувь.</t>
  </si>
  <si>
    <t>W NSW NK CLSC HR 7/8 TIGHT LBR</t>
  </si>
  <si>
    <t>DV7789-063</t>
  </si>
  <si>
    <t>Тайтсы</t>
  </si>
  <si>
    <t>Тайтсы W NSW NK CLSC HR 7/8 TIGHT LBR от Nike — это воплощение комфорта и функциональности в изысканном дизайне. Высокая талия обеспечивает идеальную посадку и поддержку, а длина 7/8 подчеркивает современный стиль этих тайтсов. Изготовленные из эластичного и дышащего материала, они обеспечивают свободу движений и комфорт в любой активности. Идеальны для тренировок, йоги или повседневного образа — ваш спортивный гардероб будет неполным без этой стильной и удобной модели.</t>
  </si>
  <si>
    <t>85% полиэстер, 15% эластан</t>
  </si>
  <si>
    <t>W NSW NK CLSC GX HR TIGHT FTRA</t>
  </si>
  <si>
    <t>DV7791-063</t>
  </si>
  <si>
    <t>Более прочные, менее прозрачные и вдвое более эластичные, чем наши предыдущие леггинсы Essentials: мы переосмыслили базовую модель гардероба. Наши леггинсы Classics lifestyle, созданные для того, чтобы помогать вам в любых ситуациях, плотные, но лёгкие, нежно-мягкие, но при этом прочные. Одним словом, они стали лучше. Обновлённая ткань на ощупь напоминает хлопок, но отводит влагу, как функциональный материал. Они невероятно удобные, и вам захочется носить их круглосуточно. Плотная, мягкая и прочная, новая ткань невероятно прочная и непрозрачная. Стоите ли вы, наклоняетесь или сидите, мы прикроем ваши ягодицы — в буквальном смысле. Не слишком широкий, не слишком узкий, эластичный пояс идеальной длины обеспечивает комфортную посадку. Не скатывается, не пережимает и не растягивается — независимо от того, как вы двигаетесь.</t>
  </si>
  <si>
    <t>47% хлопок, 41% полиэстер, 12% эластан</t>
  </si>
  <si>
    <t>M NK DF FORM PANT TPR</t>
  </si>
  <si>
    <t>FB7497-010</t>
  </si>
  <si>
    <t>Мужские брюки Nike Form - это модель спортивных штанов от известного бренда Nike. Они выполнены из высококачественных материалов, таких как полиэстер и эластан, которые обеспечивают отличную вентиляцию и комфорт. Брюки имеют современный дизайн, подходящий как для спортивных тренировок, так и для повседневной носки. Они обычно имеют эластичный пояс с регулируемым шнурком для комфортной посадки, а также оснащены карманами для хранения мелких предметов. Мужские брюки Nike Form доступны в различных цветах и размерах, чтобы каждый мог найти подходящую модель для себя.</t>
  </si>
  <si>
    <t>100% полиэстер</t>
  </si>
  <si>
    <t>M NK DF UNLIMITED PANT TPR</t>
  </si>
  <si>
    <t>FB7548-084</t>
  </si>
  <si>
    <t>Футбол</t>
  </si>
  <si>
    <t>87% Полиэстер, 13% эластан</t>
  </si>
  <si>
    <t>W NSW ESSNTL WVN HR OH PANT</t>
  </si>
  <si>
    <t>FB8284-208</t>
  </si>
  <si>
    <t>Эти легкие тканые брюки, готовые к знойным пикам и (умеренным) холодам прохладных утр и ночей, имеют свободный крой, который подчеркнет ваши любимые топы и кроссовки. Ткань гладкая на ощупь и достаточно эластичная.
Подберите идеальную посадку с помощью эластичного пояса и шнурка.
Линия дизайна Windrunner под углом 26 градусов выше колена — тонкий намек на легендарную историю Nike.</t>
  </si>
  <si>
    <t>коричневый</t>
  </si>
  <si>
    <t>68% Хлопок, 28% Нейлон, 4% Спандекс.</t>
  </si>
  <si>
    <t>W NSW CLUB FLC SHINE MR PANT</t>
  </si>
  <si>
    <t>FB8760-328</t>
  </si>
  <si>
    <t>Флисовые брюки Nike Club ценятся всеми за их тепло и стойкость. Мягкая снаружи с неначесанными петлями внутри ткань френч терри средней плотности обеспечивает воздухопроницаемость и делает ее достаточно комфортной для ношения круглый год, независимо от температуры. Посмотрите поближе: дизайн Swoosh состоит из десятков светящихся галочек Swoosh.
Эластичный пояс и шнурок.
Боковые карманы.
Основная часть: 80% хлопок, 20% полиэстер. Внутренняя часть кармана: 100% хлопок.
Машинная стирка</t>
  </si>
  <si>
    <t>K NSW CLUB FLC JGGR LBR</t>
  </si>
  <si>
    <t>FD3008-010</t>
  </si>
  <si>
    <t>Дети</t>
  </si>
  <si>
    <t>Брюки Nike Sportswear Club Fleece — это идеальное сочетание спортивного стиля и повседневного комфорта для активных мальчиков. Созданные из культового мягкого флиса, они отлично подходят как для школьных будней и прогулок с друзьями, так и для тренировок на свежем воздухе. Комфортный материал: Мягкий футер (флис) с начесом на изнаночной стороне отлично сохраняет тепло и приятен к телу.Надежная посадка: Эластичный пояс с регулируемым внутренним шнурком позволяет точно подогнать брюки по фигуре.Практичные детали: Боковые карманы вмещают важные мелочи, а задний карман на кнопке обеспечивает дополнительную сохранность вещей.Современный силуэт: Эластичные трикотажные манжеты внизу штанин подчеркивают форму кроссовок и защищают от поддувания ветра.Фирменный стиль: Лаконичный вышитый логотип Nike Futura на левом бедре подчеркивает премиальное качество бренда.</t>
  </si>
  <si>
    <t>128-137</t>
  </si>
  <si>
    <t>158-170</t>
  </si>
  <si>
    <t>M NSW SP FLC JOGGER BB</t>
  </si>
  <si>
    <t>FN0246-064</t>
  </si>
  <si>
    <t>Мужские брюки для фитнеса Nike Sportswear Flc M из мягкой смеси хлопка и полиэстера обеспечивают максимальный комфорт в течение всего дня. Подходит для спорта, а также для свободного времени.</t>
  </si>
  <si>
    <t>FN2434-844</t>
  </si>
  <si>
    <t>оранжевый</t>
  </si>
  <si>
    <t>70% хлопок, 30% полиэстер</t>
  </si>
  <si>
    <t>FN3801-063</t>
  </si>
  <si>
    <t>FN3801-133</t>
  </si>
  <si>
    <t>серый/черный</t>
  </si>
  <si>
    <t>M NK CLUB BB CUFF PANT</t>
  </si>
  <si>
    <t>FN3808-010</t>
  </si>
  <si>
    <t>Эти классические свитшоты сочетают в себе чистоту и повседневность. Наш флис средней плотности с начесом невероятно мягкий внутри и гладкий снаружи. Стандартный крой обеспечивает свободную посадку в области ягодиц и бедер и сужается к щиколотке.
Эластичный пояс и внешний шнурок обеспечивают удобную индивидуальную посадку на талии.
Задний карман на кнопке и карманы для рук подходят для большинства телефонов.</t>
  </si>
  <si>
    <t>M NSW SW AIR CARGO PANT FLC BB</t>
  </si>
  <si>
    <t>FN7693-012</t>
  </si>
  <si>
    <t>Брюки Nike M NSW SW AIR CARGO PANT FLC BB — это идеальное сочетание функциональности и стиля. Выполненные из мягкого флиса, они обеспечат комфорт и тепло в прохладную погоду. Множество карманов, включая вместительные карго</t>
  </si>
  <si>
    <t>W NSW NK CHLL KNT MRIB MR FLR</t>
  </si>
  <si>
    <t>FQ2113-233</t>
  </si>
  <si>
    <t>Основываясь на стиле, комфорте и универсальности, познакомьтесь с нашим взглядом на роскошную домашнюю одежду. Ребристая ткань мягкая и достаточно эластичная, а разрезы на подоле добавляют расклешенный вид. Осталось только решить, будете ли вы сочетать эти леггинсы с соответствующим верхом или стилизовать их по-своему. Наш мягкий трикотаж в мелкий рубчик хорошо тянется и слегка струится, что делает его идеальным для повседневной носки.
Облегающие брюки-клеш от колена и ниже добавляют объемности вашему силуэту.</t>
  </si>
  <si>
    <t>коричневый/коричневый</t>
  </si>
  <si>
    <t>61% Полиэстер; 31% лиоцелл; 8% эластан</t>
  </si>
  <si>
    <t>W NSW TREND WVN MR PANT</t>
  </si>
  <si>
    <t>FQ3588-402</t>
  </si>
  <si>
    <t>100% нейлон</t>
  </si>
  <si>
    <t>M NK DF CHALLENGR WVN PANT</t>
  </si>
  <si>
    <t>FQ4780-010</t>
  </si>
  <si>
    <t>Основанные на одноименных шортах для бега, брюки Challenger Trousers станут отличным вариантом, когда вам нужно больше защиты для тренировки. Они легкие, дышащие и их легко надевать и снимать благодаря манжетам на молнии. Расположенный по центру спины для удобства во время бега карман для медиа достаточно большой для большинства телефонов. Технология Nike Dri-FIT отводит пот от кожи, ускоряя его испарение, помогая вам оставаться сухими и чувствовать себя комфортно. Два боковых кармана позволяют хранить все необходимое для тренировок. Задний карман для медиа достаточно большой, чтобы вместить большинство телефонов.</t>
  </si>
  <si>
    <t>100% полиэстер</t>
  </si>
  <si>
    <t>M J BRKLN FLC PANT</t>
  </si>
  <si>
    <t>FV7277-010</t>
  </si>
  <si>
    <t>Брюки Jordan Brooklyn Fleece Pants — комфортные и стильные брюки, идеально подходящие для повседневного ношения. Выполнены из мягкого флиса, гладкие снаружи и с приятным начесом внутри, они обеспечивают ощущение тепла и уюта. Модель оснащена боковыми карманами и одним задним, что делает их еще более практичными. Манжеты на щиколотках помогают брюкам хорошо сидеть, а эластичный пояс с шнурком позволяет удобно регулировать посадку.
Логотип Jumpman, вышитый на ткани, придает стильный акцент, подчеркивая фирменный стиль Jordan. Свободный крой позволяет двигаться без стеснения, создавая непринужденный образ для любого случая.</t>
  </si>
  <si>
    <t>W NK DF ONE HR FLDOVR PANT</t>
  </si>
  <si>
    <t>FV7848-084</t>
  </si>
  <si>
    <t>Эти брюки bootcut — те, которые готовы к чему угодно. Их мягкая персиковая ткань средней плотности тянется при каждом движении и быстро сохнет. Кроме того, отворот на поясе дает вам возможность выбора стиля. Непрозрачная ткань и высокая талия помогают сохранить ягодицы закрытыми, независимо от того, насколько глубоко вы наклоняетесь и растягиваетесь. Меньше швов обеспечивают гладкую, подчеркивающую фигуру посадку. Технология Nike Dri-FIT отводит пот от кожи, ускоряя его испарение, помогая вам оставаться сухими и чувствовать себя комфортно.</t>
  </si>
  <si>
    <t>80% Полиэстер; 20% эластан</t>
  </si>
  <si>
    <t>2XS</t>
  </si>
  <si>
    <t>M J DF SPRT CSVR FLC PANT</t>
  </si>
  <si>
    <t>FV8608-050</t>
  </si>
  <si>
    <t>Технология Nike Dri-FIT отводит пот от кожи, ускоряя его испарение, помогая вам оставаться сухими и чувствовать себя комфортно.
Эластичный пояс со шнурком позволяет подобрать идеальную посадку.
Боковые карманы на молнии обеспечивают надежное хранение мелких предметов.</t>
  </si>
  <si>
    <t>62% хлопок; 38% полиэстер</t>
  </si>
  <si>
    <t>M NK DF UV PRIMARY JOGGER PANT</t>
  </si>
  <si>
    <t>FZ0975-065</t>
  </si>
  <si>
    <t>Мягкие и влагоотводящие, эти джоггеры Primary сделаны из гладкой ткани двойного переплетения. Классический крой джоггеров, сужающийся к низу, в сочетании с эластичным поясом обеспечивают удобную посадку, которая не сковывает движений. Эластичный пояс и шнурок обеспечивают индивидуальную посадку.
Плоские швы предотвращают натирание во время движения.
Этот продукт обеспечивает защиту от UVA и UVB-излучения солнца в областях, закрытых одеждой. Для защиты открытых участков рекомендуется использовать качественный солнцезащитный крем.</t>
  </si>
  <si>
    <t>78% полиэстер, 22% хлопок</t>
  </si>
  <si>
    <t>JA M CLUB BB JOGGER PANT</t>
  </si>
  <si>
    <t>FZ1043-010</t>
  </si>
  <si>
    <t>Баскетбол</t>
  </si>
  <si>
    <t>Уникальное сочетание силы, креативности и стиля Ja демонстрируется через графику этих джоггеров. Они имеют классический крой и начесанный флис средней плотности.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Боковые карманы и задний карман обеспечивают достаточно места для хранения самых необходимых вещей.</t>
  </si>
  <si>
    <t>черный/серый</t>
  </si>
  <si>
    <t>80% хлопок; 20% полиэстер</t>
  </si>
  <si>
    <t>M NK CLUB BB CF PANT NSW GFX</t>
  </si>
  <si>
    <t>HJ2185-234</t>
  </si>
  <si>
    <t>Чистота и повседневность в этих классических спортивных брюках. Гладкие снаружи, супермягкие внутри, они обеспечивают комфорт, на который вы можете рассчитывать.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Спроектирован так, чтобы обеспечить комфорт в области ягодиц и бедер, а также слегка сужается к щиколоткам для создания аккуратного вида.
Скрытая застежка на кнопку на задних карманах позволяет надежно сохранить мелкие предметы.</t>
  </si>
  <si>
    <t>зеленый/серый</t>
  </si>
  <si>
    <t>80% хлопок; 20% Полиэстер</t>
  </si>
  <si>
    <t>M NK CLUB FT OH PANT</t>
  </si>
  <si>
    <t>HQ4422-010</t>
  </si>
  <si>
    <t>Чистота встречается с повседневностью в этих классических джоггерах. Их ткань френч-терри средней плотности (с неначесанными петлями на внутренней стороне) обеспечивает структуру, воздухопроницаемость и мягкость. Они спроектированы таким образом, чтобы обеспечивать комфортную посадку в области бедер.
Скрытая застежка на кнопке на задних карманах поможет сохранить мелкие вещи в безопасности.</t>
  </si>
  <si>
    <t>M J FLT CHICAGO CORD PANT</t>
  </si>
  <si>
    <t>HV0526-104</t>
  </si>
  <si>
    <t>Плотный вельвет придает нашим брюкам Chicago свежий вид. Конечно же, мы сохранили фирменные детали, которые вы знаете и любите, включая свободный крой и ромбовидные накладные карманы. Эластичный пояс с застежкой-молнией обеспечивает удобную посадку.
Ромбовидные накладные карманы обеспечивают дополнительное место для хранения и подчеркивают фирменный стиль Jordan. Боковые и задние карманы.</t>
  </si>
  <si>
    <t>100% хлопок</t>
  </si>
  <si>
    <t>M NK TCH FLC JGGR</t>
  </si>
  <si>
    <t>HV0959-303</t>
  </si>
  <si>
    <t>Эти классические Tech Fleece Joggers предлагают отполированное тепло и комфорт, изготовленные из нашего премиального, малообъемного флиса. Высокие манжеты позволяют вам продемонстрировать ваши кроссовки. Наш премиальный, гладкий с обеих сторон флис кажется теплее и мягче, чем когда-либо, сохраняя при этом ту же легкость, которую вы любите.
Свободный по бедрам, этот зауженный крой сужается к колену, обеспечивая вам ощущение комфорта, не теряя при этом чистого, строгого вида.
Артикулированный крой, проклеенный карман Tech и логотип Futura говорят о том, что это классический технический флис.
Узкая посадка по ногам и сиденью для создания чистого, изысканного вида.</t>
  </si>
  <si>
    <t>53% хлопок, 47% полиэстер</t>
  </si>
  <si>
    <t>HV0959-321</t>
  </si>
  <si>
    <t>HV6779-486</t>
  </si>
  <si>
    <t>Женские брюки Nike Sportswear Tech Fleece Pants — это современный вариант классических спортивных брюк, который сочетает в себе стиль и комфорт. Изготовленные из инновационного материала Tech Fleece, они обеспечивают тепло без лишнего объема и при этом остаются легкими.Легкая ткань Nike Tech Fleece обеспечивает идеальное сохранение тепла, позволяя вашему телу дышать во время активного отдыха.
Манжеты из рубчатой ткани добавляют утонченности вашему образу, не скрывая при этом вашу обувь. Они создают завершенный и стильный вид, подчеркивая вашу индивидуальность.
Стандартная посадка обеспечивает идеальное сочетание комфорта и легкости, позволяя вам чувствовать себя свободно в любой ситуации.
Практичный карман на молнии идеально подходит для хранения мелочей, таких как ключи или мобильный телефон, обеспечивая вам свободу движения и уверенность в хранении ваших вещей.
Плотный регулируемый эластичный пояс со шнурком гарантирует идеальную посадку, позволяя вам настроить брюки под свои индивидуальные потребности.</t>
  </si>
  <si>
    <t>53% Хлопок, 47% Полиэстер</t>
  </si>
  <si>
    <t>W NSW STREET CARGO PANT</t>
  </si>
  <si>
    <t>IB1058-010</t>
  </si>
  <si>
    <t>Эти брюки Ripstop дают вам универсальность стиля. Свободный крой и дополнительная длина дополнены шнурками, чтобы вы могли играть с пропорциями. Карманы-карго и артикулированные колени помогают подчеркнуть свободу движений.
Завязки на манжетах позволяют изменять стиль изделия.
Шесть карманов обеспечивают множество вариантов хранения вещей.</t>
  </si>
  <si>
    <t>97% хлопок, 3% эластан</t>
  </si>
  <si>
    <t>M J SPRT CLSSC PANT</t>
  </si>
  <si>
    <t>IB2243-010</t>
  </si>
  <si>
    <t>Лёгкий жатый нейлон придаёт этим прочным брюкам вид классического спортивного костюма. Внутренняя часть брюк выполнена из сетки для комфорта и воздухопроницаемости. Нейлон приятен на ощупь, легкий и прочный.
Легкая сетчатая подкладка способствует воздухопроницаемости. Состав: 100% нейлон. Подкладка: 100% полиэстер. Боковые карманы.</t>
  </si>
  <si>
    <t>100% нейлон</t>
  </si>
  <si>
    <t>IB2243-040</t>
  </si>
  <si>
    <t>Брюки из лёгкого жатого нейлона передают эстетику классического спортивного костюма с современными технологиями. Приятный на ощупь, легкий и прочный нейлон обеспечивает долговечность и комфорт даже при интенсивном использовании. Внутренняя часть брюк выполнена из сетки для превосходной воздухопроницаемости и комфорта, предотвращая перегрев и обеспечивая сухость. Состав: 100% нейлон для внешней прочности; подкладка: 100% полиэстер для легкости и быстросохнущих свойств. Боковые карманы позволяют удобно хранить мелкие вещи. Эластичный пояс со шнурком гарантирует индивидуальную посадку. Идеальны для тренировок, прогулок и расслабленного стиля.</t>
  </si>
  <si>
    <t>W J SPT DF CSVR FLC PANT</t>
  </si>
  <si>
    <t>IB2504-041</t>
  </si>
  <si>
    <t>Эти просторные брюки идеально подходят для тренировок или просто для прогулок. В них сочетаются влагоотводящая технология и дышащая ткань из французского махрового трикотажа, которые помогут вам оставаться в тонусе. Технология Nike Dri-FIT отводит пот от кожи, обеспечивая более быстрое испарение и помогая вам оставаться сухим и чувствовать себя комфортно.
Тонкий эластичный пояс со шнурком поможет вам подобрать идеальную посадку.
Гладкая снаружи и с рядами крошечных неворсистых петель внутри, эта французская махровая ткань обеспечивает легкое тепло.</t>
  </si>
  <si>
    <t>W NSW STREET CARPENTER LR PANT</t>
  </si>
  <si>
    <t>IF0311-103</t>
  </si>
  <si>
    <t>Эти прочные и вневременные рабочие брюки — идеальное сочетание долговечности и стильного дизайна, которое придется по вкусу всем, кто ценит практичность и комфорт в повседневной жизни. Изготовленные из высококачественного тканого брезента, они готовы выдержать самые разнообразные нагрузки, делая их идеальным выбором для работы и активного отдыха.
Изысканная проработка деталей, вдохновленных классической рабочей одеждой, делает эти брюки поистине уникальными. Двойной слой ткани на передней части обеспечивает дополнительную защиту и устойчивость к износу, что особенно важно в условиях, требующих повышенной прочности. Функциональные карманы различной глубины и формы обеспечат вам удобное хранение всех необходимых инструментов и аксессуаров, а петля для молотка добавляет практичности, позволяя носить с собой необходимые для работы предметы.</t>
  </si>
  <si>
    <t>M NK CLUB BB JGGR CTB</t>
  </si>
  <si>
    <t>IF0699-010</t>
  </si>
  <si>
    <t>M J DF SPT ESS WVN PANT</t>
  </si>
  <si>
    <t>IF2154-010</t>
  </si>
  <si>
    <t>87% полиэстер, 13% эластан</t>
  </si>
  <si>
    <t>M NK CLUB VARSITY OH PANT</t>
  </si>
  <si>
    <t>IO1373-010</t>
  </si>
  <si>
    <t>Мужские спортивные брюки Nike Sportswear Club Varsity Open Hem — комфорт прямого кроя для активных будней и отдыха.Для тех, кто предпочитает классические свободные силуэты традиционным джоггерам. Эти брюки из культовой линейки Nike Club выполнены из мягкого, легкого и износостойкого комбинированного трикотажа (76% хлопок, 24% полиэстер). Ткань отлично сохраняет форму, обладает оптимальной воздухопроницаемостью и дарит безупречный уют в течение всего дня. Прямой крой с открытым нижним краем позволяет штанинам свободно и аккуратно ложиться поверх кроссовок.Материал: Облегченный, премиальный хлопок с добавлением полиэстера для повышенной прочности.Крой и посадка: Прямой силуэт (Open Hem) со средней комфортной посадкой на талии.Фиксация: Эластичный пояс дополнен внешним шнурком для точной регулировки и надежной посадки.Практичность: Удобные боковые карманы для рук и мелких вещей, минималистичный вышитый логотип Nike на бедре.</t>
  </si>
  <si>
    <t>76% хлопок, 24% полиэстер</t>
  </si>
  <si>
    <t>M NK CLUB BB OH PANT JDI</t>
  </si>
  <si>
    <t>IO9623-133</t>
  </si>
  <si>
    <t>Брюки Nike Jogging Trousers Club идеально сочетают комфорт и современный стиль, предлагая вам наилучшее для активного образа жизни. Изготовленные из мягкого, дышащего материала, они обеспечивают свободу движений и максимальный комфорт на протяжении всего дня. Эластичный пояс со шнурком позволяет точно подогнать брюки по фигуре, обеспечивая надежную посадку, а зауженные к низу штанины с манжетами создают аккуратный силуэт. Практичные боковые карманы добавляют функциональности, позволяя хранить мелкие вещи под рукой. Брюки украшены культовым логотипом Nike, который подчеркивает ваш спортивный стиль. Подходят как для тренировок, так и для повседневного использования, эти брюки станут незаменимой частью вашего гардероба.</t>
  </si>
  <si>
    <t>W NK STDO FLC MW MR SCALLOP WL</t>
  </si>
  <si>
    <t>IQ3170-001</t>
  </si>
  <si>
    <t>Роскошные ткани, безупречный крой, внимание к деталям — Studio Fleece — это режим отдыха, выполненный на высшем уровне. Идеальный для уютного тепла, наш флис средней плотности имеет слегка структурированную драпировку, гладкую лицевую сторону и мягкую, ворсистую отделку. Studio Fleece берет все, что вы любите в флисе — фасон, приятные тактильные ощущения, детали — и воплощает это в идеальном сочетании всего самого лучшего. Невероятно мягкий, наш флис Studio Fleece средней плотности имеет начес, обеспечивающий гладкость, тепло и превосходный комфорт. Изысканные детали придают уверенность вашему повседневному образу, а этот безупречный флис обеспечит вам комфорт и стиль круглый год. Эти брюки созданы для того, чтобы в области ягодиц и бедер ощущалось свободное пространство, создавая непринужденный спортивный образ. Широкие штанины и открытый низ позволяют вам чувствовать себя комфортно в течение всего дня. Эластичный пояс и внутренний шнурок в сочетании с декоративными боковыми вставками и вышитой надписью Nike Sportswear создают комфортный образ в классическом стиле.</t>
  </si>
  <si>
    <t>M J SPT TRACK SUIT PANT</t>
  </si>
  <si>
    <t>IQ5781-011</t>
  </si>
  <si>
    <t>Мужские спортивные брюки Nike Jordan Jumpman Track Pants — это безупречное воплощение культового баскетбольного наследия бренда Jordan и современного уличного стиля стритвир. Брюки выполнены из легкого, гладкого и прочного тканого нейлона, который отлично защищает от прохладного ветра и обладает высокой износостойкостью к повседневному износу. Свободный крой в области бедер плавно заужается книжу к эластичным манжетам, обеспечивая идеальную посадку по фигуре и позволяя выигрышно продемонстрировать ваши любимые кроссовки. Модель декорирована узнаваемым аутентичным логотипом Jumpman на бедре. Вместительные боковые карманы оснащены надежными молниями для безопасного хранения личных вещей.</t>
  </si>
  <si>
    <t>черный/белый</t>
  </si>
  <si>
    <t>Nike Mercucial Lite</t>
  </si>
  <si>
    <t>DN3611-010</t>
  </si>
  <si>
    <t>Щитки</t>
  </si>
  <si>
    <t>Спорт. инвентарь</t>
  </si>
  <si>
    <t>Защита</t>
  </si>
  <si>
    <t>Унисекс</t>
  </si>
  <si>
    <t>Nike Mercurial Lite - это минималистичные и легкие футбольные щитки, разработанные для защиты с минимальным беспокойством. Они обеспечивают надежную защиту голени при сохранении чувства легкости и комфорта благодаря использованию прочных, но тонких материалов. Щитки оснащены удобными ремнями или гелевой подложкой, которые предотвращают скольжение щитка по ноге, позволяя игрокам сосредоточиться на игре, а не на их оборудовании.</t>
  </si>
  <si>
    <t>79% резина, 21% пластик</t>
  </si>
  <si>
    <t>140-150</t>
  </si>
  <si>
    <t>150-160</t>
  </si>
  <si>
    <t>160-170</t>
  </si>
  <si>
    <t>Nike Mercurial Lite</t>
  </si>
  <si>
    <t>DN3611-013</t>
  </si>
  <si>
    <t>72% K RESIN, 28% EVA</t>
  </si>
  <si>
    <t>170-180</t>
  </si>
  <si>
    <t>180-193</t>
  </si>
  <si>
    <t>DN3611-100</t>
  </si>
  <si>
    <t>79% резина, 21% пластик</t>
  </si>
  <si>
    <t>Nike Mercurial Hardshell</t>
  </si>
  <si>
    <t>DN3614-852</t>
  </si>
  <si>
    <t>Высокотехнологичные футбольные щитки, разработанные для обеспечения надежной защиты голени во время самых бескомпромиссных и жестких игровых столкновений. Эта низкопрофильная экипировка создана специально для футболистов, которым важна максимальная безопасность без избыточного утяжеления ног. Внешняя панель выполнена из сверхпрочного литого полимерного пластика, который эффективно принимает на себя, гасит и рассеивает энергию прямых ударов бутс соперника, сводя к минимуму риск получения серьезных травм кости. Внутренняя подкладка изготовлена из мягкой перфорированной пены анатомической формы, которая бережно адаптируется к индивидуальным контурам ноги, существенно снижает точечное давление на надкостницу и обеспечивает дополнительное поглощение микровибраций. Модель имеет строгую анатомическую конструкцию с четким разделением на левый и правый щиток, что гарантирует идеальное облегание. Комплектуются удобными и эластичными фиксирующими ремешками, которые прочно удерживают защитные пластины на месте во время резких спринтов, финтов и прыжков. Перфорированная структура материалов поддерживает постоянную циркуляцию воздуха и предотвращает прение кожи.</t>
  </si>
  <si>
    <t>100% пластик</t>
  </si>
  <si>
    <t>NK KM MERC LITE GRD - SP26</t>
  </si>
  <si>
    <t>IO9401-271</t>
  </si>
  <si>
    <t>Защита чемпионского уровня для молниеносных рывков! Низкопрофильные футбольные щитки из именной коллекции Килиана Мбаппе созданы для игроков, которым важна бескомпромиссная безопасность голени без лишнего утяжеления ног. Лимитированный графический дизайн с эмблемой KM подчеркнет ваш уникальный стиль на поле.Ультралегкая броня: Сверхпрочный анатомический корпус эффективно гасит и рассеивает энергию даже самых жестких ударов, защищая кость от травм.Амортизация ударов: Мягкая подложка из формованной пены EVA адаптируется к форме голени, снижает точечное давление и обеспечивает комфортную посадку.Надежная фиксация: В комплекте идут эластичные бесшовные рукава-чулки (Nike Guard Lock), которые прочно удерживают щитки на месте во время спринтов и не дают им смещаться.Максимальная вентиляция: Продуманная текстура внутренней стороны и дышащие чулки обеспечивают постоянную циркуляцию воздуха, исключая прение кожи.</t>
  </si>
  <si>
    <t>72% резина, 28% пластик</t>
  </si>
  <si>
    <t>U NK CLUB CAP U CB FUT WSH L</t>
  </si>
  <si>
    <t>FB5368-010</t>
  </si>
  <si>
    <t>Кепка</t>
  </si>
  <si>
    <t>Аксессуары</t>
  </si>
  <si>
    <t>Кепки</t>
  </si>
  <si>
    <t>CLUB UNSTRUCTURED FUTURA WASH CAP - это ультрасовременная бейсболка от бренда Nike, которая сочетает в себе стильный дизайн и функциональность. Изготовлена из качественных материалов с технологией Future Wash, которая придает ей уникальный вид и текстуру. Эта бейсболка имеет регулируемый размер, что позволяет подогнать ее под любую голову для идеальной посадки. Удобная посадка и дышащие материалы делают ее отличным выбором для повседневной носки и активного отдыха.</t>
  </si>
  <si>
    <t>100% хлопок</t>
  </si>
  <si>
    <t>Tech size</t>
  </si>
  <si>
    <t>1SIZE</t>
  </si>
  <si>
    <t>_</t>
  </si>
  <si>
    <t>FB5368-073</t>
  </si>
  <si>
    <t>L/XL</t>
  </si>
  <si>
    <t>58-63</t>
  </si>
  <si>
    <t>FB5368-451</t>
  </si>
  <si>
    <t>M/L</t>
  </si>
  <si>
    <t>55-60</t>
  </si>
  <si>
    <t>U NK DF CLUB CAP U CB MTSWSH L</t>
  </si>
  <si>
    <t>FB5372-222</t>
  </si>
  <si>
    <t>Unstructured Metal Swoosh Cap - это элегантная и стильная бейсболка от бренда Nike, созданная для комфортной и модной защиты головы от солнца. Изготовлена из высококачественных материалов с технологией Dri-FIT, которая обеспечивает отличную вентиляцию и быстрое высыхание влаги. Эта бейсболка имеет регулируемый размер для идеальной посадки и дополнительного комфорта. Удобная посадка и стильный дизайн делают ее прекрасным выбором как для спортивных тренировок, так и для повседневной носки в городе.</t>
  </si>
  <si>
    <t>U NK RISE CAP S CB SWSH TKR L</t>
  </si>
  <si>
    <t>II1314-010</t>
  </si>
  <si>
    <t>Эта прочная, глубокая бейсболка-тракер — идеальный выбор для тех, кто ценит комфорт и стиль в одном аксессуаре. Изготовленная из высококачественной, прохладной хлопчатобумажной ткани на передней панели, внутренняя лента и изогнутый козырек обеспечивают мягкость и удобство ношения, замечательно вписываясь в ваш повседневный гардероб. 
Дизайн кепки включает в себя сетчатую заднюю часть, которая не только придает ей классический вид тракера, но и обеспечивает отличную вентиляцию. Вентилируемые сетчатые вставки способствуют свободному потоку воздуха, позволяя оставаться в прохладе даже в самые жаркие дни. Регулируемая застежка-регулятор предлагает гибкость настройки по размеру, гарантируя идеальную посадку без давления.</t>
  </si>
  <si>
    <t>U NK PRO CAP US FB KOBESP26</t>
  </si>
  <si>
    <t>IM5644-010</t>
  </si>
  <si>
    <t>70% полиэстер, 30% шерсть</t>
  </si>
  <si>
    <t>U NK CLUB CAP CB COURT</t>
  </si>
  <si>
    <t>IQ1321-100</t>
  </si>
  <si>
    <t>Теннис</t>
  </si>
  <si>
    <t>S/M</t>
  </si>
  <si>
    <t>52-57</t>
  </si>
  <si>
    <t>W NSW ESSTL THRMR CLSC PUFFER</t>
  </si>
  <si>
    <t>FB7672-618</t>
  </si>
  <si>
    <t>Пуховик</t>
  </si>
  <si>
    <t>Куртки и пуховики</t>
  </si>
  <si>
    <t>Достаточно теплый, чтобы вам было уютно, но достаточно легкий, чтобы держать вас в движении, этот пуховик идеально подходит для холодных, напряженных дней. Легкая ткань сохраняет тепло тела, а свободный крой позволяет надеть дополнительные слои, не чувствуя себя стесненным.
Технология Nike Therma-FIT помогает управлять естественным теплом вашего тела, чтобы согреться в холодную погоду. Водоотталкивающая отделка помогает сохранить сухость в сырую погоду. Застежки-липучки на капюшоне и талии позволяют легко отрегулировать посадку.</t>
  </si>
  <si>
    <t>FB7672-010</t>
  </si>
  <si>
    <t>Nike Therma-FIT. Технология Nike Therma-FIT использует выделяемое телом тепло для защиты от холода.</t>
  </si>
  <si>
    <t>100% Полиэстер</t>
  </si>
  <si>
    <t>W NSW TF THRMR CLSC PARKA</t>
  </si>
  <si>
    <t>FB7675-010</t>
  </si>
  <si>
    <t>Эта длинная парка, достаточно теплая, чтобы вам было уютно, но достаточно легкая, чтобы вы всегда были в движении,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дождливую погоду, а свободный крой позволяет вам укутаться в дополнительные слои, не чувствуя себя стесненным. Завершите образ карманами и регулируемым капюшоном, и все готово!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парка в полный рост свободного кроя.
Материалы: водоотталкивающая ткань.
Конструкция: синтетический утеплитель.
Хранение: карманы на молнии.
Отделка: двусторонняя молния.
Преимущества: капюшон оснащен складным штормовым козырьком и эластичными ремнями.</t>
  </si>
  <si>
    <t>FB7675-133</t>
  </si>
  <si>
    <t>Эта длинная парка, достаточно теплая, чтобы вам было уютно, но достаточно легкая, чтобы вы всегда были в движении,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моросящую погоду, а свободный крой позволяет одеться в дополнительные слои, не чувствуя себя стесненным. Завершите образ карманами и регулируемым капюшоном, и все готово!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парка в полный рост свободного кроя.
Материалы: водоотталкивающая ткань.
Конструкция: синтетический утеплитель.
Хранение: карманы на молнии.
Отделка: двусторонняя молния.
Преимущества: капюшон оснащен складным штормовым козырьком и эластичными ремнями.
100% полиэстер
Машинная стирка</t>
  </si>
  <si>
    <t>M NK TCH TF PUFFER JKT</t>
  </si>
  <si>
    <t>FB7854-010</t>
  </si>
  <si>
    <t>Когда зимняя погода приветствует прохладой у входной двери, возьмите из гардероба этот просторный пуховик Nike. Технология Nike Therma-FIT помогает управлять естественным теплом вашего тела, помогая сохранять тепло в холодную погоду. Изготовленная из утиного пуха и нашей фирменной ткани Tech Fleece, она создана для того, чтобы согреть двигатель в холодную погоду.
Легкий флис премиум-класса, гладкий как внутри, так и снаружи, согревает, не увеличивая при этом объем.
Утеплитель из пуха добавляет тепла и комфорта в холодную погоду. Штормовой клапан во всю длину защищает от попадания прохладного воздуха и влаги.
Стиль: пуховик оверсайз.
Материалы: мягкий изолирующий технический флис внутри и снаружи.
Конструкция: пуховый утеплитель и подкладка из технического флиса.
Место хранения: внутренний нагрудный карман на молнии.
Отделка: без капюшона, эластичные манжеты и низ, двусторонняя молния с ветрозащитной планкой во всю длину.
Другие особенности: Вышитый логотип Nike Futura на левой груди.
Воротник-стойка.
Основная часть: 68% хлопок/32% полиэстер. Подкладка: 71% хлопок/29% полиэстер. Наполнитель: 85% пух/15% перья.
Машинная стирка</t>
  </si>
  <si>
    <t>68% хлопок, 32% полиэстер, наполнитель пух/перо</t>
  </si>
  <si>
    <t>FB7675-618</t>
  </si>
  <si>
    <t>розовый</t>
  </si>
  <si>
    <t>W NSW PE SHINE PUFFER</t>
  </si>
  <si>
    <t>FB8769-328</t>
  </si>
  <si>
    <t>Соберите стильный образ в этой премиальной пуховой сумке с легким блеском и молниями из розового золота. Технология Nike Therma-FIT использует естественное тепло вашего тела, чтобы сохранять тепло, а водоотталкивающая отделка сохраняет сухость во время небольшого дождя. Достаточно теплый, чтобы вам было уютно, но достаточно легкий, чтобы вы всегда были в пути, он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куртка длиной до бедра свободного кроя.
Материалы: Водоотталкивающая ткань.
Конструкция: Синтетическая изоляция.
Хранение: карманы на молнии.
Отделка: молнии и капюшон из розового золота со складной штормовой козырьком и эластичными ремнями.
Преимущества: бирка внутри воротника позволяет повесить жилет на крючок.
Машинная стирка</t>
  </si>
  <si>
    <t>M J FLT HRTG DENIM JKT (Jordan)</t>
  </si>
  <si>
    <t>FN4649-436</t>
  </si>
  <si>
    <t>Куртка</t>
  </si>
  <si>
    <t>Культовый дуэт: Jordan Brand и джинсовая куртка. Эта модель украшена изящным логотипом Flight, а также накладными карманами и вышитой надписью Jumpman, которая дополняет образ.
Преимущества
Металлические пуговицы позволяют плотно застегнуть пуговицы или создать открытый образ.
Накладные карманы дадут место для телефона.</t>
  </si>
  <si>
    <t>100% Хлопок</t>
  </si>
  <si>
    <t>Club Stadium Parka</t>
  </si>
  <si>
    <t>FB7320-410</t>
  </si>
  <si>
    <t>Куртка утеплённая</t>
  </si>
  <si>
    <t>Парка Nike Club Stadium Parka выполнена из плотной влагоотводящей ткани. Удлиненный крой позволит сохранить тепло при длительных прогулках. Капюшон с подкладкой из флиса защитит голову от ветра и ремешком для утягивания обеспечивает дополнительную защиту от холода и влаги. Защитный клапан на клепках защищает от проникновения ветра и дождя. Боковые карманы обеспечивают удобство при ношении вещей в карманах. Синтетический наполнитель добавляет комфорта и тепла.</t>
  </si>
  <si>
    <t>FB7672-133</t>
  </si>
  <si>
    <t>Достаточно теплая, чтобы вам было уютно, но достаточно легкая, чтобы держать вас в движении, эта куртка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моросящую погоду, а свободный крой позволяет одеться в дополнительные слои, не чувствуя себя стесненным. Завершите образ карманами и регулируемым капюшоном, и все готово!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защитить вас.
Стиль: Теплая куртка длиной до бедра свободного кроя.
Материалы: Водоотталкивающая ткань.
Конструкция: Синтетическая изоляция.
Место хранения: карманы для рук на молнии.
Плюсы: капюшон оснащен складным штормовым козырьком и эластичными ремнями.
100% полиэстер
Машинная стирка</t>
  </si>
  <si>
    <t>M NK SOLO SWSH PUFFER</t>
  </si>
  <si>
    <t>FB7852-010</t>
  </si>
  <si>
    <t>Пуховик Nike Solo Swoosh, напоминающий фирменную парку 1990-х годов, придает вам чистый классический стиль, который является синонимом нашей коллекции Solo Swoosh. Капюшон и шнур можно складывать, а это означает, что вы можете сохранять чистоту в ясную погоду и распаковывать вещи, когда дождь или снег угрожают вашим планам. Сочетание водоотталкивающей ткани и теплого, прочного утеплителя дает вам уверенность в том, что вы сможете выдержать любую погоду.
Теплый утеплитель поможет вам согреться в холодную погоду.
Водоотталкивающая ткань защищает от дождя и сохраняет сухость в сырую погоду.
Прикрепленный складной капюшон можно сложить и защелкнуть в регулируемом воротнике, позволяя менять свой стиль и степень защиты.
Создан для ощущения простора в плечах, груди и теле, обеспечивая дополнительное пространство для движений и многослойности.
Карманы для рук на молнии.
Эластичные манжеты и подол.
Застежка-кнопка спереди.
Корпус: 100% нейлон. Подкладка/наполнитель: 100% полиэстер.
Машинная стирка.</t>
  </si>
  <si>
    <t>M NK TCH WVN VEST</t>
  </si>
  <si>
    <t>FZ0748-010</t>
  </si>
  <si>
    <t>Жилетка</t>
  </si>
  <si>
    <t>Смена сезонов — это пустяк, когда вы экипированы этим переходным жилетом. Прочный нейлоновый внешний слой изготовлен из материала Nike Repel и имеет УФ-отделку, которая защищает от небольшого дождя и солнца. Воротник-стойка обеспечивает гибкость при стилизации.Для удобства боковые карманы оснащены надежными карманами на молнии. Вставные карманы на груди обеспечивают достаточно места для хранения вещей. Этот продукт обеспечивает защиту от UVA и UVB-излучения только в тех областях, которые закрыты одеждой. Для защиты открытых участков рекомендуется использовать качественный солнцезащитный крем. Детали: Вышитый логотип Nike Futura;петля для шкафчика;</t>
  </si>
  <si>
    <t>W NSW TF SYNFL NK CLSC PFR</t>
  </si>
  <si>
    <t>FZ5899-010</t>
  </si>
  <si>
    <t>Встречайте зимнюю прохладу в куртке, которая добавит тепла в вашу жизнь. Достаточно свободная, чтобы надевать ее слоями, ее синтетический наполнитель добавляет изоляцию, а технология Nike Therma-FIT помогает управлять естественным теплом вашего тела, помогая вам оставаться в тепле в холодную погоду. Вдобавок ко всему, водоотталкивающая отделка помогает вам оставаться сухими. Так что застегните ее, засуньте руки в карманы и выходите!</t>
  </si>
  <si>
    <t>M TF CLUB PUFFER JACKET 650</t>
  </si>
  <si>
    <t>IB2975-010</t>
  </si>
  <si>
    <t>Этот пуховик создан для того, чтобы согревать и защищать от влаги в любую погоду. Она изготовлена ​​из гладкой водоотталкивающей ткани, оснащена технологией Therma-FIT и пуховым утеплителем. Свободный крой обеспечивает комфорт в области тела, позволяя легко надевать несколько слоев одежды. Ткань Nike Therma помогает сохранять тепло.
Пуховый утеплитель создает высококачественную, легкую конструкцию, которая эффективно сохраняет тепло.
Ткань рипстоп обеспечивает дополнительную прочность.</t>
  </si>
  <si>
    <t>M NK ACCESS FILLED PUFFER</t>
  </si>
  <si>
    <t>IO4895-451</t>
  </si>
  <si>
    <t>NK CONTROL - FA25</t>
  </si>
  <si>
    <t>HV4395-100</t>
  </si>
  <si>
    <t>Мяч</t>
  </si>
  <si>
    <t>Мячи</t>
  </si>
  <si>
    <t>Мяч футбольный Nike Control — инновационная модель, пришедшая на смену мячу Flight. Мяч создан с применением технологии OMNISculpt: на внешнем слое выполнены специальные бороздки, которые оптимизируют полёт и обеспечивают точную траекторию при каждом ударе. Четырёхпанельная конструкция с укороченными швами, расположенными в шахматном порядке, придаёт мячу более сферическую форму и расширяет зоны удара — это позволяет добиваться чистого и мощного касания. Мяч разработан для игр и тренировок на высоком уровне, о чем свидетельствует сертификат FIFA Quality Pro.
Технология All Conditions Control (ACC), гарантирующая превосходное сцепление как во влажных, так и в сухих условиях. Контрастное цветовое решение поддерживает высокую визуальную заметность мяча на поле, а особое нанесение чернил не только усиливает сцепление, но и положительно влияет на аэродинамические свойства.</t>
  </si>
  <si>
    <t>37% полиуретан, 33% резина, 20% полиэстер, 10% хлопок</t>
  </si>
  <si>
    <t>5</t>
  </si>
  <si>
    <t>NK ACADEMY LIGHT TEAM  - FA25</t>
  </si>
  <si>
    <t>HV4397-100</t>
  </si>
  <si>
    <t>67% резина, 13% полиэстер, 10% полиуретан, 10% EVA</t>
  </si>
  <si>
    <t>NK CLUB ELITE TEAM - FA25</t>
  </si>
  <si>
    <t>HV6281-100</t>
  </si>
  <si>
    <t>Поднимите свою игру на новый уровень с инновационной технологией OmniSculpt от Academy Elite: канавки, выдавленные в корпусе, позволяют воздуху обтекать мяч, обеспечивая более точную траекторию полета. Четырехпанельная конструкция с более короткими, расположенными в шахматном порядке швами обеспечивает большую зону оптимального удара и более сферическую форму.</t>
  </si>
  <si>
    <t>80% полиуретан, 20% полиэстер</t>
  </si>
  <si>
    <t>NK FUTSAL PRO - TEAM FA25</t>
  </si>
  <si>
    <t>HV6327-100</t>
  </si>
  <si>
    <t>60% резина, 15% полиуретан, 13% полиэстер, 12% ЭВА</t>
  </si>
  <si>
    <t>PRO</t>
  </si>
  <si>
    <t>Nike Everyday Lightweight No-Show</t>
  </si>
  <si>
    <t>SX7678-010</t>
  </si>
  <si>
    <t>Носки</t>
  </si>
  <si>
    <t>Носки и гетры</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</si>
  <si>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Лента в области свода стопы для поддержки. Укороченный силуэт для аккуратного вида. Крой с низким профилем для аккуратного вида. Состав: однотонный материал: 66% хлопок/32% полиэстер/2% спандекс. Меланж: 60% хлопок/38% полиэстер/2% спандекс. Машинная стирка.</t>
  </si>
  <si>
    <t>Nike Dri-FIT. Технология Nike Dri-FIT отводит влагу и равномерно распределяет ее по поверхности ткани, откуда она быстрее испаряется.</t>
  </si>
  <si>
    <t>66% хлопок, 32% полиэстер, 2% эластан</t>
  </si>
  <si>
    <t>35-37</t>
  </si>
  <si>
    <t>37-41</t>
  </si>
  <si>
    <t>41-45</t>
  </si>
  <si>
    <t>45-49</t>
  </si>
  <si>
    <t>Nike Everyday Cushion No-Show</t>
  </si>
  <si>
    <t>SX7673-010</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</si>
  <si>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 Ткань с технологией Dri-FIT отводит влагу и обеспечивает комфорт. Нижняя часть из плотной ткани терри защищает стопу от ударных нагрузок. Лента из рубчатой ткани в области свода стопы для поддержки. Укороченный силуэт для аккуратного вида. Крой с низким профилем для аккуратного вида. Состав: 73% хлопок/25% полиэстер/1% спандекс/1% нейлон. Машинная стирка.</t>
  </si>
  <si>
    <t>75% хлопок; 23% полиэстер; 1% спандекс; 1% нейлон</t>
  </si>
  <si>
    <t>Nike Everyday Essential</t>
  </si>
  <si>
    <t>DX5080-010</t>
  </si>
  <si>
    <t>КОМФОРТ КАЖДЫЙ ДЕНЬ. Носки до щиколотки Nike Everyday Essential (3 пары) из легкого и мягкого материала подходят для повседневного ношения и создают образ в спортивном стиле. Длина 1/4 обеспечивает защиту голеностопа. Нижняя часть из толстой петельчатой ткани для защиты от ударных нагрузок и комфорта. Технология Dri-FIT отводит влагу и обеспечивает комфорт. Лента в области свода стопы для плотной посадки и поддержки. Воздухопроницаемый трикотаж в верхней части усиливает вентиляцию.</t>
  </si>
  <si>
    <t>полиэстер 98%, эластан 2%</t>
  </si>
  <si>
    <t>Nike Everyday Lightweight Ankle</t>
  </si>
  <si>
    <t>SX7677-010</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</si>
  <si>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Верхняя часть из рубчатой ткани для фиксации. Лента в области свода стопы для поддержки. Состав: однотонный материал: 61% хлопок/36% полиэстер/3% спандекс. Меланж: 58% хлопок/40% полиэстер/2% спандекс. Машинная стирка.</t>
  </si>
  <si>
    <t>65% хлопок, 33% полиэстер, 2% эластан</t>
  </si>
  <si>
    <t>Jordan Everyday Essentials</t>
  </si>
  <si>
    <t>FJ6823-600</t>
  </si>
  <si>
    <t>Носки Jordan Everyday Essentials Crew Socks обеспечивают мягкость, эластичность и стиль в любых ситуациях. Их влагоотводящая технология и поддерживающая лента делают их незаменимыми аксессуарами как для походов в спортзал, так и для повседневного использования.
Технология Nike Dri-FIT активно отводит пот от кожи, ускоряя его испарение, что помогает оставаться сухим и чувствовать себя комфортно в течение всего дня. Лента вокруг стопы обеспечивает дополнительный комфорт и поддержку, гарантируя, что носки идеально прилегают к ноге. Носите носки Jordan Everyday Essentials Crew Socks и наслаждайтесь комфортом и стилем в любой ситуации.</t>
  </si>
  <si>
    <t>красный</t>
  </si>
  <si>
    <t>96% полиэстер, 4% эластан</t>
  </si>
  <si>
    <t>Nike Everyday Essentials</t>
  </si>
  <si>
    <t>DR9752-010</t>
  </si>
  <si>
    <t>Носки Nike Everyday Essentials сочетают комфорт и функциональность, идеально подходят для повседневной носки. Выполнены из мягкой и прочной ткани, которая обеспечивает отличный воздухообмен и отвод влаги, поддерживающий ноги в сухости и комфорте в течение всего дня. Эластичная манжета обеспечивает надежную фиксацию, предотвращая скольжение носков, а классический дизайн с логотипом Nike добавляет спортивного стиля.</t>
  </si>
  <si>
    <t>Nike Everyday Cushioned</t>
  </si>
  <si>
    <t>SX7673-964</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</si>
  <si>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 Ткань с технологией Dri-FIT отводит влагу и обеспечивает комфорт. Нижняя часть из плотной ткани терри защищает стопу от ударных нагрузок. Лента из рубчатой ткани в области свода стопы для поддержки. Укороченный силуэт для аккуратного вида. Крой с низким профилем для аккуратного вида. Состав: 73% хлопок/25% полиэстер/1% спандекс/1% нейлон.
Машинная стирка.</t>
  </si>
  <si>
    <t>75% хлопок; 23% полиэстер; 1% спандекс; 1% нейлон</t>
  </si>
  <si>
    <t>U NK NSW EVERYDAY ESSENTIAL CR</t>
  </si>
  <si>
    <t>DX5089-010</t>
  </si>
  <si>
    <t>Созданные через призму спорта, носки Nike Sportswear Essential из легкого мягкого на ощупь хлопка подходят для повседневной носки. Трикотажная графика и полоски напоминают носки, которые были главными героями занятий в тренажерном зале 80-х годов. Амортизация в носке и пятке. Структурированная пятка и резинка в области свода стопы обеспечивают надежную посадку. Трикотажная графика из полиэстера.</t>
  </si>
  <si>
    <t>98% полиэстер, 2% спандекс</t>
  </si>
  <si>
    <t>Nike Spark Lightweight</t>
  </si>
  <si>
    <t>SK0052-010</t>
  </si>
  <si>
    <t>Легкие и дышащие спортивные носки Nike Park — идеальный выбор для тренировок и повседневной носки. Однотонный дизайн и универсальный цвет подойдут как мужчинам, так и женщинам. В упаковке – одна пара.</t>
  </si>
  <si>
    <t>нейлон 84%, эластан 16%</t>
  </si>
  <si>
    <t>US</t>
  </si>
  <si>
    <t>14-16</t>
  </si>
  <si>
    <t>ULTIMATE FLIGHT 2.0 CREW</t>
  </si>
  <si>
    <t>SX5854-010</t>
  </si>
  <si>
    <t>Современный стиль и амортизация. Носки с зональной амортизацией смягчают ударные нагрузки во время игры. Технология отводит влагу и обеспечивает комфорт. Амортизация разной плотности для комфорта и защиты от ударных нагрузок. Динамическая поддержка свода стопы для надежной фиксации. Зоны вентиляции обеспечивают циркуляцию воздуха. Анатомический крой левого и правого носка для естественной посадки.</t>
  </si>
  <si>
    <t>49% полиэстер, 31% нейлон, 13% хлопок, 7% эластан</t>
  </si>
  <si>
    <t>Jordan Essentials</t>
  </si>
  <si>
    <t>DA5718-010</t>
  </si>
  <si>
    <t>Носки Jordan Essentials Crew представляют собой мягкие и эластичные носки с поддерживающей посадкой и вязаной амортизацией, обеспечивая комфорт и защиту при каждом шаге.
Комплект включает в себя 3 пары носков, что делает его отличным выбором для повседневного использования. Технология впитывания пота помогает оставаться ногам сухими в течение всего дня.
Вязаная амортизация придает ногам мягкость
Ремешок Arch обеспечивает плотную и надежную посадку, предотвращая скольжение и обеспечивая дополнительную поддержку.</t>
  </si>
  <si>
    <t>65% хлопок, 31% полиэстер, 3% эластан, 1% нейлон</t>
  </si>
  <si>
    <t>U NG VPR STRIKE CREW WC22</t>
  </si>
  <si>
    <t>DH6613-100</t>
  </si>
  <si>
    <t>Играйте и тренируйтесь с уверенностью – как ваши кумиры на большой сцене. Технология сцепления предотвращает скольжение стопы внутри обуви, а влагоотводящая технология обеспечивает комфорт и сухость от начала до конца игры. Технология NikeGrip предотвращает скольжение стопы внутри обуви.
Технология Nike Dri-FIT отводит пот от кожи, позволяя ему быстрее испаряться и сохраняя сухость и комфорт.</t>
  </si>
  <si>
    <t>86% полиэстер, 9% эластан, 5% нейлон</t>
  </si>
  <si>
    <t>4-5,5</t>
  </si>
  <si>
    <t>35,5-37,5</t>
  </si>
  <si>
    <t>U NK STRIKE SLV WC22</t>
  </si>
  <si>
    <t>DH6621-657</t>
  </si>
  <si>
    <t>Гетры</t>
  </si>
  <si>
    <t>94% полиэстер, 6% спандекс</t>
  </si>
  <si>
    <t>41-48,5</t>
  </si>
  <si>
    <t>Nike Sportswear Everyday Essential</t>
  </si>
  <si>
    <t>DX5025-010</t>
  </si>
  <si>
    <t>МЯГКИЕ НОСКИ УДОБНОЙ ДЛИНЫ. Носки Nike Sportswear Everyday Essential (3 пары) из мягкой и эластичной ткани плотно прилегают к ноге и обеспечивают комфорт на весь день. Ткань с технологией Dri-FIT отводит влагу и обеспечивает комфорт. Усиленные пятка и носок для повышенной износостойкости. Продуманное расположение вставок из сетки для дополнительной вентиляции.</t>
  </si>
  <si>
    <t>97% полиэстер, 3% эластан</t>
  </si>
  <si>
    <t>DX5074-101</t>
  </si>
  <si>
    <t>КОМФОРТ КАЖДЫЙ ДЕНЬ. Носки до щиколотки Nike Everyday Essential из легкого и мягкого материала подходят для повседневного ношения и создают образ в спортивном стиле. Длина 1/4 обеспечивает защиту голеностопа. Нижняя часть из толстой петельчатой ткани для защиты от ударных нагрузок и комфорта. Технология Dri-FIT отводит влагу и обеспечивает комфорт. Лента в области свода стопы для плотной посадки и поддержки. Воздухопроницаемый трикотаж в верхней части усиливает вентиляцию.</t>
  </si>
  <si>
    <t>98% полиэстер, 2% эластан</t>
  </si>
  <si>
    <t>DX5075-010</t>
  </si>
  <si>
    <t>ИДЕАЛЬНАЯ ПОВСЕДНЕВНАЯ МОДЕЛЬ. Носки до щиколотки Nike Sportswear Essential (3 пары) из легкой и мягкой ткани подходят для повседневного ношения и создают образ в спортивном стиле. Эта модель выполнена из ткани, в составе которой содержится не менее 75% переработанного полиэстера. Заниженный профиль для дополнительного комфорта. Лента в области свода стопы для надежной фиксации.</t>
  </si>
  <si>
    <t>98% полиэстер, 2% эластан</t>
  </si>
  <si>
    <t>Jordan (Jordan)</t>
  </si>
  <si>
    <t>DX9655-010</t>
  </si>
  <si>
    <t>Комплект носков Jordan Everyday Ankle Socks - это незаменимый аксессуар для активных и стильных людей. В комплект входит 3 пары носков, выполненных из качественного и прочного материала, который обеспечивает комфорт и поддержку в течение всего дня. Эти носки имеют удобную высоту "анкл", достаточно низкую для того, чтобы быть незаметными в повседневной обуви, но при этом достаточно высокую, чтобы обеспечить дополнительную поддержку щиколотки. Вентиляционные вставки на носках позволяют коже дышать.</t>
  </si>
  <si>
    <t>97% полиэстер, 2% эластан, 1% нейлон</t>
  </si>
  <si>
    <t>U J EVERYDAY CUSH POLY ANKLE 3PR - 144 (Jordan)</t>
  </si>
  <si>
    <t>DX9655-911</t>
  </si>
  <si>
    <t>Носки (3 пары)</t>
  </si>
  <si>
    <t>черный/серый/белый</t>
  </si>
  <si>
    <t>U NK FAST MWT NS 1PR - 168</t>
  </si>
  <si>
    <t>HV6937-010</t>
  </si>
  <si>
    <t>93% полиэстер, 6% эластан, 1% нейлон</t>
  </si>
  <si>
    <t>U NK FAST LWT MCRW 1PR - 200</t>
  </si>
  <si>
    <t>IB6114-100</t>
  </si>
  <si>
    <t>52% нейлон, 44% полиэстер, 4% эластан</t>
  </si>
  <si>
    <t>U NK ED ELVD ANK 3P TENNIS 144</t>
  </si>
  <si>
    <t>IH8635-901</t>
  </si>
  <si>
    <t>Улучшите свои повседневные носки. Мы взяли наши фирменные носки и усовершенствовали их во всех отношениях. От более мягкой пряжи, сохраняющей форму, до воздушной амортизации для максимального комфорта и обновленной посадки, которая будет плотно прилегать — каждый шаг превратится в волшебство. Графика Nike Court придает стиль не только на корте. Амортизация в области пятки и передней части стопы обеспечивает ощущение мягкости и комфорта.
Специально разработанная система поддержки свода стопы и обновленный крой плотно облегают стопу, обеспечивая комфорт и надежную фиксацию.
Усиленные носок и пятка рассчитаны на ежедневный износ.
Технология Nike Dri-FIT помогает сохранять ноги сухими и комфортными.
Полностью сетчатая конструкция в верхней части стопы обеспечивает дополнительную воздухопроницаемость.
Пришитая снизу строчка с указанием размера предотвращает путаницу с парами обуви.</t>
  </si>
  <si>
    <t>69% хлопок, 29% полиэстер, 2% эластан</t>
  </si>
  <si>
    <t>NikeCourt Multiplier Cushioned</t>
  </si>
  <si>
    <t>SK0118-010</t>
  </si>
  <si>
    <t>Носки NIKE U NK MULTIPLIER CREW 2PR CUSH обладают влаговпитывающими свойствами, которые помогает держать ноги в сухом и комфортном состоянии во время тренировки. Технология Dri-FIT помогает поддерживать сухость и удобство ног. Анатомически правильные левые и правые носки для естественной посадки. Зональная амортизация для целенаправленной защиты от ударов. Сетчатая ткань сверху улучшает воздухопроницаемость. Поддержка арки для надежной посадки.</t>
  </si>
  <si>
    <t>Unisex Nike Lightweight No-Show Sock (3 Pair)</t>
  </si>
  <si>
    <t>SX2554-001</t>
  </si>
  <si>
    <t>Unisex Nike Lightweight No-Show Sock (3 Pair). ЛЕГКОСТЬ И КОМФОРТ. Носки унисекс Nike Lightweight No-Show (3 пары) из мягкой эластичной ткани обеспечивают плотную удобную посадку. Усиленные пятка и мысок надежно защищают места, подверженные наибольшему износу. Модель носков без амортизации — ощущение легкости и ничего лишнего. 
Машинная стирка</t>
  </si>
  <si>
    <t>83% хлопок, 16% нейлон, 1% эластан</t>
  </si>
  <si>
    <t>SX2554-901</t>
  </si>
  <si>
    <t>УДОБНЫЙ НИЗКИЙ ПРОФИЛЬ. Носки Nike Lightweight из мягкой и эластичной влагоотводящей ткани обеспечивают плотную удобную посадку, сохраняют ноги сухими и обеспечивают комфорт на любой тренировке. Усиленная пятка и носок защищают зоны, подверженные максимальному износу. Модель носков без амортизации — ощущение легкости и ничего лишнего. В упаковке 3 пары. Машинная стирка</t>
  </si>
  <si>
    <t>Unisex Nike Cushion Crew Training Sock (3 Pair)</t>
  </si>
  <si>
    <t>SX4508-101</t>
  </si>
  <si>
    <t>МЯГКОСТЬ И ПОДДЕРЖКА. Носки для тренинга Nike Cushion Crew (3 пары) из высококачественного материала с плотной посадкой и поддержкой свода стопы обеспечивают длительный комфорт как в спортзале, так и в течение всего дня. Ластик из рубчатого трикотажа и поддержка свода стопы для плотной и надежной посадки. Усиленная пятка и носок защищают зоны, подверженные максимальному износу. Первоклассный хлопок для мягкости, комфорта и долговечности. Машинная стирка  
 75% cotton/18% polyester/6% nylon/1% spandex. 
 Machine wash. 
 Imported. 
100% ТЕКСТИЛЬ</t>
  </si>
  <si>
    <t>75% хлопок, 18% полиэстер, 6% нейлон, 1% эластан</t>
  </si>
  <si>
    <t>Women's Nike Lightweight Footie Training Sock (3 Pair)</t>
  </si>
  <si>
    <t>SX4863-010</t>
  </si>
  <si>
    <t>УДОБНАЯ ПОСАДКА И ВЕНТИЛЯЦИЯ. Короткие носки Nike Everyday Lightweight из сетки и эластичного смесового хлопка обеспечивают вентиляцию и удобную плотную посадку. Влагоотводящая ткань обеспечивает комфорт. Сетчатые вставки для охлаждения. Усиленная область пальцев повышает прочность. 
Машинная стирка</t>
  </si>
  <si>
    <t>70% хлопок, 27% нейлон, 3% эластан</t>
  </si>
  <si>
    <t>Nike Cushion</t>
  </si>
  <si>
    <t>SX4926-901</t>
  </si>
  <si>
    <t>Носки для фитнеса Nike Cushion 3 Pair Socks обеспечивают непревзойденный комфорт и поддержку вашим ногам. Выполненные из комбинации хлопка, полиэстера, нейлона и эластана, они продаются комплектом из трёх пар. Эти носки идеально подходят для интенсивных тренировок и создают ощущение лёгкости. Эти легкие и прочные носки — незаменимый элемент экипировки для любых тренировок, отлично сочетаются с спортивной обувью.
- Высокий процент хлопка обеспечивает отличную мягкость и впитываемость, сохраняя ноги сухими на протяжении всей тренировки.
- Анатомическая конструкция с поддержкой свода стопы обеспечивает оптимальный комфорт, помогая предотвратить усталость ног.
- Дышащий материал обеспечивает эффективную вентиляцию, позволяя вашим стопам оставаться свежими даже при максимальных нагрузках.
- Усиленные пятка и носок повышают износостойкость, увеличивая срок службы носок и защищая их от истирания.
- Эластичные волокна гарантируют плотную посадку, удерживая носки на месте даже при активных движениях.</t>
  </si>
  <si>
    <t>75% хлопок, 18% полиэстер, 5% нейлон, 2% эластан</t>
  </si>
  <si>
    <t>Nike Everyday Cushion Crew</t>
  </si>
  <si>
    <t>SX7664-010</t>
  </si>
  <si>
    <t>Nike Everyday Cushioned Training Crew Socks (3 Pairs). КОМФОРТ И ПОДДЕРЖКА. Носки для тренинга Nike Everyday Cushion Crew (3 пары)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Поддержка свода стопы для плотной посадки и надежной фиксации. Увеличенная длина обеспечивает удобную посадку в области голени. 
 Состав: 69% хлопок/28% полиэстер/2% спандекс/1% нейлон. 
 Машинная стирка.</t>
  </si>
  <si>
    <t>69% хлопок, 28% полиэстер, 2% эластан, 1% нейлон</t>
  </si>
  <si>
    <t>SX7666-010</t>
  </si>
  <si>
    <t>КОМФОРТ И ПОДДЕРЖКА. Носки для тренинга Nike Everyday Cushion Crew (6 пар)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Анатомическая форма левого и правого носка для идеальной естественной посадки. Увеличенная длина обеспечивает удобную посадку в области голени. 
Машинная стирка.</t>
  </si>
  <si>
    <t>69% хлопок, 28% полиэстер, 2% эластан, 1% нейлон</t>
  </si>
  <si>
    <t>33-37</t>
  </si>
  <si>
    <t>Nike Everyday Cushion Ankle</t>
  </si>
  <si>
    <t>SX7667-010</t>
  </si>
  <si>
    <t>Nike Everyday Cushioned Training Ankle Socks (3 Pairs). КОМФОРТ И ПОДДЕРЖКА. Носки для тренинга Nike Everyday Cushion Ankle (3 пары) гарантируют комфорт во время самых интенсивных тренировок. Нижняя часть из толстой ткани терри обеспечивает комфорт, а волокна с высоким коэффициентом трения предотвращают скольжение. Технология Dri-FIT помогает отводить влагу и обеспечивает комфорт.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Длина 1/4 обеспечивает защиту голеностопа. 
 Состав: 71% хлопок/26% полиэстер/2% спандекс/1% нейлон. 
 Машинная стирка. 
100% TEXTILE</t>
  </si>
  <si>
    <t>60%хлопок, 37%полиэстер, 3%эластан</t>
  </si>
  <si>
    <t>SX7667-100</t>
  </si>
  <si>
    <t>71% хлопок, 26% полиэстер, 2% эластан, 1% нейлон</t>
  </si>
  <si>
    <t>SX7669-100</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</si>
  <si>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поддержки.Ткань с технологией Dri-FIT отводит влагу и обеспечивает комфорт. Нижняя часть из толстой петельчатой ткани защищает стопу от ударных нагрузок. Лента из рубчатой ткани в области свода стопы для поддержки. Длина 1/4 закрывает щиколотку. 100% TEXTILE</t>
  </si>
  <si>
    <t>SX7673-100</t>
  </si>
  <si>
    <t>Nike Everyday Cushioned Training No-Show Socks (3 Pairs). КОМФОРТ И ПОДДЕРЖКА. Носки для тренинга Nike Everyday Cushion No-Show (3 пары)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упражнений с отягощением,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Поддержка свода стопы для плотной посадки и надежной фиксации. Крой с низким профилем для аккуратного вида. 
 Состав: 73% хлопок/25% полиэстер/1% спандекс/1% нейлон. 
 Машинная стирка.</t>
  </si>
  <si>
    <t>75% хлопок; 23% полиэстер; 1% эластан; 1% нейлон</t>
  </si>
  <si>
    <t>Nike Everyday</t>
  </si>
  <si>
    <t>SX7676-010</t>
  </si>
  <si>
    <t>ОТВЕДЕНИЕ ВЛАГИ И КОМФОРТ. Носки Nike Everyday помогают сохранять ощущение комфорта на тренировках. Мягкие волокна с влагоотводящей технологией сохраняют комфорт. Технология Dri-FIT отводит влагу и обеспечивает комфорт. Длина до середины голени закрывает щиколотку и нижнюю часть голени. Верхняя часть из рубчатой ткани для фиксации. Лента в области свода стопы для поддержки.</t>
  </si>
  <si>
    <t>57% хлопок, 40% полиэстер, 3% эластан</t>
  </si>
  <si>
    <t>SX7676-100</t>
  </si>
  <si>
    <t>Мужские повседневные носки Nike Everyday Lightweight Crew Sock 3 Pair — это сочетание комфорта и повседневной универсальности. Изготовленные из 60% хлопка, 37% полиэстера и 3% эластана, они обеспечивают мягкость и отличную воздухопроницаемость. Мягкие, но прочные волокна обеспечивают длительный комфорт и надежность в течение всего дня. В комплекте три пары.
- Технология Dri-FIT эффективно отводит влагу, оставляя ваши ноги свежими и сухими даже при интенсивных нагрузках.
- Материалы высокого качества предоставляют невероятный комфорт и долговечность, подходящий для ежедневного использования.
- Оптимальная длина до середины голени добавляет стильный вид, подходит как для тренировок, так и для повседневного ношения.
- Рубчатая верхняя часть предотвращает сползание носков, обеспечивая надежную фиксацию.
- Специальная лента в области свода стопы придаёт дополнительную поддержку, что особо важно при длительных активностях.</t>
  </si>
  <si>
    <t>57% хлопок, 40% полиэстер, 3% эластан</t>
  </si>
  <si>
    <t>SX7677-100</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</si>
  <si>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Верхняя часть из рубчатой ткани для фиксации. Лента в области свода стопы для поддержки. 
Машинная стирка.</t>
  </si>
  <si>
    <t>Nike Everyday Lightweight</t>
  </si>
  <si>
    <t>SX7677-964</t>
  </si>
  <si>
    <t>Носки 3 пары. Легкие носки Nike Everyday созданы для комфорта на весь день. Благодаря влагоотводящей технологии Dri-FIT они обеспечивают комфорт в любых условиях — от короткой прогулки до масштабных приключений. Ткань с технологией Nike Dri-FIT отводит влагу на поверхность, где она быстро испаряется, обеспечивая комфорт. Манжеты помогают удерживать носки на месте. Эластичная лента в средней части стопы для плотной посадки. 61% хлопок, 36% полиэстер, 3% эластан.</t>
  </si>
  <si>
    <t>65% хлопок, 33% полиэстер, 2% эластан</t>
  </si>
  <si>
    <t>SX7679-010</t>
  </si>
  <si>
    <t>Nike Everyday Lightweight Training No-Show Socks (6 Pairs). ОТВЕДЕНИЕ ВЛАГИ И КОМФОРТ. Носки для тренинга Nike Everyday Lightweight No-Show (6 пар) гарантируют комфорт во время самых интенсивных тренировок. Влагоотводящая технология обеспечивает комфорт и вентиляцию, волокна в области стельки создают больше трения для улучшенного сцепления с обувью. Технология Dri-FIT отводит влагу и обеспечивает комфорт. Волокна в подошве создают больше трения для улучшенного сцепления с обувью. Анатомическая форма левого и правого носка для идеальной естественной посадки. Анатомическая форма левого и правого носка для идеальной естественной посадки. Крой с низким профилем для аккуратного вида. 100% TEXTILE</t>
  </si>
  <si>
    <t>W PEGASUS PLUS</t>
  </si>
  <si>
    <t>FQ7261-801</t>
  </si>
  <si>
    <t>Кроссовки</t>
  </si>
  <si>
    <t>Обувь</t>
  </si>
  <si>
    <t>Обувь для спорта</t>
  </si>
  <si>
    <t>Бег</t>
  </si>
  <si>
    <t>Высокоэластичная, легкая пена обеспечивает возврат энергии на совершенно новом уровне.
Кроссовки Pegasus Plus выводят отзывчивую амортизацию на новый уровень. Сверхлегкая пена ZoomX по всей длине увеличивает передачу энергии во время бега, обеспечивая высокую отдачу энергии с каждым шагом. Эластичный верх Flyknit адаптируется к вашей стопе, обеспечивая бесшовную посадку. Верхняя часть обуви из материала Flyknit перфорирована, что делает обувь легче и более воздухопроницаемой. Высокоэффективная промежуточная подошва с пеной ZoomX обеспечивает максимальную отдачу энергии от Nike. Особенно износостойкая резина на подошве обеспечивает сцепление с поверхностью. Вес: приблизительно 205 г (женский размер обуви 39). Перепад: 10 мм.</t>
  </si>
  <si>
    <t>верх: текстиль, иск.кожа; подкладка: текстиль; подошва: резина</t>
  </si>
  <si>
    <t>6</t>
  </si>
  <si>
    <t>6,5</t>
  </si>
  <si>
    <t>7</t>
  </si>
  <si>
    <t>7,5</t>
  </si>
  <si>
    <t>8</t>
  </si>
  <si>
    <t>9</t>
  </si>
  <si>
    <t>9,5</t>
  </si>
  <si>
    <t>10</t>
  </si>
  <si>
    <t>10,5</t>
  </si>
  <si>
    <t>W NIKE LEGEND ESSENTIAL 3 NN</t>
  </si>
  <si>
    <t>DM1119-701</t>
  </si>
  <si>
    <t>Кроссовки Nike Legend Essential 3 Next Nature Training произведены из качественных материалов и способны обеспечить удобство и комфорт во время тренировок и повседневной эксплуатации. Они способны выдержать активные групповые занятия и интенсивные тренировки в тренажерном зале. 
Плоская пятка, прочные материалы и гибкая подошва обеспечивают комфорт и поддержку, которые помогут вам в любом тренажерном зале в любое время. 
Подошва изготовлена ​​из материала Nike Grind с содержанием не менее 8% отходов, образующихся в процессе производства обуви.﻿
Общий дизайн помогает удерживать пятку на плоской подошве для устойчивости во время поднятия тяжестей и приседаний. Сложенный пеноматериал в средней части стопы добавляет прочности, поэтому вы можете выжать еще одно повторение.
Желобки под пальцами помогают сохранить достаточную гибкость для упражнений на ловкость. Захватывающее сцепление помогает вам двигаться на различных поверхностях тренажерного зала.
Сотовая сетка и прочные накладки на задней и боковых сторонах делают их прочными, чтобы помочь вам двигаться дальше.
Плюшевый воротник облегчает надевание и снятие обуви.
Резина проходит от подошвы к бокам для дополнительной прочности.</t>
  </si>
  <si>
    <t>желтый</t>
  </si>
  <si>
    <t>26% синтетика, 74% текстиль; Подошва: 100% резина.</t>
  </si>
  <si>
    <t>NIKE REVOLUTION 7</t>
  </si>
  <si>
    <t>FB2207-102</t>
  </si>
  <si>
    <t>Кроссовки Nike Revolution 7 оснащены такой мягкой амортизацией и поддержкой, которые могут изменить ваш мир бега. Стильный, как всегда, удобный, когда резина касается дороги, и динамичный, развивающий желаемую скорость, это эволюция любимца фанатов, обеспечивающего мягкую и плавную езду.
Подошва из пеноматериала обеспечивает мягкий и плавный ход. В передней части стопы немного больше места по сравнению с моделью 6, поэтому пальцы ног не сжимаются и не защемляются.
Добавленные буфы на пятке видны снаружи обуви. Они мягкие на ощупь и помогают добавить комфорта вашему ахиллу. Точки касания на языке создают естественное ощущение при взлете.
Подошва имеет генеративный рисунок сцепления в сочетании с резиновыми выступами, которые помогают обеспечить сцепление при движении в гору или на спуске.</t>
  </si>
  <si>
    <t>верх: текстиль, иск.кожа; подкладка: текстиль; подошва: резина, пластик</t>
  </si>
  <si>
    <t>W RENEW IN-SEASON TR 12</t>
  </si>
  <si>
    <t>DD9301-003</t>
  </si>
  <si>
    <t>Кроссовки Nike Renew In-Season TR 12 из мягкого пеноматериала обеспечивают мягкую амортизацию и возврат энергии для силовых тренировок, кардиотренировок и всего, что между ними. Подошва имеет поддерживающую дугу сбоку, чтобы удерживать ногу во время быстрых движений.
Амортизация Nike Renew обеспечивает комфорт благодаря пружине, которая обеспечивает плавность хода на беговой дорожке и плавный переход от одного подхода к другому.
Эластичный ремешок в средней части стопы обеспечивает плотную поддержку.
Дуга сбоку помогает удерживать стопу, сохраняя ее устойчивость во время упражнений на полу.
Дышащая сетка с легкими накладками на верхней части.</t>
  </si>
  <si>
    <t>синтетические материалы, текстиль, резина</t>
  </si>
  <si>
    <t>5,5</t>
  </si>
  <si>
    <t>Men's Nike Air Monarch IV Training Shoe</t>
  </si>
  <si>
    <t>415445-001</t>
  </si>
  <si>
    <t>Фитнес</t>
  </si>
  <si>
    <t>АМОРТИЗАЦИЯ, ПРОЧНОСТЬ И ПОДДЕРЖКА. Кроссовки для занятий в зале и на каждый день Nike Air Monarch IV с легкой подошвой из материала Phylon и прочным кожаным верхом обеспечивают поддержку и амортизацию. Эластичные желобки обеспечивают естественную гибкость при каждом шаге. Верх из кожи для прочности и поддержки. Подошва из материала Phylon со вставкой Air-Sole во всю длину для легкости и амортизации. Прочная резиновая подметка с особым рисунком для сцепления с поверхностями разных типов. Эластичные желобки дают дополнительную гибкость, что способствует плавным движениям стопы и эффективному движению. Перепад: 10 мм.</t>
  </si>
  <si>
    <t>Nike Air. Обеспечивает большую гибкость и пружинистость подошвы.</t>
  </si>
  <si>
    <t>верх: нат.кожа, иск.кожа, текстиль; подкладка: текстиль; подошва: резина, пластик</t>
  </si>
  <si>
    <t>415445-101</t>
  </si>
  <si>
    <t>ПОЛНАЯ ПОДДЕРЖКА ДЛЯ ТРЕНИРОВОК. Кроссовки Nike Air Monarch IV созданы для комфортных тренировок и дополнены износостойкой кожей сверху для поддержки. 
Промежуточная подошва из легкого пеноматериала со скрытой вставкой Air-Sole во всю длину смягчает каждый шаг.
Кожаный верх с накладками для поддержки и перфорацией для дополнительной вентиляции.
Скрытая вставка Air-Sole во всю длину обеспечивает легкость, комфорт и амортизацию.
Износостойкая подметка из твердой резины для сцепления с различными поверхностями.</t>
  </si>
  <si>
    <t>верх: нат.кожа, иск.кожа, текстиль; подкладка: текстиль; подошва: резина, пластик</t>
  </si>
  <si>
    <t>Nike Reax 8 TR</t>
  </si>
  <si>
    <t>621716-020</t>
  </si>
  <si>
    <t>Кроссовки Nike Reax 8 TR сочетают в себе легкую фиксацию и отзывчивую амортизацию для непревзойденной эффективности во время тренировок. Амортизация Nike Reax в области пятки обеспечивает отзывчивый бег. Динамическая система шнуровки обеспечивает надежную фиксацию в средней части стопы. Эластичные канавки позволяют стопе двигаться естественно. Твердые резиновые накладки обеспечивают надежное сцепление.</t>
  </si>
  <si>
    <t>черный/желтый</t>
  </si>
  <si>
    <t>Nike Flex Essential TR Leather</t>
  </si>
  <si>
    <t>AQ8227-001</t>
  </si>
  <si>
    <t>Женские кроссовки для тренинга Nike Flex Essential TR Leather сочетают верх из высококачественной кожи с надежной платформой, которая обеспечивает гибкость и сцепление при движении во всех направлениях. Модель предназначена для носки в течение всего дня.
Подметка имеет глубокие гибкие желобки, обеспечивающие свободу движений.
Верх из кожи для прочности и стильного вида.
Глубокие эластичные желобки в средней части стопы для дополнительной гибкости.
Рисунок протектора в фитнес-тематике обеспечивает сцепление при движении в разных направлениях.
Накладки из резины в области пятки и передней части стопы снижают износ на различных типах поверхности.</t>
  </si>
  <si>
    <t>35% кожа, 35% синтетическая кожа, 30% резина</t>
  </si>
  <si>
    <t>Nike Odyssey React Shield 2</t>
  </si>
  <si>
    <t>BQ1672-001</t>
  </si>
  <si>
    <t>Беговые кроссовки Nike Odyssey React Shield 2 включают в себя несколько технологий и улучшений, которые делают их удивительно эффективными при беге по мокрой местности, сохраняя при этом превосходную скорость и производительность их уличной версии.
Хотя в подошве по-прежнему используется выдающаяся пена Nike React, обеспечивающая феноменальную амортизацию на асфальте, именно на подошве Nike внесла поистине блестящие изменения. Новая резина Storm Tread в сочетании с волнистым рисунком и серией резьбы в средней части стопы обеспечивает невероятное сцепление на любой местности, отталкивая воду из подошвы.
Верх кроссовок Odyssey React 2 благодаря технологии Nike Shield оснащен водоотталкивающей мембраной, благодаря которой ваши ноги всегда остаются сухими и защищенными. Усиления на носке и пятке в сочетании с настраиваемой кружевной застежкой обеспечивают плотную посадку этих кроссовок на неизменно высоком уровне, а воротник с мягкой пяткой обеспечивает больший комфорт и поддержку ахиллова сухожилия. 
Кроссовки Nike Odyssey React Shield 2 из легкого материала с защитой от непогоды позволяют продолжать тренировки в дождливые месяцы. Под ногами амортизирующая вставка Nike React обеспечивает мягкое и упругое движение по маршруту.</t>
  </si>
  <si>
    <t>верх: иск. кожа, текстиль, подкл: текстиль, подошва: резина, пластик</t>
  </si>
  <si>
    <t>Nike Epic React Flyknit 2</t>
  </si>
  <si>
    <t>BQ8927-003</t>
  </si>
  <si>
    <t>Женские кроссовки для бега Nike Epic React Flyknit 2 — это непревзойдённый уровень легкости и комфорта. Верх, выполненный из материала Flyknit, повторяет форму стопы, обеспечивая легкость и поддержку. Гарантируя мягкость и упругую амортизацию, технология подошвы Nike React не оставляет вашим соперникам ни единого шанса. Верх, выполненный из материала Flyknit, для эластичности и поддержки. Технология Nike React для непревзойденной плавности движений. Прессованная область пятки для надежной посадки. Система фиксации с плетением в средней части стопы обеспечивает дополнительную поддержку. Она интегрирована с панелью для шнуровки, благодаря чему позволяет регулировать посадку. Внутренняя часть для удобства переодевания. Низкий анатомический бортик расположен прямо под щиколоткой для плотной и удобной посадки. Протектор из прозрачной резины в передней части стопы для прочности и сцепления с поверхностью. Колодка: MR-20-KT
Перепад: 10 мм (пятка 22 мм, передняя часть 12 мм)</t>
  </si>
  <si>
    <t>81% текстиль, 19% синт.кожа; 100% текстиль; 60% пластик, 40% резина</t>
  </si>
  <si>
    <t>NIKE REACT VISION</t>
  </si>
  <si>
    <t>CD4373-004</t>
  </si>
  <si>
    <t>Мужские кроссовки Nike React Vision представляют собой ультрасовременные беговые кроссовки, разработанные для максимального комфорта. Оснащены инновационной технологией Nike React, которая обеспечивает непревзойденный уровень амортизации, снижая нагрузку на суставы и улучшая общее ощущение бега. Мягкий и легкий материал верха гарантирует дышащую и комфортную посадку, а уникальная структура подошвы добавляет динамичности и обеспечивает дополнительную поддержку.</t>
  </si>
  <si>
    <t>верх: текстиль, иск.кожа; подкладка: текстиль; подошва: пластик, резина</t>
  </si>
  <si>
    <t>WMNS NIKE AIR MAX EXCEE</t>
  </si>
  <si>
    <t>CD5432-010</t>
  </si>
  <si>
    <t>Женские кроссовки Nike Air Max Excee  - комбинация стиля и комфорта. Технология воздушной подушки Max Air обеспечивает отличную амортизацию, а легкий материал верха обеспечивает идеальную посадку и вентиляцию. Эти кроссовки предлагают превосходный комфорт и поддержку на протяжении всего дня.</t>
  </si>
  <si>
    <t>41% Кожа, 26% Синтетика, 33% Текстиль; Подошва: 70% Резина, 30% Пластик.</t>
  </si>
  <si>
    <t>Nike React Gato</t>
  </si>
  <si>
    <t>CT0550-300</t>
  </si>
  <si>
    <t>Бутсы</t>
  </si>
  <si>
    <t>NIKE REACTGATO – это инновационные бутсы для футзала, разработанные для обеспечения максимального комфорта и чувствительности мяча. Оснащены технологией Nike React, они предлагают высокоотзывчивую амортизацию, облегчающую движения и снижающую усталость ног. Верхняя часть выполнена из гибкого, но прочного материала, который обеспечивает превосходную посадку и поддержку стопы. Уникальный дизайн подошвы с резиновыми структурными элементами нацелен на улучшение сцепления с паркетом и более точное управление мячом. Бутсы NIKE REACTGATO подходят для игроков, стремящихся к динамичности и контролю во время игры в зале.</t>
  </si>
  <si>
    <t>12</t>
  </si>
  <si>
    <t>Nike Revolution 6</t>
  </si>
  <si>
    <t>DC3729-003</t>
  </si>
  <si>
    <t>КОМФОРТ, ГИБКОСТЬ И АМОРТИЗАЦИЯ В ЛЮБЫХ УСЛОВИЯХ. Эта модель содержит не менее 20% переработанных материалов в составе по весу. Дай старым материалам новую жизнь. Задай подходящий темп с самого начала в мягких кроссовках Nike Revolution 6 Next Nature. Мы знаем, что комфорт крайне важен для успешной пробежки, поэтому мы сделали всё, чтобы обеспечить надежную амортизацию и гибкость. Популярная модель стала еще лучше благодаря новой воздухопроницаемой конструкции. Мягкая сетка на бортике повышает ощущение комфорта. Дополнительные накладки по всей поверхности добавляют прочности. Подошва из пеноматериала более мягкая, чем подошва кроссовок Revolution 5. Подметка, сконструированная на компьютере, создает поршневой эффект во время бега, улучшая амортизацию и гибкость. Это обеспечивает прочность и сцепление с поверхностью. Особые элементы на язычке и пятке позволяют легко надевать и снимать кроссовки.</t>
  </si>
  <si>
    <t>текстиль, иск. кожа; текстиль; резина, пластик</t>
  </si>
  <si>
    <t>DC3729-500</t>
  </si>
  <si>
    <t>Nike Quest 5</t>
  </si>
  <si>
    <t>DD0204-003</t>
  </si>
  <si>
    <t>ЛЕГКОСТЬ И АМОРТИЗАЦИЯ. Вся твоя жизнь — это стремление к цели? Nike Quest 5 поможет тебе достичь любых высот. Эта модель обеспечит плавность и комфорт во время движения и отличное сцепление с поверхностью. Мы добавили в конструкцию пеноматериал, который улучшает амортизацию при беге. Верх из сетки обеспечивает легкость и воздухопроницаемость. На основе данных, полученных от бегунов, мы разместили сетку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Прозрачный материал демонстрирует внутренние компоненты средней части. Невероятно мягкий пеноматериал подошвы амортизирует при каждом шаге. Увеличенная высота способствует мягкости во время бега. Резиновая подметка для надежного сцепления с поверхностью. Невероятно мягкая подкладка и амортизация в области голеностопа обеспечивают комфорт. Накладки на носках и области шнуровки повышают прочность.</t>
  </si>
  <si>
    <t>24% синтетика, 76% текстиль; Подошва: 100% резина.</t>
  </si>
  <si>
    <t>8,5</t>
  </si>
  <si>
    <t>DD0204-004</t>
  </si>
  <si>
    <t>черный/красный</t>
  </si>
  <si>
    <t>Nike React Infinity Run Flyknit 3</t>
  </si>
  <si>
    <t>DD3024-008</t>
  </si>
  <si>
    <t>Nike React Infinity 3, по-прежнему одна из версий наших протестированных кроссовок, которая имеет мягкую и поддерживающую амортизацию. Их мягкость, устойчивость и плавность хода позволят вам преодолевать как длинные, так и короткие маршруты. Дышащий верх создает ощущение компактности, но при этом является гибким. В них также добавлена дополнительная амортизация в воротник, чтобы обеспечить ощущение мягкости. А также добавлен материал Flyknit по всему верху, создав определенные зоны, обеспечивающие оптимальную воздухопроницаемость, гибкость и герметичность. В результате создается ощущение прохлады, которое помогает вашей ноге чувствовать себя в безопасности, позволяя ей двигаться без ограничений. В них по-прежнему используется технология Flywire для поддержки средней части стопы.
Технология Nike React — это легкий и прочный пеноматериал, обеспечивающий плавность и отзывчивость при движении. Пенопласт в форме качалки обеспечивает поддержку на трех этапах шага бегуна. Он обеспечивает гибкость, когда ваша нога отрывается от земли, плавность хода, когда ваша нога движется вперед, и амортизацию при контакте с землей. Его широкая форма обеспечивает более стабильную езду, помогая высвобождать энергию при каждом шаге.
Меньше материала между стелькой и межподошвой означает, что вы находитесь ближе к пене. Это помогает создать более отзывчивый интерфейс. Сама пена имеет большую высоту, что создает ощущение мягкости.
Гибридный язычок сочетает в себе ощущение носка и возможность регулировки традиционного дизайна.
Мягкая набивка вдоль воротника обеспечивает мягкую точку прикосновения.
Увеличенная резина на подошве обеспечивает сцепление и долговечность.</t>
  </si>
  <si>
    <t>Nike Flex Experience Run 11 Next Nature</t>
  </si>
  <si>
    <t>DD9283-601</t>
  </si>
  <si>
    <t>НОВЫЙ УРОВЕНЬ ГИБКОСТИ И ЕСТЕСТВЕННЫЙ КОМФОРТ. Каждая пробежка должна быть приятной и умиротворяющей. Кроссовки Nike Flex Experience Run 11 Next Nature с легким минималистичным дизайном стильно выглядят и обеспечивают комфорт. Конструкция поддерживает стопу и способствует максимальному комфорту при движении, создавая впечатление, будто ты носишь эту пару многие годы. Кроме того, мы создали эту модель с заботой о планете. Конструкция содержит не менее 20% переработанных материалов в составе по весу. Эластичные желобки на подметке не ограничивают естественных движений стопы от пятки до носка. Меньший объем пеноматериала в подметке повышает гибкость и легкость. Верх из трикотажа со вставками из сетки создает лаконичный образ, который подходит как для пробежек, так и повседневной жизни. Мягкий дышащий материал обеспечивает удобную посадку. Система поддержки в средней части фиксирует стопу. Легкая амортизация в области пятки отвечает за мягкость. Подметка со спокойным дизайном идеально подходит твоему умиротворенному состоянию.</t>
  </si>
  <si>
    <t>Nike Flex Experience Run 11</t>
  </si>
  <si>
    <t>DD9284-001</t>
  </si>
  <si>
    <t>НОВЫЙ УРОВЕНЬ ГИБКОСТИ И ЕСТЕСТВЕННЫЙ КОМФОРТ. Каждая пробежка должна быть приятной и умиротворяющей. Кроссовки Nike Flex Experience Run 11 Next Nature с легким минималистичным дизайном стильно выглядят и обеспечивают комфорт. Конструкция поддерживает стопу и способствует максимальному комфорту при движении, создавая впечатление, будто ты носишь эту пару многие годы. Кроме того, мы создали эту модель с заботой о планете. Она содержит не менее 20% переработанных материалов в составе по весу. Эластичные желобки на подметке не ограничивают естественных движений стопы от пятки до носка. Меньший объем пеноматериала в подметке повышает гибкость и легкость. Верх из трикотажа со вставками из сетки создает лаконичный образ, который подходит как для пробежек, так и повседневной жизни. Мягкий дышащий материал обеспечивает удобную посадку. Система поддержки в средней части фиксирует стопу. Легкая амортизация в области пятки отвечает за мягкость. Лаконичная подметка идеально подходит твоему умиротворенному состоянию.</t>
  </si>
  <si>
    <t>Nike Downshifter 12</t>
  </si>
  <si>
    <t>DD9293-401</t>
  </si>
  <si>
    <t>НАДЕЖНАЯ ПОДДЕРЖКА ДЛЯ ПРОБЕЖКИ. Сделай первые шаги в мире бега в кроссовках Nike Downshifter 12. Эта модель обеспечивает поддержку и стабилизацию, а также легкость и комфорт для тренировок и отдыха. Эта модель содержит не менее 20% переработанного материала по весу. Это начало большого пути. Завяжи шнурки и выходи на улицу. 
Верх из сетки обеспечивает легкость и воздухопроницаемость. На основе данных, полученных от бегунов, сетка размещена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Невероятно мягкий пеноматериал подошвы амортизирует при каждом шаге. Увеличенная высота способствует мягкости во время бега. 
Резиновая подметка обеспечивает надежное сцепление с поверхностью. 
Накладки на носках и области шнуровки повышают прочность. 
Сетчатый материал демонстрирует внутренние компоненты средней части и области носка.</t>
  </si>
  <si>
    <t>верх: текстиль; подкладка: текстиль; подошва: резина</t>
  </si>
  <si>
    <t>DD9294-600</t>
  </si>
  <si>
    <t>НАДЕЖНАЯ ПОДДЕРЖКА ДЛЯ ПРОБЕЖКИ. Сделай первые шаги в мире бега в кроссовках Nike Downshifter 12. Эта модель обеспечивает поддержку и стабилизацию, а также легкость и комфорт для тренировок и отдыха. Мы продолжаем заботиться о планете: эта модель содержит не менее 20% переработанного материала по весу. Это начало большого пути. Завяжи шнурки и выходи на улицу. Верх из сетки обеспечивает легкость и воздухопроницаемость. На основе данных, полученных от бегунов, мы разместили сетку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Невероятно мягкий пеноматериал подошвы амортизирует при каждом шаге. Увеличенная высота способствует мягкости во время бега. Резиновая подметка обеспечивает надежное сцепление с поверхностью. Накладки на носках и области шнуровки повышают прочность. Сетчатый материал демонстрирует внутренние компоненты средней части и области носка.</t>
  </si>
  <si>
    <t>Phantom GX Academy TF</t>
  </si>
  <si>
    <t>DD9477-600</t>
  </si>
  <si>
    <t>Шиповки</t>
  </si>
  <si>
    <t>Хотите вывести свою игру на новый уровень? Бутсы Academy дают вам точную игру, необходимую для того, чтобы дать волю вашим сокровенным игровым инстинктам. Благодаря NikeSkin и сетчатой ​​зоне касания, помогающей повысить точность, а также пластине для маневренности, которая разработана так, чтобы поворачивать и бежать вместе с вами, она готова разжечь ваш спонтанный игровой дух.
Расширенная зона касания NikeSkin, оснащенная специальной сеткой, еще больше приближает ногу к мячу, обеспечивая лучший контроль при ведении и пасах во влажных или сухих условиях. Верх мягкий и почти вязаный, а зона контакта на внутренней стороне обуви увеличена для еще лучшего касания.
Асимметрия пятки обеспечивает комфорт. Мягкие элементы в пятке облегчают процесс обкатки и помогают уменьшить раздражение и давление без ущерба для стабильности и структуры.
Подошва с генеративной текстурой обеспечивает сцепление с газоном.
Для использования на коротких синтетических поверхностях.
Мягкая стелька</t>
  </si>
  <si>
    <t>красный/черный</t>
  </si>
  <si>
    <t>Синтетические материалы, резиновая подошва</t>
  </si>
  <si>
    <t>NIKE DEFYALLDAY</t>
  </si>
  <si>
    <t>DJ1196-002</t>
  </si>
  <si>
    <t>Держим цены</t>
  </si>
  <si>
    <t>ДЛИТЕЛЬНЫЙ КОМФОРТ ВО ВРЕМЯ ТРЕНИРОВОК. В кроссовках Nike Defy All Day ты можешь решать любые повседневные задачи. Верх из кожи и резиновая подметка обеспечивают прочность и уверенное сцепление для интенсивных тренировок. Мягкая амортизация обеспечивает комфорт на протяжении всей тренировки или в течение всего дня. Прочная кожа верха выдержит самые интенсивные нагрузки. Интегрированная вентиляция усиливает охлаждение. Амортизирующий пеноматериал, мягкая стелька и мягкий бортик обеспечивают комфорт там, где это необходимо, во время тренировок или любых других занятий. Прочный резиновый протектор обеспечивает уверенное сцепление на разных поверхностях. Эластичные желобки в подошве не стесняют естественных движений стопы.</t>
  </si>
  <si>
    <t>верх: нат.кожа, иск.кожа, текстиль; подкладка: текстиль; подошва: резина, пластик</t>
  </si>
  <si>
    <t>Nike Defy All Day</t>
  </si>
  <si>
    <t>DJ1196-103</t>
  </si>
  <si>
    <t>Nike Mercurial Superfly 9 Club FG/MG</t>
  </si>
  <si>
    <t>DJ5961-146</t>
  </si>
  <si>
    <t>Мгновенно измените ход игры благодаря смелому дизайну лёгкого и низкопрофильного ботинка Superfly 9 Club MG. Скорость – в воздухе. Внутренняя каркасная конструкция выполнена из тонкого, но прочного материала, который надежно фиксирует стопу на подошве, не добавляя лишнего веса, обеспечивая оптимальную фиксацию. Уникальный рисунок протектора обеспечивает сверхвысокое сцепление с дорогой и быстрое отсоединение для создания отрыва. Технология Flyknit обволакивает лодыжку мягкой, эластичной тканью, обеспечивая надежную фиксацию. Переработанный дизайн улучшает посадку, делая ее более похожей на стопу. Мы добились этого, проведя многочисленные испытания на сотнях спортсменов. В результате получился более анатомический носок и лучшая фиксация пятки. Верхняя часть бутсы выполнена из формованного синтетического материала с текстурированным рисунком для лучшего контроля мяча при ведении на высоких скоростях.</t>
  </si>
  <si>
    <t>верх: иск.кожа; подкладка: текстиль; подошва: пластик</t>
  </si>
  <si>
    <t>M NIKE AIR MAX ALPHA TRAINER 5</t>
  </si>
  <si>
    <t>DM0829-010</t>
  </si>
  <si>
    <t>Завершите тренировки с силой и с ревом, который ошеломит пол тренажерного зала, в кроссовках Nike Air Max Alpha Trainer 5. Амортизация Max Air обеспечивает удобную устойчивость для подъема, будь то легкий или тяжелый день. Широкое плоское основание обеспечивает повышенную устойчивость и сцепление для всех видов тяжелых тренировок без ущерба для стиля, когда вы перемещаетесь и готовитесь к набору скорости.
Подошва из пеноматериала со вставкой Max Air в области пятки амортизирует стопу, обеспечивая длительный комфорт. Воротник из пеноматериала поддерживает лодыжку от одного движения к другому.
Плоская широкая подошва с улучшенным резиновым рисунком протектора обеспечивает стабильность и сцепление. Резиновая обертка по бокам надежно удерживает ногу на подошве во время бокового движения. Гибкие канавки в передней части стопы предназначены для выпадов.
Прочная дышащая сетка в верхней части.
Язычок для пятки.</t>
  </si>
  <si>
    <t>Nike Legend Essential 3</t>
  </si>
  <si>
    <t>DM1119-001</t>
  </si>
  <si>
    <t>синтетические материалы, резина</t>
  </si>
  <si>
    <t>DM1119-002</t>
  </si>
  <si>
    <t>Кроссовки Nike Legend Essential 3 Next Nature Training произведены из качественных материалов и способны обеспечить удобство и комфорт во время тренировок и повседневной эксплуатации. Они способны выдержать активные групповые занятия и интенсивные тренировки в тренажерном зале.
Плоская пятка, прочные материалы и гибкая подошва обеспечивают комфорт и поддержку, которые помогут вам в любом тренажерном зале в любое время.
Подошва изготовлена ​​из материала Nike Grind с содержанием не менее 8% отходов, образующихся в процессе производства обуви.﻿
Общий дизайн помогает удерживать пятку на плоской подошве для устойчивости во время поднятия тяжестей и приседаний. Сложенный пеноматериал в средней части стопы добавляет прочности, поэтому вы можете выжать еще одно повторение.
Желобки под пальцами помогают сохранить достаточную гибкость для упражнений на ловкость. Захватывающее сцепление помогает вам двигаться на различных поверхностях тренажерного зала.
Сотовая сетка и прочные накладки на задней и боковых сторонах делают их прочными, чтобы помочь вам двигаться дальше.
Плюшевый воротник облегчает надевание и снятие обуви.
Резина проходит от подошвы к бокам для дополнительной прочности.</t>
  </si>
  <si>
    <t>60% синтетика, 40% текстиль</t>
  </si>
  <si>
    <t>DM1120-002</t>
  </si>
  <si>
    <t>NIKE AIR MAX DAWN</t>
  </si>
  <si>
    <t>DQ3991-002</t>
  </si>
  <si>
    <t>Привяжите себя к ДНК спортивной легкой атлетики с помощью ретро-дизайна кроссовок Nike AIR MAX DAWN. Тщательно изготовленные из не менее 20% переработанных материалов по весу, мы включили ткани, отражающие эпоху (например, мягкую замшу), чтобы придать классическую атмосферу. Современные дизайнерские линии на межподошве и пятке сохранят свежесть вашего образа. Зашнуруйте шнуровку и представьте себе хороший прогноз на день.
Воздушная сетка и мягкая замша создают классический образ в духе старой школы.
Вставка Air с окнами в форме таблеток в стиле ретро и мягкой межподошвой из пеноматериала для амортизации и упругости.
Резиновая подошва с пилообразным краем обеспечивает сцепление, долговечность и уникальную эстетику, смягчающую каждый шаг.
Революционная технология Air впервые появилась в обуви Nike в 1978 году. Модель Air Max 1 дебютировала с видимой технологией Air в пятке, которая позволила фанатам больше, чем просто ощущение воздушной амортизации — они внезапно смогли ее увидеть. С тех пор кроссовки Air Max следующего поколения стали хитом среди спортсменов и коллекционеров благодаря ярким цветовым сочетаниям и надежной и легкой амортизации.</t>
  </si>
  <si>
    <t>серый/оранжевый</t>
  </si>
  <si>
    <t>Кожа 90% , Текстиль 10%</t>
  </si>
  <si>
    <t>Nike Motiva</t>
  </si>
  <si>
    <t>DV1238-703</t>
  </si>
  <si>
    <t>Кроссовки Nike Motiva, разработанные для ходьбы с максимальным комфортом, обеспечивают высочайший уровень амортизации. Высокий слой пены в сочетании с нашей инновацией Comfortgroove на подошве поглощает неровности на пути. А их преувеличенный рокер помогает вам двигаться вперед.</t>
  </si>
  <si>
    <t>верх: 77% текстиль, 23% иск.кожа; подкладка: 100% текстиль; подошва: 100% резина</t>
  </si>
  <si>
    <t>W NIKE FREE METCON 5</t>
  </si>
  <si>
    <t>DV3950-001</t>
  </si>
  <si>
    <t>Если вы застряли на тренировке, воспользуйтесь внутренней силой и вернитесь в форму в женских кроссовках Nike Free Metcon 5. Эта обувь сочетает в себе великолепный стиль и удобство ношения с гибкой передней частью стопы и устойчивой пяткой, что делает ее идеальной для занятий аэробикой и повышения ловкости. Модифицированный верх с мягкой прокладкой облегчает надевание и снятие.</t>
  </si>
  <si>
    <t>NIKE AIR WINFLO 10</t>
  </si>
  <si>
    <t>DV4022-400</t>
  </si>
  <si>
    <t>Кроссовки Nike Air Winflo 1 — это стильное и функциональное дополнение к твоему беговому гардеробу. Сочетая в себе современный дизайн в ярко-синих тонах с культовой амортизацией Air, эти кроссовки обеспечивают комфорт и поддержку на каждом шагу. Дышащий верх и прочная резиновая подошва гарантируют долговечность и хорошее сцепление как на улице, так и на беговой дорожке.</t>
  </si>
  <si>
    <t>16 % синтетика, 84 % текстиль; Подошва: 100% резина.</t>
  </si>
  <si>
    <t>W AIR WINFLO 10</t>
  </si>
  <si>
    <t>DV4023-102</t>
  </si>
  <si>
    <t>Winflo 10 — сбалансированный велосипед, который поможет вам начать пробежку. Он отлично подойдет независимо от того, являетесь ли вы человеком с привычкой регистрировать свой еженедельный пробег, новичком, надеющимся превратить интригу в рутину, или просто присоединяетесь к другу для спонтанной пробежки на выходных. Кроссовки с нейтральной поддержкой и упругим элементом Nike Air, а также увеличенное пространство в передней части стопы создают ощущение комфорта и упругости. Он готов к вашей пробежке, когда дорога зовет вас по имени.</t>
  </si>
  <si>
    <t>16 синтетика, 84 текстиль; Подошва: 100% резина.</t>
  </si>
  <si>
    <t>Nike Tiempo Legend 10 Academy</t>
  </si>
  <si>
    <t>DV4342-002</t>
  </si>
  <si>
    <t>Даже легенды находят способы развиваться. В последней версии этих шиповок Academy, созданных для того, чтобы поднять вашу игру на новый уровень, используется совершенно новая кожа FlyTouch Lite. Мягче натуральной кожи, они плотно прилегают к ноге и не растягиваются, поэтому вы можете диктовать темп своей игры. Легче и изящнее, чем любой другой Tiempo на сегодняшний день, Legend 10 подходит для любой позиции на поле, независимо от того, посылаете ли вы точный пас через защиту или движетесь назад, чтобы остановить отрыв.
Видите эти микроточки сверху? Они расширяют сенсорные зоны для бросков, ведения и пасов. Они придают более гладкий вид, убирая дополнительную набивку. Более того, они не жертвуют контролем мяча, которого вы так жаждете на поле. Мы удалили пенопластовые капсулы из Tiempo 9, чтобы ваша нога могла стать еще ближе к мячу, когда он находится под вашим контролем. Вместо этого мы влили линии в обувь.
Искусственная кожа FlyTouch Lite невероятно мягкая. Это помогает обуви прилегать к ноге, обеспечивая комфорт без чрезмерного растяжения материала. Конструкция язычка с дополнительной набивкой обеспечивает ощущение безопасности и комфорта в ключевых зонах удара. Подкладка из микрофибры создает ощущение премиум-класса.
Резиновая подошва обеспечивает сцепление с газоном.
Для использования на коротких синтетических поверхностях.
Мягкая стелька.</t>
  </si>
  <si>
    <t>94% синтетический материал, 6% текстиль; подошва: 100% резина</t>
  </si>
  <si>
    <t>W NIKE REVOLUTION 7</t>
  </si>
  <si>
    <t>FB2208-303</t>
  </si>
  <si>
    <t>Nike Air Force 1 '07 Fresh — это переосмысление культовой классики, сочетающее в себе непревзойденный стиль и максимальный комфорт. Эти кроссовки выполнены из высококачественной кожи, обеспечивающей долговечность и элегантный внешний вид. Амортизация Air под пяткой гарантирует мягкие и упругие шаги, а резиновая подошва с классическим узором «елочка» обеспечивает надежное сцепление. Их универсальный дизайн прекрасно подходит как для повседневных образов, так и для спортивных мероприятий.</t>
  </si>
  <si>
    <t>14% Синтетика, 86% Текстиль; Подошва: 90% Резина, 10% Пластик.</t>
  </si>
  <si>
    <t>AIR ZOOM PEGASUS 41</t>
  </si>
  <si>
    <t>FD2722-002</t>
  </si>
  <si>
    <t>Отзывчивая амортизация Pegasus обеспечивает энергичную езду для ежедневного бега по дороге. Ощутите более легкий возврат энергии с двумя блоками Air Zoom и пенной подошвой ReactX. Кроме того, улучшенная сетка Engineered mesh в верхней части уменьшает вес и повышает воздухопроницаемость. Усовершенствованный дышащий верх из сетчатой ​​ткани
Подошва из пеноматериала ReactX охватывает переднюю часть стопы и пятку, а вставки Air Zoom обеспечивают энергичный бег.
Фирменная вафельная резиновая подошва для сцепления и гибкости
Мягкий язычок и стелька на воротнике для надежной и удобной посадки
Что нового? Абсолютно новая промежуточная подошва из пеноматериала ReactX на 13% более отзывчива, чем предыдущая технология React.
Созданная для производительности и планеты, пена ReactX разработана для снижения своего углеродного следа по меньшей мере на 43% в паре промежуточных подошв за счет снижения энергии производственного процесса по сравнению с предыдущей пеной React. Углеродный след ReactX основан на оценке «от колыбели до ворот», рассмотренной PRé Sustainability BV и Intertek China. Другие компоненты промежуточной подошвы, такие как подушки безопасности, пластины или другие формулы пены, не рассматривались.</t>
  </si>
  <si>
    <t>верх: текстиль, иск.кожа; подкладка: текстиль; подошва: резина</t>
  </si>
  <si>
    <t>11</t>
  </si>
  <si>
    <t>11,5</t>
  </si>
  <si>
    <t>Nike Zegama Trail 2</t>
  </si>
  <si>
    <t>FD5190-001</t>
  </si>
  <si>
    <t>Вверх по горе, через лес, к вершине тропы, по которой вы можете пойти. Оснащенные сверхчувствительной пенной подошвой ZoomX, кроссовки Zegama 2 созданы для покорения крутых хребтов, неровных скал и гонок от начала до конца тропы. Оптимальная амортизация дополняет прочную подошву, созданную для вашего путешествия по пересеченной местности. Красные стрелки на язычке и верхней части вдохновлены знаковыми стрелками с рукописными цифрами, используемыми по всему маршруту. Two Bays идентифицируется по круглому символу с изображением синего великолепного расписного малюра, который можно увидеть как на указателях вдоль маршрута, так и на стельках. Глубокие и яркие синие цвета символизируют начало и конец 28-километрового участка от залива до залива, где океан встречается с небом. Сетка Engineered mesh, более прочная и гибкая, чем обычная сетка, в верхней части обеспечивает устойчивость в различных условиях бега по бездорожью.
Легкая промежуточная подошва Nike ZoomX в сочетании с увеличенной высотой стопы обеспечивает амортизацию во время длительных пробежек.
Подошва Vibram Zegama, изготовленная из Vibram Megagrip, имеет разнообразный рисунок выступов, подчеркнутый широким интервалом. Это означает, что вы получаете сцепление для более технических поверхностей.
Гетры на щиколотку помогают ограничить попадание мусора на тропу.
Накладки на носке обеспечивают дополнительную прочность.</t>
  </si>
  <si>
    <t>Nike Quest 6</t>
  </si>
  <si>
    <t>FD6033-003</t>
  </si>
  <si>
    <t>Nike Quest 6 предназначены для бегунов всех уровней. Но не заблуждайтесь, это все, что угодно, но не начальный уровень. Суперудобная и поддерживающая посадка в средней части стопы помогает сохранять устойчивость на протяжении всех миль. Плюс, супермягкая пена в подошве смягчает каждый шаг. Фиксатор средней части стопы помогает лучше зафиксировать ногу, чем туже затянуты шнурки.
Увеличенная высота межподошвы обеспечивает более мягкий и отзывчивый ход по сравнению с Quest 5.
Резиновая подошва обеспечивает надежное сцепление ног с поверхностью.</t>
  </si>
  <si>
    <t>NIKE QUEST 6</t>
  </si>
  <si>
    <t>FD6033-102</t>
  </si>
  <si>
    <t>верх: 100% текстиль; подкладка: 100% текстиль; подошва: 100% резина</t>
  </si>
  <si>
    <t>FD6034-001</t>
  </si>
  <si>
    <t>Женские кроссовки Nike Quest 6 — это усовершенствованная модель для бегунов, специально созданная для тренировок на асфальте или беговой дорожке. Одним из главных изменений в сравнении с предыдущими моделями является наличие более толстой межподошвы с технологией ComfiRide, которая добавляет больше амортизации для длительных пробежек. Эта технология обеспечивает улучшенный комфорт и поддержку стопы, делая кроссовки идеальными для бегунов, ищущих мягкий и упругий шаг.
Верх выполнен из легкого текстильного сетчатого материала, который позволяет коже дышать, способствуя оптимальной вентиляции и предотвращая перегрев. Подошва из пеноматериала Phylon в сочетании с износостойким протектором обеспечивает отличное сцепление с поверхностью и долговечность. Эта комбинация делает кроссовки подходящими для самых разных тренировок и ежедневного использования, при этом сохраняя их легкость и комфорт.</t>
  </si>
  <si>
    <t>верх: текстиль, иск.кожа; подкладка: текстиль; подошва: резина, пластик</t>
  </si>
  <si>
    <t>NIKE DOWNSHIFTER 13</t>
  </si>
  <si>
    <t>FD6454-003</t>
  </si>
  <si>
    <t>Кроссовки NIKE DOWNSHIFTER 13 предлагают идеальное сочетание комфорта и производительности для ежедневных тренировок и активного образа жизни. Они оснащены дышащим верхом из сетчатого материала, который обеспечивает превосходную вентиляцию, и мягкой амортизирующей подошвой для надежной поддержки и комфорта на каждом шагу. Легкие и гибкие, эти кроссовки позволяют двигаться естественно, а прочная резиновая подметка гарантирует отличное сцепление с различными поверхностями.</t>
  </si>
  <si>
    <t>Nike Downshifter 13</t>
  </si>
  <si>
    <t>FD6454-012</t>
  </si>
  <si>
    <t>20% синтетика, 80% текстиль</t>
  </si>
  <si>
    <t>FD6454-013</t>
  </si>
  <si>
    <t>80% текстиль; 20% синтетика</t>
  </si>
  <si>
    <t>W NIKE FREE METCON 6</t>
  </si>
  <si>
    <t>FJ7126-001</t>
  </si>
  <si>
    <t>Free Metcon 6 открывает вам мир возможностей тренировок. Мы добавили еще больше гибкости передней части стопы в нашу самую адаптивную модель и усилили пятку дополнительной пеной. Это означает больше свободы для динамических движений во время плиометрических и кардио-занятий, а также стабильную базу, необходимую для силовых упражнений. Free Metcon 6 открывает вам мир возможностей тренировок. Мы добавили еще больше гибкости передней части стопы в нашу самую адаптивную модель и усилили пятку дополнительной пеной. Это означает больше свободы для динамических движений во время плиометрических и кардио-занятий, а также стабильную базу, необходимую для силовых упражнений. Чем больше амортизации у вас под ногами, тем комфортнее может быть ваша тренировка. Амортизация помогает смягчить удар, когда ваши ноги касаются земли. Лазерная прорезь в пеноматериале в передней части стопы и в средней части подошвы обеспечивает гибкость и комфорт. Верх выполнен из дышащей, поддерживающей сетки с эластичными вставками там, где это необходимо, например, при выпадах, приседаниях и прыжках.</t>
  </si>
  <si>
    <t>W NIKE JOURNEY RUN</t>
  </si>
  <si>
    <t>FJ7765-009</t>
  </si>
  <si>
    <t>Наслаждайтесь каждым шагом, маршрутом и пробежкой в Nike Journey Run. Благодаря очень высоким пенопластовым слоям и сверхмягкой амортизации вы будете наслаждаться бегом даже на сложных тротуарах. Это настолько удобно, что вы будете с нетерпением ждать возможности снова зашнуровать их. Специальная сетка помогает вашим ногам чувствовать себя в безопасности. Дополнительная амортизация в пятке и мягкие вставки на язычке и воротнике повышают комфорт. Резиновая подошва обеспечивает сцепление на протяжении многих миль.</t>
  </si>
  <si>
    <t>FJ7765-502</t>
  </si>
  <si>
    <t>NIKE JOURNEY RUN</t>
  </si>
  <si>
    <t>FN0228-009</t>
  </si>
  <si>
    <t>Кроссовки Nike Journey Run — превратите каждую пробежку в чистое удовольствие и преодолевайте любые дистанции с улыбкой.Забудьте об усталости в ногах и жестких ударах об асфальт. С новыми Nike Journey Run ежедневные тренировки станут главным событием вашего дня. Эта модель разработана специально для тех, кто ищет максимальный комфорт во время бега по городу и жестким покрытиям. Они настолько уютные, мягкие и отзывчивые, что, едва вернувшись домой, вы уже будете с нетерпением ждать возможности снова завязать шнурки и отправиться на очередной маршрут. Революционная амортизация ComfiRide: Сердце этой пары — инновационная сверхмягкая пена подошвы. Она мгновенно поглощает ударные нагрузки при каждом шаге, защищая ваши суставы и колени от жесткого городского тротуара. Вы ощущаете невероятную мягкость и упругий возврат энергии, который буквально подталкивает вас вперед.Анатомическая поддержка 360 градусов: Инженеры Nike уделили особое внимание зонам максимального давления. Дополнительный утолщенный слой амортизации в области пятки снижает нагрузку при приземлении, а объемные мягкие вставки на язычке и воротнике кроссовка исключают натирание и обеспечивают плотную, бережную фиксацию стопы.Неубиваемая резиновая подошва: Прочный резиновый протектор со специально разработанным рисунком гарантирует феноменальное сцепление с дорогой в любую погоду. Будь то сухой асфальт, влажная после дождя плитка или парковая дорожка — вы всегда будете чувствовать себя уверенно на протяжении сотен и тысяч миль.</t>
  </si>
  <si>
    <t>ZOOM FLY 6</t>
  </si>
  <si>
    <t>FN8454-001</t>
  </si>
  <si>
    <t>Беговые кроссовки Nike Zoom Fly 6 разработаны для скоростных тренировок, соревнований и  длительных забегов. Они сочетают в себе инновационные технологии, комфорт и стильный дизайн, что делает их популярным выбором среди бегунов разного уровня подготовки. Более легкая, чем в Zoom Fly 5, пена ZoomX обеспечивает возврат энергии при каждом шаге, а пластина из углеродного волокна обеспечивают комфорт и надежность, и, при этом, отзывчивость и динамику, что поможет Вам быстрее бежать и меньше уставать. Nike Zoom Fly 6 подходят для бегунов, которые готовятся к марафонам или полумарафонам; для выполнения скоростных и интервальных тренировок, а также для всех любителей бега, которые ценят комфорт и инновационные технологии. Легкая и дышащая технологичная сетка верха которая обеспечивает оптимальную вентиляцию и комфорт во время бега.</t>
  </si>
  <si>
    <t>W ZOOM FLY 6</t>
  </si>
  <si>
    <t>FN8455-800</t>
  </si>
  <si>
    <t>Кроссовки Zoom Fly 6 будут сопровождать вас на каждом шагу. Эластичная пена ZoomX легче, чем у Zoom Fly 5, и возвращает энергию с каждым шагом. Карбоновая пластина обеспечивает тягу до самой финишной линии. Пена ZoomX, самая легкая и отзывчивая пена от Nike, обеспечивает максимальную отдачу энергии при каждом шаге.
Сплошная пластина из углеродного волокна повышает эффективность и скорость реакции.
Подошва изготовлена ​​из тонкой резины, которая отличается легкостью и обеспечивает хорошее сцепление с дорогой. Вес: приблизительно 214 г (женский размер обуви 39)
Взрыв: 8 мм</t>
  </si>
  <si>
    <t>желтый/синий</t>
  </si>
  <si>
    <t>верх: текстиль, иск.кожа; подкладка: текстиль; подошва: резина, пластик</t>
  </si>
  <si>
    <t>Nike Juniper Trail 3</t>
  </si>
  <si>
    <t>FQ0904-204</t>
  </si>
  <si>
    <t>Кроссовки Nike Juniper Trail 3 созданы для искателей приключений, которые не боятся пересеченной местности. Независимо от того, бежите ли вы по пересеченной местности или по более мягким поверхностям, эти кроссовки обеспечивают надежное сцепление и комфорт. Подошва Nike Trail ATC готова к любым условиям, даже под дождем, а пенная промежуточная подошва обеспечивает плавный, амортизирующий ход. Благодаря улучшенной посадке и смягченным точкам контакта эти кроссовки позволяют вам сосредоточиться на своей работе, не отвлекаясь. Подошва Nike Trail ATC кроссовок Juniper Trail 3 разработана для обеспечения исключительного сцепления на всех типах поверхностей, как мокрых, так и сухих. Благодаря универсальному составу вы гарантированно сохраните устойчивость даже в самых сложных условиях. Бегаете ли вы по каменистой тропе или по грязной дороге, эти кроссовки гарантируют долговечность и безопасность.</t>
  </si>
  <si>
    <t>Nike Pegasus Trail 5 GORE-TEX</t>
  </si>
  <si>
    <t>FQ0912-001</t>
  </si>
  <si>
    <t>Зимние Pegasus Trail 5 обеспечивают защиту от сырой погоды для бега по пересеченной местности. Водонепроницаемый верх GORE-TEX, подошва all-terrain и светоотражающие детали помогут вам комфортно противостоять стихии. С пенной подошвой ReactX они обеспечивают отзывчивую амортизацию для энергичной езды. Водонепроницаемый верх GORE-TEX и 3D-принт на носке не допускают попадания воды внутрь, поэтому ноги остаются сухими.
Подошва Nike Trail ATC изготовлена ​​из универсального состава, который отлично подходит даже для влажной погоды.
Прочная высокая манжета на щиколотке препятствует попаданию мусора и камней в обувь.</t>
  </si>
  <si>
    <t>42% синтетика, 58% текстиль; Подошва: 100% резина</t>
  </si>
  <si>
    <t>W REACTX PEGASUS TRAIL 5 GTX</t>
  </si>
  <si>
    <t>FQ0912-503</t>
  </si>
  <si>
    <t>Gore-Tex. Мембрана: помогает предотвратить попадание дождя и грязи внутрь обуви.</t>
  </si>
  <si>
    <t>ZM VAPOR 16 ACADEMY FG/MG</t>
  </si>
  <si>
    <t>FQ1458-446</t>
  </si>
  <si>
    <t>Хотите вывести свою скорость на новый уровень? Мы создали эти бутсы Academy с улучшенной системой Air Zoom в области пятки. Она даёт вам импульс, необходимый для прорыва через линию защиты. Результат — самые отзывчивые Mercurial из всех, что мы когда-либо создавали, так что вы можете задавать темп и темп на протяжении всего матча. Волнообразный рисунок протектора в сочетании с системой Air Zoom помогает раскрыть вашу скорость. Он занимает большую площадь поверхности системы Air Zoom по сравнению с Vapor 15, обеспечивая оптимальное сцепление. В сочетании с шевронным рисунком и шипами на лезвиях он помогает останавливаться при выполнении реза. Верх выполнен из материала NikeSkin со встроенными шевронами, что помогает обеспечить контроль мяча и создает настоящее ощущение игры в футбол босиком. Мы усовершенствовали эластичную сетку по сравнению с предыдущей версией, заменив ее на адаптивный трикотаж, который обеспечивает гибкость, поддержку и позволяет лучше контролировать мяч.</t>
  </si>
  <si>
    <t>Nike Air Max Alpha Trainer 6</t>
  </si>
  <si>
    <t>FQ1833-003</t>
  </si>
  <si>
    <t>Air Max Alpha Trainer 6 привносит прочность и комфорт, лучшее из обоих миров, в ваши самые сложные тренировки. Прочная пятка, усиленная видимой амортизацией «performance Air», обеспечивает надежную устойчивость. Чем больше поддержка у обуви, тем больше устойчивости она может придать вашей стойке. Сочетание настроенной поддержки и намеренно размещенной амортизации помогает вам чувствовать себя в безопасности при каждом шаге. Вставка Max Air в области пятки была доработана для еще лучшей устойчивости. Плоская, широкая подошва с оптимальным рисунком протектора из резины обеспечивает устойчивость и сцепление.</t>
  </si>
  <si>
    <t>M AIR MAX ALPHA TRAINER 6</t>
  </si>
  <si>
    <t>FQ1833-009</t>
  </si>
  <si>
    <t>FQ1833-013</t>
  </si>
  <si>
    <t>черный/зеленый</t>
  </si>
  <si>
    <t>PEGASUS PLUS</t>
  </si>
  <si>
    <t>FQ7262-002</t>
  </si>
  <si>
    <t>Поднимите амортизацию на новый уровень с Pegasus Plus. Благодаря сверхлегкой пене ZoomX по всей длине, она заряжает энергией вашу пробежку, обеспечивая высокий уровень возврата энергии для ежедневных тренировок. Эластичный верх из материала Flyknit идеально облегает стопу, обеспечивая бесшовную посадку. Верхняя часть обуви из материала Flyknit имеет перфорацию, которая помогает снизить вес обуви и обеспечивает лучшую воздухопроницаемость. Сверхчувствительная промежуточная подошва из пеноматериала ZoomX обеспечивает максимальную отдачу энергии от Nike. Износостойкая резина на подошве обеспечивает сцепление с поверхностью.</t>
  </si>
  <si>
    <t>FQ7262-017</t>
  </si>
  <si>
    <t>FQ7262-801</t>
  </si>
  <si>
    <t>оранжевый/бежевый/фиолетовый</t>
  </si>
  <si>
    <t>JR SUPERFLY 10 CLUB TF</t>
  </si>
  <si>
    <t>FQ8313-600</t>
  </si>
  <si>
    <t>Независимо от того, новичок вы или просто играете ради удовольствия, кроссовки Club помогут вам выйти на поле без ущерба качеству. Кроссовки Nike Jr. Superfly 10 помогут вам развить скорость и отправить мяч в сетку ворот. Кроме того, синтетическая кожа на верхе обеспечивает сцепление при быстром ведении мяча. Пора начинать! Синтетическая кожа на верхе имеет небольшие текстурированные детали, которые обеспечивают сцепление для лучшего контроля мяча при ведении на высокой скорости. Резиновая подошва обеспечивает сцепление на газонах. Удобная подкладка облегает стопу, обеспечивая естественное плотное прилегание.</t>
  </si>
  <si>
    <t>77% синтетика, 23% текстиль; подошва: 100% резина</t>
  </si>
  <si>
    <t>3,5Y</t>
  </si>
  <si>
    <t>ZOOM VAPOR 16 ACADEMY FG/MG</t>
  </si>
  <si>
    <t>FQ8374-002</t>
  </si>
  <si>
    <t>Хотите поднять свою скорость на новый уровень? Мы создали эти бутсы Academy с улучшенным блоком Air Zoom на пятке. Он дает вам ощущение толчка, необходимое для прорыва через заднюю линию. Результат — самые отзывчивые Mercurial, которые мы когда-либо делали, так что вы можете диктовать темп и скорость на протяжении всего матча. Волнообразный рисунок тяги представляет собой ряд каскадных шипов, поэтому он задействует большую площадь поверхности блока Air Zoom, одновременно обеспечивая соответствующее сцепление. Самый большой шип имеет ту же высоту, что и наши традиционные средние шипы, поэтому сцепление не ухудшается. Мы соединили волнообразное сцепление с усовершенствованными шевронными и лезвийными шипами, чтобы помочь вам останавливаться при выполнении быстрых разрезов.</t>
  </si>
  <si>
    <t>100% синтетика; подошва: 100% пластик</t>
  </si>
  <si>
    <t>W NIKE LEGEND ESSENTIAL 4</t>
  </si>
  <si>
    <t>FV6343-002</t>
  </si>
  <si>
    <t>Nike Promina делает каждую прогулку мягкой. Высокий слой пены в сочетании с рифленым рокером на подошве обеспечивает высокую амортизацию для комфорта в течение всего дня. Высокая амортизация. Умеренная стабильность. Умеренная гибкость.</t>
  </si>
  <si>
    <t>40% синтетика, 60% текстиль; подошва: 100% резина</t>
  </si>
  <si>
    <t>W NIKE STRUCTURE 26</t>
  </si>
  <si>
    <t>HJ1101-105</t>
  </si>
  <si>
    <t>Полноразмерная пена в сочетании с поддержкой свода стопы обеспечивает максимально устойчивое движение.
Амортизирующая поддержка в модели Structure 26 обеспечивает устойчивость во время ежедневных пробежек. Подошва ReactX по всей длине обеспечивает мягкий и стабильный переход от отталкивания пяткой к отталкиванию носком. Кроме того, проверенная система поддержки средней части стопы обхватывает свод стопы и пятку, обеспечивая надежную опору. Благодаря пеноматериалу ReactX под стопой и увеличенной высоте подошвы обеспечивается устойчивость и поддержка.
Более легкая и гибкая резина в передней части подошвы для амортизации.
Износостойкая резина в области пятки для повышения износостойкости. Мягкий воротник и язычок, а также верх из высокотехнологичной сетки обеспечивают комфорт, поддержку и улучшенную посадку. Наша система поддержки средней части стопы помогает замедлить скорость эверсии голеностопного сустава и обеспечивает стабильную платформу для перехода и отталкивания.</t>
  </si>
  <si>
    <t>HJ1101-500</t>
  </si>
  <si>
    <t>NIKE STRUCTURE 26</t>
  </si>
  <si>
    <t>HJ1102-106</t>
  </si>
  <si>
    <t>Сплошная пенопластовая подкладка и поддержка свода стопы обеспечивают особенно устойчивое положение во время бега.
Амортизирующая поддержка Structure 26 обеспечивает устойчивость во время ежедневных пробежек. Подошва ReactX по всей длине обеспечивает амортизацию и стабильность при переходе от пятки к носку. Проверенная система поддержки средней части стопы поддерживает свод и пятку, обеспечивая надежную опору. Воротник и язычок имеют мягкую подкладку и, вместе со специально разработанным сетчатым верхом, обеспечивают комфорт, поддержку и оптимальную посадку. Наша система поддержки средней части стопы замедляет внешнее вращение голеностопного сустава и обеспечивает стабильную опору для перекатывания с пятки на носок. Полноразмерная промежуточная подошва ReactX обеспечивает амортизацию, комфорт и повышенную отдачу энергии — на 13% больше, чем у предыдущей технологии React. Пена ReactX под стопой и более высокая подошва для устойчивости и поддержки.
Более легкая и гибкая резина в передней части подошвы для улучшенной амортизации.
Износостойкая резина в области пятки для повышения износостойкости. Вес: приблизительно 321 г (мужской размер обуви 44). Перепад: 10 мм. Светоотражающие элементы дизайна.</t>
  </si>
  <si>
    <t>M NIKE METCON 10</t>
  </si>
  <si>
    <t>HJ1875-301</t>
  </si>
  <si>
    <t>верх: иск.кожа, текстиль; подкладка: текстиль; подошва: резина</t>
  </si>
  <si>
    <t>PHANTOM 6 LOW ACAD FG/MG</t>
  </si>
  <si>
    <t>HJ4564-001</t>
  </si>
  <si>
    <t>верх: иск.кожа; подкладка: текстиль; подошва: пластик</t>
  </si>
  <si>
    <t>ZOOM FLY 6 EK</t>
  </si>
  <si>
    <t>HJ7038-600</t>
  </si>
  <si>
    <t>Кроссовки Zoom Fly 6 будут с вами на каждом шагу во время бега. Более легкие, чем Zoom Fly 5, они оснащены отзывчивой пеной ZoomX, которая обеспечивает возврат энергии при каждом шаге, а карбоновая пластина помогает вам добежать до финишной линии. Каждый раз, когда кто-то тренируется с Элиудом Кипчоге, его просят посадить дерево в его базовом лагере в знак своего роста. Графика на стельке имитирует этот рост: ветви тянутся вперед к передней части обуви. Цветовая гамма «красная глина» отсылает к кенийской грязи, которая пачкает обувь во время тренировок. Шрифт — это игра слов, основанная на африканских деревьях, имеющих фрактальные узоры на поверхности. Пена ZoomX, самая легкая и отзывчивая пена от Nike, обеспечивает максимальную отдачу энергии с каждым шагом.
Пластина из углеродного волокна по всей длине повышает эффективность и отзывчивость.
Тонкая резиновая подошва легкая и обеспечивает хорошее сцепление с дорогой. Вес: приблизительно 265 г/9,3 унции (мужской размер US 10)
Перепад высоты от пятки до носка: 8 мм
Верх из искусственной кожи.</t>
  </si>
  <si>
    <t>NIKE INITIATOR</t>
  </si>
  <si>
    <t>HJ7683-072</t>
  </si>
  <si>
    <t>Пройдите мили с комфортной поддержкой Nike Initiator. У них дышащий верх и мягкая, амортизирующая конструкция, чтобы вы уверенно бежали. Поддерживающие накладки помогают центрировать стопу в обуви.
Мягкая подкладка повышает комфорт.
Подошва из пеноматериала обеспечивает мягкость и амортизацию.
Эластичные канавки на подошве обеспечивают свободу движений.</t>
  </si>
  <si>
    <t>верх: текстиль, нат.кожа, иск.кожа; подкладка: текстиль; подошва: резина</t>
  </si>
  <si>
    <t>Nike Revolution 8</t>
  </si>
  <si>
    <t>HJ8485-001</t>
  </si>
  <si>
    <t>Промежуточная подошва из пеноматериала и гибкая передняя часть стопы обеспечивают амортизацию при каждом шаге.
Revolution 8 — это эволюция вашей любимой модели. Каждый шаг амортизируется благодаря пенной промежуточной подошве и гибкой передней части стопы, что делает шаги мягкими. Кроме того, сетчатый верх стал еще более воздухопроницаемым, чем в предыдущей версии, поэтому вы можете бегать в прохладе и комфорте. Верх из сетчатого материала обеспечивает комфорт и воздухопроницаемость. Промежуточная подошва из пеноматериала обеспечивает интуитивно понятную амортизацию благодаря ориентированной на комфорт геометрии подошвы с эффектом переката. Подошва имеет интуитивно понятный дизайн Nike и гибкие канавки в передней части стопы, которые обеспечивают комфорт и амортизацию во время бега. Ощущения в области пятки и язычка создают естественную атмосферу при надевании и снимании обуви. Сетчатый верх обеспечивает лучшую воздухопроницаемость, чем у Revolution 7, помогая сохранять прохладу.</t>
  </si>
  <si>
    <t>W NIKE REVOLUTION 8</t>
  </si>
  <si>
    <t>HJ8485-005</t>
  </si>
  <si>
    <t>HJ8485-101</t>
  </si>
  <si>
    <t>NIKE REVOLUTION 8</t>
  </si>
  <si>
    <t>HJ9198-002</t>
  </si>
  <si>
    <t>Revolution 8 — это усовершенствованная версия ваших любимых кроссовок. Каждый шаг амортизируется благодаря пенной промежуточной подошве и гибкой передней части стопы, которая делает ваши шаги мягкими. Кроме того, сетчатый верх стал ещё более дышащим, чем в предыдущей версии, поэтому вы можете бегать в прохладе и комфорте. Сетчатый верх обеспечивает ощущение комфорта и воздухопроницаемости. Подошва из пеноматериала обеспечивает интуитивную амортизацию благодаря ориентированной на комфорт геометрии рокера. Подошва имеет интуитивно понятный дизайн Nike и гибкие канавки в передней части стопы, которые создают комфорт и амортизацию во время бега. Точки касания на пятке и язычке создают естественные ощущения при надевании и снятии обуви. Сетка в верхней части кроссовок более воздухопроницаема, чем у Revolution 7, что помогает сохранять прохладу. Вес: примерно 292 г/10,3 унции (мужской размер US 10)
Перепад высоты от пятки к носку: 10 мм</t>
  </si>
  <si>
    <t>HJ9198-004</t>
  </si>
  <si>
    <t>W NIKE VOMERO PREMIUM</t>
  </si>
  <si>
    <t>HM5973-600</t>
  </si>
  <si>
    <t>верх: текстиль, иск. кожа; подкладка: текстиль; подошва: резина</t>
  </si>
  <si>
    <t>Nike Vomero 18</t>
  </si>
  <si>
    <t>HM6803-020</t>
  </si>
  <si>
    <t>Максимально амортизированная шоссейная модель для ежедневного бега: ZoomX даёт мягкость, ReactX — устойчивую отдачу, engineered mesh — вентиляцию.</t>
  </si>
  <si>
    <t>11% синтетика, 89% текстиль; Подошва: 100% резина</t>
  </si>
  <si>
    <t>NIKE RUN DEFY</t>
  </si>
  <si>
    <t>HM9594-104</t>
  </si>
  <si>
    <t>Бегайте по своим правилам в кроссовках Nike Run Defy. Пенная промежуточная подошва, дышащий верх и надежное сцепление — все это делает кроссовки подходящими для пробежек любой длины и темпа. Сетка в верхней части обеспечивает воздухопроницаемость. Подошва из пеноматериала обеспечивает мягкость хода. Эластичные канавки создают эффект амортизации во время бега. Подошва Waffle изготовлена ​​из прочного и гибкого материала, который помогает вам оставаться в движении. Вес: примерно 281 г (мужской UK 9). Перепад высоты от пятки к носку: 10 мм.</t>
  </si>
  <si>
    <t>Nike Run Defy</t>
  </si>
  <si>
    <t>HM9594-400</t>
  </si>
  <si>
    <t>WMNS JUNIPER TRAIL 2 GTX V2</t>
  </si>
  <si>
    <t>HM9725-001</t>
  </si>
  <si>
    <t>Кроссовки Juniper Trail 2 оснащены водонепроницаемым материалом GORE-TEX в верхней части, цепким сцеплением и мягкой амортизирующей подошвой. Они сохранят ваши ноги сухими даже в мокрую и мокрую погоду. Водонепроницаемый слой GORE-TEX защищает ноги от воды, сохраняя их сухими. Воротник из пеноматериала с меланжевым оттенком сохраняет лодыжку в тепле, предотвращая попадание грязи и воды внутрь обуви. Рисунок протектора с улучшенным сцеплением в сочетании с резиновыми выступами обеспечивает надежное сцепление как при движении в гору, так и при движении с горы. Это обеспечивает оптимальное сцепление на трассе и более плавный ход на дороге. Вес: примерно 261 г (женский размер UK 6. Перепад высоты от пятки к носку: 9 мм.</t>
  </si>
  <si>
    <t>HM9725-601</t>
  </si>
  <si>
    <t>NIKE REVOLUTION 8 EASYON</t>
  </si>
  <si>
    <t>HQ2414-004</t>
  </si>
  <si>
    <t>NIKE STRUCTURE PLUS</t>
  </si>
  <si>
    <t>HQ3048-101</t>
  </si>
  <si>
    <t>Двухслойная пена обеспечивает максимальную амортизацию и устойчивость, что делает нашу обувь самой комфортной на сегодняшний день.
Поднимите поддержку и амортизацию на новый уровень с моделью Structure Plus. Мы расположили упругую пену ZoomX поверх пены ReactX для плавного, но надежного хода. Кроме того, наша система поддержки средней части стопы обеспечивает стабильный переход от пятки к носку. Мы объединили высококачественную пену ZoomX с прочной пеной ReactX, чтобы обеспечить вам невероятный комфорт и сверхвысокую отзывчивость. Наша система поддержки средней части стопы помогает стабилизировать стопу и надежно направлять ее при переходе от пятки к носку. Мягкая резина в передней части стопы обеспечивает гибкость, а жесткая, износостойкая резина в пятке – повышенную износостойкость. Верх из высокотехнологичной сетчатой ​​ткани с надежной фиксацией в средней части стопы обеспечивает комфорт и оптимальную воздухопроницаемость. Перепад высоты от пятки до носка: 10 мм
Вес: приблизительно 309 г (мужской размер UK 9)
Светоотражающие элементы дизайна</t>
  </si>
  <si>
    <t>Nike Structure Plus</t>
  </si>
  <si>
    <t>HQ3049-004</t>
  </si>
  <si>
    <t>53% текстиль, 47% синтетика</t>
  </si>
  <si>
    <t>WMNS NIKE STRUCTURE PLUS</t>
  </si>
  <si>
    <t>HQ3049-500</t>
  </si>
  <si>
    <t>Кроссовки Nike Structure Plus представляют собой идеальный баланс между поддержкой, стабильностью и стильным дизайном, что делает их отличным выбором для бегунов и любителей активного образа жизни. Оснащенные технологией амортизации, они обеспечивают комфортные условия для стопы и снижают ударные нагрузки на суставы, поддерживая вас даже на самых долгих дистанциях. Уникальная конструкция подошвы гарантирует отличное сцепление с поверхностью, а инновационная система стабилизации предотвращает излишнее смещение стопы, обеспечивая уверенность в каждом шаге. Верхняя часть кроссовок изготовлена из дышащих материалов, которые улучшают вентиляцию и помогают предотвратить перегрев, сохраняя ваши ноги в комфорте. Элегантный и современный дизайн с фирменным логотипом Nike завершает образ, делая эти кроссовки прекрасным выбором как для тренировок, так и для повседневной носки.</t>
  </si>
  <si>
    <t>HQ3049-502</t>
  </si>
  <si>
    <t>AIR ZOOM PEGASUS 41 SE</t>
  </si>
  <si>
    <t>HQ7972-400</t>
  </si>
  <si>
    <t>11% синтетика, 89% текстиль; подошва: 100% резина</t>
  </si>
  <si>
    <t>LEBRON WITNESS IX</t>
  </si>
  <si>
    <t>HQ8034-003</t>
  </si>
  <si>
    <t>Когда Леброну нужно задействовать свои, казалось бы, бесконечные запасы энергии, ему необходима обувь, которая поможет ему оставаться подвижным в течение 40 минут и более. Благодаря полноразмерной, отзывчивой промежуточной подошве ReactX, кроссовки LeBron Witness 9 помогают Королю пересечь финишную черту, чувствуя себя свежим. Новая модель отличается элегантным и универсальным дизайном. Промежуточная подошва ReactX обеспечивает постоянную отзывчивость. Она создает ощущение стабильности и мягкости, помогая ногам восстанавливаться, что крайне важно для оптимизации скорости и силы прыжка. Верхняя часть изготовлена ​​из синтетического материала, который предотвращает излишние движения и обеспечивает необходимую вентиляцию. Подошва изготовлена ​​из резиновой смеси, обеспечивающей оптимальное боковое сцепление как в помещении, так и на открытом воздухе. Она простирается от носка до пятки, что гарантирует повышенную износостойкость. Прочная шнуровка и тканевая обивка обеспечивают надежную фиксацию обуви.
Перфорация в зонах повышенной нагрузки, таких как область носка с логотипом Swoosh, обеспечивает оптимальную вентиляцию.</t>
  </si>
  <si>
    <t>верх: иск.кожа, текстиль; подкладка: текстиль; подошва: пластик</t>
  </si>
  <si>
    <t>Nike Pegasus 42</t>
  </si>
  <si>
    <t>IB1873-702</t>
  </si>
  <si>
    <t>Мужские кроссовки для бега по шоссе Nike Pegasus 42.
Амортизация по всей длине подошвы, созданная для придания энергии культовой модели.
Амортизация Pegasus 42 обеспечивает энергичный бег по шоссе каждый день. Почувствуйте силу в каждом шаге благодаря отталкивающему эффекту изогнутой вставки Air Zoom по всей длине и промежуточной подошве из пеноматериала ReactX. Обновленная посадка обеспечивает больше пространства в передней части стопы и носке.
Полноразмерная вставка Air Zoom.
Мы разработали полноразмерную вставку Air Zoom, чтобы обеспечить ощущение отталкивания и максимальную отдачу энергии от пятки до носка.
Подошва из пеноматериала ReactX.
Пеноматериал ReactX на 13% более отзывчив, чем предыдущая технология React.
Дышащий верх.
Легкая сетка мягче и воздухопроницаемее, чем в предыдущих версиях, что помогает вашим ногам оставаться в комфорте.
Износостойкая резиновая подошва.
Обновленная вафельная подошва обеспечивает сцепление и гибкость благодаря износостойкой резине и гибким канавкам.
Широкий носок.
Мы обновили посадку, чтобы дать вам немного больше места в области пальцев и передней части стопы по сравнению с моделью 41.
Больший изгиб носка, чем у предыдущей модели, благодаря обновленному силуэту, который увеличивает изгиб носка.
Полноразмерная вставка Air Zoom по сравнению с вставками Air Zoom в передней и пяточной части предыдущих моделей.</t>
  </si>
  <si>
    <t>верх: текстиль, иск. кожа; подкладка: текстиль; подошва: резина, пластик</t>
  </si>
  <si>
    <t>NIKE DOWNSHIFTER 14</t>
  </si>
  <si>
    <t>IB1895-002</t>
  </si>
  <si>
    <t>Переключитесь на новый уровень с кроссовками Downshifter 14. Мы увеличили количество амортизации в межподошве для большего комфорта и отзывчивости по сравнению с предыдущей версией. Кроме того, верхняя часть выполнена из сетчатого материала с открытыми отверстиями для оптимальной воздухопроницаемости, а ремешок в средней части стопы обеспечивает надежную фиксацию. Верхняя часть кроссовок выполнена из сетчатого материала с открытыми порами, обеспечивающего воздухопроницаемость.
Мы увеличили количество амортизации в межподошве для большего комфорта и упругости.
Внутренняя поддерживающая лента обеспечивает фиксацию в средней части стопы для надежной фиксации. Вес: приблизительно 358 г (мужской размер UK 9)
Перепад высоты от пятки до носка: 10 мм</t>
  </si>
  <si>
    <t>IB1895-103</t>
  </si>
  <si>
    <t>W NIKE DOWNSHIFTER 14</t>
  </si>
  <si>
    <t>IB1899-002</t>
  </si>
  <si>
    <t>Переключитесь на новый уровень с кроссовками Downshifter 14. Мы увеличили количество амортизации в межподошве для большего комфорта и отзывчивости по сравнению с предыдущей версией. Кроме того, верхняя часть выполнена из сетчатого материала с открытыми отверстиями для оптимальной воздухопроницаемости, а ремешок в средней части стопы обеспечивает надежную фиксацию. Верхняя часть кроссовок выполнена из сетчатого материала с открытыми порами, обеспечивающего воздухопроницаемость.
Мы увеличили количество амортизации в межподошве для большего комфорта и упругости.
Внутренняя поддерживающая лента обеспечивает фиксацию в средней части стопы для надежной фиксации. Приблизительный вес: 276 г (женский размер US 8)
Перепад высоты от пятки до носка: 10 мм</t>
  </si>
  <si>
    <t>IB1899-102</t>
  </si>
  <si>
    <t>IB1899-500</t>
  </si>
  <si>
    <t>W NIKE METCON 10 AMP</t>
  </si>
  <si>
    <t>IB6545-700</t>
  </si>
  <si>
    <t>Metcon 10 позволит вам раскрыть весь свой потенциал в кросс-тренинге. Благодаря сверхпрочной пластине Hyperlift Plate, ваша устойчивость при подъеме тяжелых весов оптимизирована, а отзывчивая пена ReactX улучшает вашу подвижность. Обладая большей отдачей энергии и меньшим весом, чем его предшественник, Metcon 10 поможет вам освоить каждое движение, необходимое для вашей тренировки. Сверхпрочная пластина Hyperlift под пяткой (там, где она наиболее необходима) оптимизирует устойчивость при подъеме тяжелых весов в приседаниях, рывках и становой тяге, не влияя на ощущения при беге. Носок шире, чем у Metcon 9, что позволяет пальцам ног расходиться в стороны, равномерно распределяя силу по всей стопе. Промежуточная подошва изготовлена ​​из пеноматериала ReactX, самого инновационного пеноматериала в истории Metcon. Гибкие канавки на подошве обеспечивают отзывчивую амортизацию во время высокоинтенсивных упражнений, таких как прыжки на тумбу и быстрые спринты. Прочная, цепкая текстура, стратегически расположенная в зоне повышенной нагрузки на среднюю часть стопы и пальцы ног, обеспечивает непревзойденную устойчивость к скольжению и долговечность. Новый рисунок протектора гарантирует ровную, цепкую поверхность даже на скользких поверхностях во время поднятия тяжестей. Ремешок в средней части стопы обеспечивает надежную фиксацию стельки при завязывании шнурков. В сочетании с прочным задником и отделкой шнурков вы можете полностью сосредоточиться на своей осанке, не опасаясь, что что-то соскользнет или вы потеряете равновесие.</t>
  </si>
  <si>
    <t>верх: иск.кожа, текстиль; подкладка: текстиль; подошва: резина</t>
  </si>
  <si>
    <t>WMNS AIR JORDAN 1 LOW SE</t>
  </si>
  <si>
    <t>II0569-100</t>
  </si>
  <si>
    <t>Женская AJ1 Low SE с летней палитрой и разными фактурами, сохраняя кожаную конструкцию и скрытую Air-Sole.</t>
  </si>
  <si>
    <t>Кожа, текстиль, синтетические материалы, резина</t>
  </si>
  <si>
    <t>Air Zoom Pegasus 42</t>
  </si>
  <si>
    <t>II7210-100</t>
  </si>
  <si>
    <t>Ежедневные шоссейные кроссовки с более просторной передней частью. Изогнутая полноразмерная Air Zoom работает вместе с ReactX для энергичного переката.</t>
  </si>
  <si>
    <t>Текстиль, синтетические материалы, резина</t>
  </si>
  <si>
    <t>Nike Free Metcon 7</t>
  </si>
  <si>
    <t>II7405-002</t>
  </si>
  <si>
    <t>Продемонстрируйте свои возможности в Free Metcon 7. Наша самая универсальная тренировочная обувь получила улучшенную фиксацию средней части стопы, сохранив при этом знаменитую технологию Nike Free. Гибкая передняя часть стопы и устойчивая пятка позволяют легко переключаться с динамичных движений на силовые. Технология Nike Free сочетает в себе устойчивую пену в области пятки с более мягкой и гибкой пеной в передней части стопы. В сочетании с гибкими канавками на подошве она обеспечивает гибкость, необходимую для динамичных тренировок. Для надежной фиксации стопы во время движения мы использовали систему шнуровки из сетчатого материала в сочетании с внутренним рукавом. Вместе они обеспечивают дополнительную фиксацию для плотной и надежной посадки. Легкая сетчатая ткань в верхней части обуви обеспечивает воздухопроницаемость и комфорт независимо от интенсивности тренировок. Вместо тросов Flywire используются сетчатая шнуровка и система фиксации средней части стопы.
Повышенная износостойкость в области носка и по бокам обуви для дополнительной поддержки.</t>
  </si>
  <si>
    <t>верх: текстиль, иск.кожа; подкладка: текстиль; подошва: резина</t>
  </si>
  <si>
    <t>ZM VAPOR 16 ACADEMY VJR FG/MG</t>
  </si>
  <si>
    <t>IM3645-640</t>
  </si>
  <si>
    <t>Футбольные бутсы Nike Zoom Mercurial Vapor 16 Academy Vini Jr. FG/MG. Созданы для тех, кто диктует свои правила на поле на максимальной скорости. Именная модель, разработанная в коллаборации со звездой мирового футбола Винисиусом Жуниором, привлекает внимание дерзким розовым дизайном и заряжена на победу.Взрывная амортизация: Обновленная вставка Air Zoom в пяточной зоне дает мгновенный отскок и ощущение драйва при каждом рывке.Безупречный контроль: Текстурированный верх по технологии NikeSkin со встроенным шевронным узором позволяет буквально «приклеить» мяч к ноге даже на дриблинге.Универсальное сцепление: Подошва FG/MG с каскадными шипами гарантирует уверенное ускорение как на сухом натуральном газоне, так и на искусственной траве.</t>
  </si>
  <si>
    <t>GLOBAL FOOTBALL HIGH TOP</t>
  </si>
  <si>
    <t>IO8216-008</t>
  </si>
  <si>
    <t>W AIR ZOOM PEGASUS 41 ESS</t>
  </si>
  <si>
    <t>IO9914-100</t>
  </si>
  <si>
    <t>Амортизация в кроссовках Pegasus обеспечивает энергичный бег по дорогам каждый день. Ощутите меньшую отдачу энергии благодаря двум вставкам Air Zoom и промежуточной подошве из пеноматериала ReactX. Кроме того, сетчатый материал верха снижает вес и улучшает воздухопроницаемость. Усовершенствованная сетчатая ткань легкая и воздухопроницаемая. Две вставки Air Zoom — одна в передней части стопы, другая в пятке — в сочетании с мягкой и прочной пеной ReactX обеспечивают плавный и отзывчивый ход. Наша фирменная резиновая подошва с вафельным рисунком обеспечивает прочное сцепление и гибкость. Мягкая подкладка на воротнике, язычке и стельке обеспечивает надежную и удобную посадку. Промежуточная подошва из пеноматериала ReactX на 13% более отзывчива, чем предыдущая технология Nike React.
Более легкий и дышащий верх из высокотехнологичной сетки.</t>
  </si>
  <si>
    <t>верх: текстиль; подкладка: текстиль; подошва: резина</t>
  </si>
  <si>
    <t>WMNS JORDAN TRUNNER FLOW</t>
  </si>
  <si>
    <t>IQ0701-200</t>
  </si>
  <si>
    <t>Jordan Trunner Flow — это современные кроссовки, созданные на стыке культового наследия бренда Jordan, беговых технологий и уличной эстетики конца 90-х годов. Модель спроектирована для активных тренировок, динамичного бега и повседневного комфорта в городе. Превосходная вентиляция: Текстильный сетчатый верх (mesh) гарантирует постоянный приток воздуха и спасает от перегрева.Легкость и гибкость: Облегченная конструкция без тяжелого каркаса позволяет стопе двигаться естественно.Мягкая амортизация: Массивная, но легкая промежуточная подошва отлично поглощает ударные нагрузки при прыжках и беге.Комфортная посадка: Мягкий бортик (plush collar) деликатно фиксирует голеностоп и предотвращает натирание.Узнаваемый стиль: Фирменный силуэт украшен лаконичным логотипом Jumpman на подошве, подчеркивающим премиальный статус кроссовок.</t>
  </si>
  <si>
    <t>JORDAN SPIZIKE LOW</t>
  </si>
  <si>
    <t>IR2012-001</t>
  </si>
  <si>
    <t>Кожа, искусственная кожа, текстиль, резина</t>
  </si>
  <si>
    <t>GLOBAL FOOTBALL LOW TOP</t>
  </si>
  <si>
    <t>IR4190-661</t>
  </si>
  <si>
    <t>Расширьте границы своих возможностей на поле с кроссовками Nike United Vapor 16 Pro. Созданные для того, чтобы обеспечить вам и таким игрокам, как Лорен Джеймс и Сальма Параллуэло, невероятный прирост скорости, они оснащены упругой вставкой Air Zoom и волнообразным рисунком протектора. Коллекция Nike United посвящена невероятно быстрым спортсменкам, таким как Лорен Джеймс и Сальма Параллуэло. Мы сочетали насыщенные бордовые тона с графическими элементами, вдохновленными анималистическим принтом, чтобы показать, как они атакуют на поле и выходят за рамки возможного. Волнообразный рисунок протектора представляет собой серию каскадных шипов, благодаря чему он задействует большую площадь поверхности блока Air Zoom, обеспечивая при этом необходимое сцепление. Верхняя часть ботинка выполнена из синтетической кожи с небольшими текстурированными деталями, обеспечивающими сцепление и лучший контроль мяча при ведении на высоких скоростях. Материал Flyknit обеспечивает эластичную посадку, напоминающую носок.</t>
  </si>
  <si>
    <t>бордовый</t>
  </si>
  <si>
    <t>4,5Y</t>
  </si>
  <si>
    <t>NK GK GRP3 - HO24</t>
  </si>
  <si>
    <t>HQ0256-830</t>
  </si>
  <si>
    <t>Перчатки</t>
  </si>
  <si>
    <t>Вратарские перчатки Nike Grip3 Goalkeeper Gloves — это модель, разработанная для обеспечения максимальной уверенности в защите ворот. Инновационная технология Grip3 с применением специального пеноматериала на внутренней стороне большого пальца, указательного пальца и мизинца обеспечивает превосходное сцепление с мячом в любых погодных условиях и добавляет необходимую амортизацию при приеме ударов.
Современный дизайн перчаток с низкой посадкой на руке гарантирует свободу движений, а регулируемая манжета на липучке и удлиненная ладонь обеспечивают надежную фиксацию. Эластичный материал на тыльной части перчаток адаптируется под форму руки, создавая естественное положение и комфорт при игре.</t>
  </si>
  <si>
    <t>56% латекс, 34% полиэстер, 7% нейлон, 3% полиуретан</t>
  </si>
  <si>
    <t>Nike Court Legacy Next Nature</t>
  </si>
  <si>
    <t>DH3161-101</t>
  </si>
  <si>
    <t>Кеды</t>
  </si>
  <si>
    <t>Повседневная обувь</t>
  </si>
  <si>
    <t>СТИЛЬ ТЕННИСНОЙ КЛАССИКИ Nike Court Legacy Next Nature — это проверенная временем базовая модель, которая выдержана в оригинальном теннисном стиле. Теперь она содержит не менее 20% переработанных материалов по весу. Верх из рельефного материала, традиционная прострочка и логотип Swoosh в стиле ретро объединяют спорт и моду. Береги планету без ущерба для стиля.Названия Nike Sunburst или Next Nature (NN) символизируют очередной шаг на нашем пути к безотходному и безвредному для окружающей среды производству. Модель выполнена из материала, не менее чем на 20% по весу состоящего из переработанных материалов. Верх из рельефного материала обеспечивает высокую прочность и комфорт. Легкая подошва из пеноматериала для мгновенной амортизации. Резиновая подметка во всю длину с зигзагообразным рисунком протектора улучшает сцепление с различными типами поверхности.</t>
  </si>
  <si>
    <t>верх: иск.кожа; подкладка: текстиль; подошва: резина</t>
  </si>
  <si>
    <t>Nike Air Max Excee</t>
  </si>
  <si>
    <t>CD5432-003</t>
  </si>
  <si>
    <t>Кожаный и текстильный  верх с синтетическими накладками для долговечной поддержки
Видимый блок Air-Sole в каблуке предлагает легкую амортизацию
Полноразмерная промежуточная подошва PU обеспечивает долговечность и стабильность. Резиновая подошва с рисунком Waffle для тяги и долговечности. Глубокие гибкие канавки обеспечивают естественное движение.</t>
  </si>
  <si>
    <t>41% Кожа, 26% Синтетика, 33% Текстиль; 100% текстиль; 100% резина</t>
  </si>
  <si>
    <t>Nike Court Vision Mid Next Nature</t>
  </si>
  <si>
    <t>DN3577-100</t>
  </si>
  <si>
    <t>СВЕЖИЙ ОБРАЗ ЗА ПРЕДЕЛАМИ ПЛОЩАДКИ. 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</si>
  <si>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DN3577-101</t>
  </si>
  <si>
    <t>СВЕЖИЙ ОБРАЗ ЗА ПРЕДЕЛАМИ ПЛОЩАДКИ. 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</si>
  <si>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верх: иск.кожа; подкладка: текстиль; подошва: резина</t>
  </si>
  <si>
    <t>WMNS NIKE GAMMA FORCE</t>
  </si>
  <si>
    <t>HJ5997-101</t>
  </si>
  <si>
    <t>Слои за слоями размерного стиля — это сила, с которой нужно считаться. Предлагая как комфорт, так и универсальность, эти кроссовки уходят корнями в культуру баскетбола прошлого. Смешанные материалы отдают дань уважения традиционному виду спорта, в то время как металлические детали и тонкая платформа возвышают ваш образ. Gamma Force создает свое собственное наследие: стиль Court, который можно носить весь день, куда бы вы ни пошли. Прочный верх сочетает в себе кожу, замшу и сетку для создания объемного образа.
Плавный подъем платформы обеспечивает достаточную высоту.
Резиновая подошва обеспечивает повседневное сцепление.</t>
  </si>
  <si>
    <t>верх: 77% иск.кожа, 16% текстиль, 7% нат.кожа; подкладка: 100% текстиль; подошва: 100% резина</t>
  </si>
  <si>
    <t>DN3577-001</t>
  </si>
  <si>
    <t>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</si>
  <si>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Nike Court Vision Alta Leather</t>
  </si>
  <si>
    <t>DM0113-002</t>
  </si>
  <si>
    <t>Кеды выполнены из шагреневой кожи. Детали: мягкий язычок обеспечивает комфортную посадку, перфорация улучшает циркуляцию воздуха, промежуточная подошва из пеноматериала поглощает ударные нагрузки.</t>
  </si>
  <si>
    <t>верх: нат.кожа, иск.кожа; подкладка: текстиль; подошва: резина</t>
  </si>
  <si>
    <t>Men's Nike Air Max LTD 3 Shoe</t>
  </si>
  <si>
    <t>687977-020</t>
  </si>
  <si>
    <t>СОВРЕМЕННЫЙ ВЗГЛЯД НА КЛАССИЧЕСКУЮ БЕГОВУЮ МОДЕЛЬ. Беговые кроссовки Nike Air Max LTD 3 с классическим силуэтом Nike дополнены верхом из кожи, который со временем становится только мягче и удобнее. Современный дизайн резинового язычка и области пятки стильно дополняет образ, а отверстия для шнуровки из материала TPU напоминают о моде 90-х. Амортизирующая подушка Air в области пятки и бортик с мягкой подкладкой делают эту модель невероятно удобной. Изящный силуэт верха из кожи с традиционными накладками позволяет легко сочетать модель с различными образами. Изначально разработанная для беговых моделей видимая подушка Max Air в области пятки обеспечивает непревзойденную амортизацию. Подошва из пеноматериала создает ощущение упругости при каждом шаге. Подметка из твердой резины обеспечивает долговечность и оптимальное сцепление. Эластичные желобки не сковывают движения стопы. Подметка из твердой резины для долговечности и износостойкости.</t>
  </si>
  <si>
    <t>верх: нат.кожа, иск.кожа; подкладка: текстиль; подошва: резина</t>
  </si>
  <si>
    <t>COURT BOROUGH LOW RECRAFT  BPV</t>
  </si>
  <si>
    <t>DV5457-500</t>
  </si>
  <si>
    <t>Детские кроссовки Nike COURT BOROUGH LOW RECRAFT  - отличный выбор для активных малышей, которые ценят комфорт и стиль. Эти стильные кроссовки обладают несколькими технологиями, которые делают их идеальным выбором для повседневной носки и занятий спортом. В кроссовках Nike COURT BOROUGH LOW RECRAFT используется технология Recraft, которая обеспечивает улучшенную поддержку стопы и амортизацию при движении. Это делает эксплуатацию еще более удобным и комфортным. В кроссовках Nike COURT BOROUGH LOW RECRAFT  используется технология Recraft, которая обеспечивает улучшенную поддержку стопы и амортизацию при движении.</t>
  </si>
  <si>
    <t>100 % синтетика</t>
  </si>
  <si>
    <t>12C</t>
  </si>
  <si>
    <t>12,5C</t>
  </si>
  <si>
    <t>W NIKE COURT VISION ALTA</t>
  </si>
  <si>
    <t>DM0113-005</t>
  </si>
  <si>
    <t>верх: нат.кожа, иск.кожа; подкладка: текстиль; подошва: резина</t>
  </si>
  <si>
    <t>Nike Gamma Force</t>
  </si>
  <si>
    <t>DX9176-100</t>
  </si>
  <si>
    <t>Эти кеды, предлагающие как комфорт, так и универсальность, уходят корнями в культуру баскетбола прошлого. Материалы воротника отдают дань уважения винтажному спорту, а тонкая платформа буквально возвышает ваш образ. Gamma Force создает свое собственное наследие: стиль корта, который можно носить весь день, куда бы вы ни пошли. Слои кожи, замши и сетки придадут любому наряду долговечность и объемность.</t>
  </si>
  <si>
    <t>верх: нат.кожа, иск.кожа, текстиль; подкладка: текстиль; подошва: резина</t>
  </si>
  <si>
    <t>DM0113-100</t>
  </si>
  <si>
    <t>МОДЕЛЬ НА НОВОМ ПУТИ. Уличная мода и аутентичный баскетбольный стиль соединились в кроссовках Nike Court Vision Alta. Яркий современный дизайн сочетает текстурированную кожу в верхней части и платформу снизу, обеспечивая комфорт и создавая стиль, вдохновленный атлетками. Рельефная кожа добавляет текстурности, а перфорация на мыске придает воздушную эстетику. Приподнятая подошва из пеноматериала и уникальная геометрия пятки обеспечивают современный комфорт для женской стопы. Язычок дает исключительную мягкость. Уникальная геометрия пятки создает современный образ в традиционном баскетбольном стиле, который идеально подходит для женщин.</t>
  </si>
  <si>
    <t>FORCE 1 LOW EASYON BP N</t>
  </si>
  <si>
    <t>IH4498-001</t>
  </si>
  <si>
    <t>Выйдите из дома быстро, не мучаясь со шнурками. Верхние петли для шнурков на этих кроссовках крепятся к липучкам, что позволяет детям быстро зафиксировать кроссовки, сохраняя при этом классический стиль AF1. Наши полезные функции Nike EasyOn позволяют детям делать все самостоятельно, чтобы они могли сосредоточиться на самом важном: игре.
Эластичные шнурки и ремешок с липучкой позволяют легко надевать и снимать эту обувь.
Натуральная и синтетическая кожа обеспечивает долговечность и структуру.
Мягкая пена в средней части подошвы смягчает каждый шаг.
Резиновая подошва обеспечивает надежное сцепление с поверхностью благодаря круговому рисунку протектора, изначально разработанному для того, чтобы помогать баскетболистам маневрировать на площадке.</t>
  </si>
  <si>
    <t>54% кожа, 46% синтетика; подошва: 100% резина</t>
  </si>
  <si>
    <t>1Y</t>
  </si>
  <si>
    <t>CD4165-001</t>
  </si>
  <si>
    <t>КУЛЬТОВАЯ МОДЕЛЬ В СОВРЕМЕННОМ ПРОЧТЕНИИ. Кроссовки Nike Air Max Excee, дизайн которых вдохновлен моделью Nike Air Max 90, — это взгляд на классику под другим углом. Удлиненные линии и необычные пропорции верха придают популярной модели 90-х годов обновленный, современный стиль.</t>
  </si>
  <si>
    <t>70% текстиль, 30% резина; 100% полиэстер; 100% резина</t>
  </si>
  <si>
    <t>Nike Air Max SC</t>
  </si>
  <si>
    <t>CW4554-112</t>
  </si>
  <si>
    <t>РЕТРОСТИЛЬ. СОВРЕМЕННЫЙ КОМФОРТ. Благодаря плавным линиям, ретрообразу и, конечно, видимой амортизирующей подушке Air кроссовки Nike Air Max SC идеально дополнят любой комплект. Продуманное сочетание материалов придает дизайну глубины, одновременно делая кроссовки прочными и легкими, чтобы их можно было носить каждый день. Сочетание кожи, текстиля и сетки для прочности, воздухопроницаемости и комфорта на весь день. Изначально разработанная для беговых моделей подушка Max Air обеспечивают легкость и амортизацию при каждом шаге. Подошва из пеноматериала долго сохраняет свои амортизирующие свойства. Резиновая подметка для сцепления и прочности.</t>
  </si>
  <si>
    <t>верх 53% кожа, 47% текстиль, подклад текстиль, подошва резина</t>
  </si>
  <si>
    <t>Nike Court Vision Alta</t>
  </si>
  <si>
    <t>DM0113-600</t>
  </si>
  <si>
    <t>Nike Court Vision Low Next Nature</t>
  </si>
  <si>
    <t>DH2987-101</t>
  </si>
  <si>
    <t>СВЕЖИЙ ОБРАЗ ЗА ПРЕДЕЛАМИ ПЛОЩАДКИ. Любишь классический баскетбольный стиль 80-х и динамичную культуру современной игры? Выбирай новые Nike Court Vision Low. Классический дизайн с ярким верхом и простроченными накладками, содержащий не менее 20% переработанных материалов по весу, передает стиль оригинальной модели. Мягкий бортик с низким профилем обеспечивает комфорт.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Резиновая подметка для сцепления и прочности.</t>
  </si>
  <si>
    <t>NIKE AIR MAX TW</t>
  </si>
  <si>
    <t>DQ3984-100</t>
  </si>
  <si>
    <t>Вам нравится классический образ 90-х, но вам нравится современная быстро развивающаяся культура. Встречайте кроссовки Nike Air Max TW. Вдохновленные заветной франшизой, которая принесла миру амортизацию Nike Air и заложила основу для эстетики беговых дорожек, их привлекательный дизайн обеспечивает 1-2 уровня комфорта и моды. Готовые подчеркнуть любой наряд, их легкая верхняя часть сочетается с угловатыми и органичными линиями, создавая чарующий тактильный эффект. Цветовая гамма Racer Blue и Speed ​​Yellow добавляет ретро-стиля, сохраняя вашу связь с ДНК Nike. А если вы готовы к следующему шагу, 5 окон под ногами придают современный вид видимой амортизации.
В 1987 году зародилась линейка Air Max, впервые продемонстрировавшая видимый Air. То, что началось как эксперимент по амортизации, вскоре превратилось в легенду на треках и улицах. С годами его переосмысливали и модернизировали, но наследие всегда оставалось.</t>
  </si>
  <si>
    <t>55% текстиль, 45% синтетика, подошва резина</t>
  </si>
  <si>
    <t>687977-111</t>
  </si>
  <si>
    <t>верх: нат.кожа; подкладка: текстиль; подошва: резина</t>
  </si>
  <si>
    <t>NikeCourt Vision Mid</t>
  </si>
  <si>
    <t>CD5436-106</t>
  </si>
  <si>
    <t>Вдохновленный тенденциями 80-х, Nike Court Vision Mid - это гибридная обувь с элементами ретро-баскетбола, которые были заново изобретены для современной эпохи.
В дизайне использована комбинация кожи, синтетической кожи и резины, вдохновленной баскетбольными кроссовками середины 1980-х годов.
Резиновая подошва для повышения прочности и сцепления.
Верх из кожи, синтетической кожи и ткани.
Тисненый дизайн и элементы бренда Swoosh.</t>
  </si>
  <si>
    <t>75% кожа, 25% текстиль</t>
  </si>
  <si>
    <t>Jordan 2 Retro Low SE Nina Chanel Abney White Malachite (Jordan)</t>
  </si>
  <si>
    <t>DQ0560-160</t>
  </si>
  <si>
    <t>Неопределимый стиль Нины Шанель Эбни выводит Air Jordan 2 на новый смелый путь. Сохраняя изящный внешний вид иконы 86-го, эта версия использует художественную чувствительность Эбни, чтобы сделать мощное заявление. Богатое сочетание текстур верха подчеркивается искусной отделкой, новым рисунком перфорации и всплесками малахита. И взгляните на огромную бирку: поп-сюрреалистический взгляд Эбни на двухкомандного MJ, вырывающегося из-под защитников. Ее иллюстрации, полные угловатых фигур и ярких цветов, оживают в богато украшенной серебряной раме. На этом внимание к деталям не заканчивается: сама коробка для обуви покрыта произведениями искусства Эбни, что вызывает предвкушение того, что находится внутри, и служит еще одним напоминанием о том, что творчество невозможно сдерживать.</t>
  </si>
  <si>
    <t>белый/зеленый</t>
  </si>
  <si>
    <t>55% кожа, 45% синтетика, подошва резина</t>
  </si>
  <si>
    <t>W AIR MAX PLUS</t>
  </si>
  <si>
    <t>FV8480-002</t>
  </si>
  <si>
    <t>Пусть ваше отношение будет на высоте в Air Max Plus. Клетки, похожие на пламя, добавляют тепла на улицы, а воздушная сетка помогает сохранять прохладу. Промежуточная подошва придает винтажный вид, а приглушенные цвета возвращают его к эстетике Y2K. Это дает вам настроенный опыт Nike Air, который обеспечивает превосходную устойчивость и невероятную амортизацию. Синтетический верх с воздушной сеткой обеспечивает воздухопроницаемость и долговечность. Первоначально разработанные для эффективного бега, вставки Nike Air в пятке и передней части стопы обеспечивают длительную амортизацию.Резиновая подошва обеспечивает надежное сцепление.</t>
  </si>
  <si>
    <t>20% синтетика, 80% текстиль; Подошва: 100% резина</t>
  </si>
  <si>
    <t>Nike Air Max 1 Essential</t>
  </si>
  <si>
    <t>FZ5808-107</t>
  </si>
  <si>
    <t>Встречайте лидера стаи. Идя по облакам над шумом, Air Max 1 сочетают в себе вневременной дизайн с мягким комфортом. Обладая стремительным видом, эта классическая икона появилась на сцене в 1987 году и продолжает оставаться душой франшизы сегодня. Мягкая и удобная амортизация Max Air обеспечивает необходимую поддержку.
Вафельная подошва с гибкими канавками обеспечивает сцепление, гибкость и долговечность.</t>
  </si>
  <si>
    <t>44% кожа, 36% синтетика, 20% текстиль; подошва: 100% резина</t>
  </si>
  <si>
    <t>WMNS NIKE MOTIVA</t>
  </si>
  <si>
    <t>DV1238-001</t>
  </si>
  <si>
    <t>Nike BE-DO-WIN SP Around the World</t>
  </si>
  <si>
    <t>DB3017-001</t>
  </si>
  <si>
    <t>Модные кроссовки из синтетической ткани черного цвета со шнуровкой, текстильной подкладкой, синтетической стелькой и резиновой подошвой обеспечивают мягкость и комфорт при ношении.
Съемная стелька с пробковым эффектом.
Необычная подошва с рисунком Octowaffle
Низкий вырез, брючины ниже щиколотки.</t>
  </si>
  <si>
    <t>75% кожа, 25% синтетика, подошва резина</t>
  </si>
  <si>
    <t>Nike Tanjun</t>
  </si>
  <si>
    <t>DJ6257-004</t>
  </si>
  <si>
    <t>САМАЯ ПОПУЛЯРНАЯ МОДЕЛЬ СТАЛА ЕЩЕ ЛУЧШЕ. Забудь о хайпе. Nike Tanjun — простота в самом лучшем исполнении. В состав модели входит не менее 20% переработанных материалов, шнурки полностью выполнены из переработанного полиэстера, а каждый элемент продуман до мелочей. Легкость. Воздушность. Комфорт. Это всего лишь слова. Эти кроссовки — всё, что тебе нужно.Верх из эластичных материалов повторяет форму стопы, обеспечивая комфорт и не требуя времени на разнашивание. Цельная подошва из пеноматериала обеспечивает легкость и амортизацию. Мягкий и удобный низкопрофильный бортик для изящного образа. Цельная подошва из пеноматериала обеспечивает легкость и отличную амортизацию.</t>
  </si>
  <si>
    <t>60% сетка (полиэстер), 40% текстиль; 100% полиэстер; пластик</t>
  </si>
  <si>
    <t>NIKE HUARACHE RUN GS</t>
  </si>
  <si>
    <t>DV3479-100</t>
  </si>
  <si>
    <t>NIKE HUARACHE RUN неповторим. Все дело в знаменитом пяточном ремешке huarache: возьмите его и вставьте ногу прямо в обувь. Удобный дизайн, напоминающий ботинки, помогает вашим ногам чувствовать себя в безопасности и поддержке во время бега, лазания и игр.
Накладки из синтетической кожи и текстильный верх создают ощущение прочности и комфорта.
Дизайн ботинок обеспечивает плотную посадку, напоминающую носок, и облегчает надевание обуви.
Мягкая пена под ногами обеспечивает легкую амортизацию.
Ремешок на пятке обеспечивает поддержку и стабильность.
Резиновая подошва с канавками обеспечивает гибкость, поэтому каждый шаг кажется естественным.
Классические шнурки.
Резиновая подошва.</t>
  </si>
  <si>
    <t>70% синтетическая кожа, 30% текстиль, подошва резина</t>
  </si>
  <si>
    <t>4,5</t>
  </si>
  <si>
    <t>Nike ISPA Drifter Gator White</t>
  </si>
  <si>
    <t>CI1392-100</t>
  </si>
  <si>
    <t>Ощутите максимальный комфорт и стиль в кроссовках Nike Drift Gator ISPA. Эта модная обувь, разработанная Nike, обеспечивает идеальную посадку и исключительную поддержку при каждом шаге. Благодаря своему гладкому белому цвету он легко добавит нотку элегантности любому наряду. Идете ли вы по делам или в спортзал, эти белые кроссовки Nike Drift Gator ISPA незаменимы для каждого модного человека.</t>
  </si>
  <si>
    <t>белый, черный, оранженвый</t>
  </si>
  <si>
    <t>65% синтетика, 35% текстиль, подошва резина</t>
  </si>
  <si>
    <t>4</t>
  </si>
  <si>
    <t>W NIKE AIR MAX 1 '87 SWSH</t>
  </si>
  <si>
    <t>HF1194-100</t>
  </si>
  <si>
    <t>Первая обувь с технологией Max Air по-прежнему демонстрирует десятилетия инноваций, которые делают ее столь же классической, сколь и удобной. Доказательство? Вы смотрите на нее. Текстильные материалы выводят Air Max 1 на новый уровень. Текстильный верх создает многослойный образ, рассчитанный на долгие годы.
Вставка Max Air в пятке обеспечивает легкую амортизацию.
Резиновая вафельная подошва обеспечивает надежное сцепление и создает классический стиль.</t>
  </si>
  <si>
    <t>бежевый/белый</t>
  </si>
  <si>
    <t>100% текстиль; подошва: 100% резина</t>
  </si>
  <si>
    <t>NIKE ZOOMX STREAKFLY</t>
  </si>
  <si>
    <t>DJ6566-105</t>
  </si>
  <si>
    <t>Nike Streakfly - самые легкие женские кроссовки молниеносно справятся со всеми вашими задачами, будь то короткая дистанция, 5 или 10 километров. Благодаря низкому вырезу и изысканным деталям они становятся единым целым с вашей ногой, предлагая вам полную связь с дорогой и направляя вас к новым личным достижениям.
Межподошва ZoomX во всю длину гарантирует исключительную легкость и оптимальную отзывчивость. Толщина пены менее выражена, чем у Vaporfly, что позволяет вам добиться большей легкости и мощности. Эта обувь настолько легкая, что становится единым целым с вашей ногой, позволяя вам побить рекорд скорости на поворотах и ​​ускорениях гонки благодаря отзывчивости пены ZoomX.
Верх из ультратонкой сетки обеспечивает всю необходимую поддержку во время бега, оставаясь при этом легким. Дополнительное усиление в передней части стопы обеспечивает еще большую поддержку. Модернизированная обтекаемая система шнуровки смещена в сторону и снабжена зубчатым язычком для уменьшения давления на верхнюю часть стопы.
Подошва была разработана с использованием данных, полученных от бегунов. Эта информация была использована для определения идеального места, где следует применять сцепление, благодаря рисунку, находящемуся в прямом контакте с асфальтом, в зависимости от воздействия вашей ноги на землю. Результатом является оптимальное сцепление с момента первого контакта с землей и до начала движения, что позволяет вам всегда оставаться на шаг впереди.
Преимущества:
Частично интегрированный язычок обеспечивает хорошую поддержку.
Резиновая подошва обеспечивает оптимальное сцепление. Вес 184г</t>
  </si>
  <si>
    <t>60% синтетический материал, 40% текстиль, подкладка текстиль, подошва резина</t>
  </si>
  <si>
    <t>DJ6257-003</t>
  </si>
  <si>
    <t>текстиль, подошва пластик</t>
  </si>
  <si>
    <t>BLAZER MID '77 VNTG ESS</t>
  </si>
  <si>
    <t>BQ6806-127</t>
  </si>
  <si>
    <t>Дизайн модели Nike Blazer Mid '77 Vintage был создан еще в 70-х, но, кажется, с годами он становится еще более актуальным. Верх пары выполнен из мягкой кожи и дополнен вставками из натуральной замши. Открытый пеноматериал и необработанные края на язычке еще больше придают кедам винтажности. Перфорация вдоль подошвы обеспечивает активную циркуляцию воздуха. Конструкция создана методом термической обработки, поэтому обеспечивает не только цельный обтекаемый образ, но и дарит ощущение мягкости и комфорта. Резиновая подошва с зигзагообразным протектором создает надежное сцепление с поверхностью и узнаваемый отпечаток.</t>
  </si>
  <si>
    <t>82% кожа; 18% синтетика</t>
  </si>
  <si>
    <t>Nike Air Zoom Pulse</t>
  </si>
  <si>
    <t>CT1629-002</t>
  </si>
  <si>
    <t>РАЗРАБОТАНЫ ДЛЯ ТЕХ, ЧЬЯ РАБОТА — ЕЖЕДНЕВНЫЙ ПОДВИГ. Кроссовки Nike Air Zoom Pulse созданы для медицинских работников и протестированы ими. Благодаря амортизации и гибкой подошве с повышенным сцеплением на сухих и скользких поверхностях модель обеспечивает комфорт во время долгих рабочих смен. Прочная конструкция легко очищается, а еще она позволяет удобно надевать и снимать обувь, что важно в условиях повышенной готовности.
-Прочная конструкция без шнурков из водонепроницаемого синтетического материала легко очищается.
-Мягкий амортизирующий пеноматериал со вставкой Nike Zoom Air в области пятки обеспечивает комфорт на весь день.
-Прочная и гибкая резиновая подошва обеспечивает надежное сцепление на влажных и сухих поверхностях, не сковывая движений стопы.
-Защитная накладка на носке повышает износостойкость и прочность.
-Удобно надевать и снимать благодаря конструкции без шнуровки с двумя петельками и гибким задником.
-Эластичный ремешок в области пятки для плотной и надежной посадки.
-Однотонные накладки на верхе можно подписывать.
Линии пульса на подошве, стельке и системе амортизации символизирующие сердце, жизнь и движение, отдавая дань уважения работникам вспомогательных подразделений экстренных служб.
-Съемная стелька
-Эластичный ремешок обхватывает пятку</t>
  </si>
  <si>
    <t>синтетические материалы</t>
  </si>
  <si>
    <t>Nike Air Max INTRLK Lite</t>
  </si>
  <si>
    <t>DX3705-001</t>
  </si>
  <si>
    <t>Обновленные Nike Air Max INTRLK Lite, которые сохранили все лучшие качества, при этом стали еще удобнее. Изюминку модели придает узнаваемая вафельная подошва. Система амортизации смягчает каждый шаг, поддерживает стопу и обеспечивает возврат энергии при ходьбе. Текстильный верх с сетчатыми деталями создает ощущение легкости и непревзойденного комфорта. Резиновая подошва с фирменным вафельным рисунком обеспечивает сцепление с поверхностью и долговечность обуви. Мягкий валик с глубоким вырезом выглядит элегантно и приятен на ощупь.</t>
  </si>
  <si>
    <t>29% синтетика, 71% текстиль; Подошва: 90% резина, 10% пластик.</t>
  </si>
  <si>
    <t>NIKE DUNK LOW BP</t>
  </si>
  <si>
    <t>FB9108-126</t>
  </si>
  <si>
    <t>Начните коллекцию кроссовок для вашего малыша с культовой модели. Кроссовки Nike Dunk Low, разработанные для баскетбола, но принятые скейтерами, стали основой культуры сникерхедов. Благодаря мягкой подкладке в области лодыжки и прочному резиновому сцеплению эта культовая модель 80-х станет отличным выбором как для игр, так и для других занятий. Натуральная и синтетическая кожа долговечны и создают классический вид. Воротник и язычок с перфорацией в области носка придают этим кроссовкам культовый вид, уходящий корнями в оригинальную модель Dunk. Резиновая подошва во всю длину обеспечивает надежное сцепление и имеет рисунок, аналогичный оригинальному.</t>
  </si>
  <si>
    <t>10,5C</t>
  </si>
  <si>
    <t>11C</t>
  </si>
  <si>
    <t>13C</t>
  </si>
  <si>
    <t>JORDAN 1 MID SE FEM GT</t>
  </si>
  <si>
    <t>HQ2000-400</t>
  </si>
  <si>
    <t>Эти кроссовки Jordans специальной серии поражают своим блеском. Мягкая замша и прочный деним сочетаются с яркими розовыми акцентами и пайетками в виде логотипа Swoosh — это весёлый образ, который ваш малыш сможет носить каждый день. Натуральная и синтетическая кожа в сочетании с джинсовой тканью обеспечивают долговечность и поддержку.
Мягкая пена под ногами обеспечивает амортизацию маленьких ножек.
Резиновая подошва обеспечивает детям надежное сцепление.</t>
  </si>
  <si>
    <t>серый/синий</t>
  </si>
  <si>
    <t>61% кожа, 39% текстиль; подошва: 100% резина</t>
  </si>
  <si>
    <t>2C</t>
  </si>
  <si>
    <t>AIR MAX 90 EASYON (PS)</t>
  </si>
  <si>
    <t>IH1417-133</t>
  </si>
  <si>
    <t>Вид шнурков без необходимости их завязывать? Теперь это просто! Мы сделали эту икону стиля 90-х лёгкой в ​​надевании — верхняя петля для шнурков крепится к ремешку с липучкой, что позволяет детям быстро застегнуть кроссовки и продолжить свой день. Наши полезные функции Nike EasyOn позволяют детям делать все самостоятельно, чтобы они могли сосредоточиться на самом важном: игре.
Эластичные шнурки и ремешок с липучкой позволяют легко расстегнуть их, надеть и быстро зафиксировать.
Первоначально разработанные для бега, видимая вставка Max Air обеспечивает амортизацию маленьких ножек.
Резиновая вафельная подошва обеспечивает надежное сцепление и традиционный стиль.
Эластичные канавки на подошве делают каждый шаг естественным.</t>
  </si>
  <si>
    <t>100% синтетика; Подошва: 100% резина</t>
  </si>
  <si>
    <t>Jordan 6 Retro Low Golf U.S. Open (2023)</t>
  </si>
  <si>
    <t>FD0205-055</t>
  </si>
  <si>
    <t>Почувствуйте себя непобедимыми от ти-бокса до финального удара в дизайне, который является чистым MJ: скорость, класс и наполнен настоящими штрихами начала 90-х, такими как видимый воздух и полупрозрачная пластиковая подошва, выдержавшая испытание временем. Эта модель сочетает в себе стойкость первого чемпионата MJ с некоторыми из наших лучших технологий для гольфа, помогая вам заявить о себе уверенно, когда придет время приручить поле. Этот специальный дизайн прославляет Город Ангелов, где летняя аура всегда безупречна и электрична, но в то же время непринуждена, как у хозяина одного из крупнейших событий страны.
Серебряные накладки передают VIP-атмосферу Тинселтауна, а кружевные кончики, похожие на баллончики с краской, намекают на песчаные и грязные граффити, которыми покрыты особые части города. Яркие цвета поднимают настроение яркому сообществу, где каждый вносит свой уникальный вклад.
Немецкий спортивный автомобиль MJ послужил источником вдохновения для дизайна оригинальной обуви, сама суть которого передавала скорость и класс. На задней части кроссовка имеется формованная пяточная петля, которую сам Джордан потребовал еще в 1991 году, чтобы она не задевала его ахиллово сухожилие при надевании. Две дырочки на язычке напоминают об оригинальном AJ 5.
Шипы на подошве добавляют сцепления и устойчивости на трассе.
Обеспечивает водоотталкивающие свойства в любых погодных условиях.
Легкая межподошва из пеноматериала обеспечивает комфорт и устойчивость на протяжении всего раунда.
2-летняя гарантия на водонепроницаемость.
Мягкая стелька.</t>
  </si>
  <si>
    <t>белый, фиолетовый</t>
  </si>
  <si>
    <t>100% синтетика (иск.кожа), подошва резина</t>
  </si>
  <si>
    <t>AIR FORCE 1 LOW RETRO</t>
  </si>
  <si>
    <t>DM0576-101</t>
  </si>
  <si>
    <t>Уже нашли свой любимый цвет? Серия «Цвет месяца» позволяет вам удовлетворить свои потребности, отмечая малоизвестную часть истории Nike — оригинальная серия «Цвет месяца» еще в 1984 году, возможно, спасла AF-1 от исчезновения. Верно, переиздание обуви было сомнительным в начале, но спортивные магазины в Балтиморе увидели, что они продаются как горячие пирожки, и знали, что AF-1 станет синонимом уличной моды и культуры. Итак, они запросили нестандартные расцветки для продажи в своих магазинах… а остальное уже история. От нетронутых материалов до освежающей розовой резинки и белой цветовой гаммы и даже щетки для чистки обуви — этот вариант олицетворяет желанный стиль вне корта. 
Представленные в 1982 году, кроссовки Nike Air Force 1 изменили представление об баскетбольной обуви. Это были первые баскетбольные кроссовки с Nike Air, но их инновационный характер с тех пор отошел на второй план, уступив статусe уличного стиля.</t>
  </si>
  <si>
    <t>87% кожа, 13% синтетические материалы</t>
  </si>
  <si>
    <t>Women's Nike Stargazer Lightweight Shoe</t>
  </si>
  <si>
    <t>882266-005</t>
  </si>
  <si>
    <t>Комфортные женские кроссовки Nike Stargazer Lightweight выполнены в стиле беговых моделей 90-х годов.  Стелька из пены с эффектом памяти гарантирует удобство во время долгой ходьбы. Резиновые накладки в области пятки и носка продлевают срок службы кроссовок и улучшают сцепление. Бесшовный верх дополнен легкими припаянными деталями.</t>
  </si>
  <si>
    <t>70% текстиль, 30% резина</t>
  </si>
  <si>
    <t>Nike Dunk High</t>
  </si>
  <si>
    <t>FD0802-100</t>
  </si>
  <si>
    <t>Кеды высокие</t>
  </si>
  <si>
    <t>Созданные для тех, кто не боится самовыражаться, кроссовки Nike Dunk High возвращаются в ярких градиентных цветах, которые подчеркнут ваш стиль. Кожа премиум-класса, мягкая набивка на щиколотке и неповторимый силуэт помогут вам создать на улице дизайн, вдохновленный обручами. Готовы ли вы проявить творческий подход к своему образу?
Преимущества:
Кожаный верх прочный и создает классический вид Dunk.
Мягкий высокий воротник создает комфортный образ в стиле старой школы.
Подошва из пеноматериала обеспечивает легкую и отзывчивую амортизацию.
Резиновая подошва с классическими поворотными кольцами обеспечивает долговечность, сцепление и традиционный стиль.
Перфорация в передней части ноги.
Потяните язычок на пятке.
Влияние Nike Dunk неоспоримо – от щитов до скейтбордов. Хотя они были представлены как баскетбольные кроссовки в 1985 году, их плоские и цепкие подошвы идеально подходили для забытого спортивного сообщества — фигуристов. Раскрывая субкультуру, жаждущую не только функциональности, но и творчества, Дунк выпустил десятилетия бесчисленных цветовых решений, которые продолжают захватывать души скейтеров от побережья до побережья.</t>
  </si>
  <si>
    <t>мультиколор</t>
  </si>
  <si>
    <t>70% Кожа, 30% Синтетика; 100% текстиль; 100% резина</t>
  </si>
  <si>
    <t>CW4554-001</t>
  </si>
  <si>
    <t>верх: нат.кожа, текстиль, иск.кожа; подкладка: текстиль; подошва: пластик, резина</t>
  </si>
  <si>
    <t>W BLAZER MID '77</t>
  </si>
  <si>
    <t>CZ1055-100</t>
  </si>
  <si>
    <t>Созданы в 70-х. Завоевали популярность в 80-х. Стали классикой в 90-х. Готовы к будущему Кроссовки Nike Blazer Mid '77 Vintage — это классический дизайн и исключительный комфорт. Невероятно стильный кожаный верх прекрасно сочетается с дерзкой ретросимволикой бренда и роскошными замшевыми акцентами для первоклассного комфорта. Открытый пеноматериал на язычке и особая отделка подошвы создают образ, словно сошедший со страниц учебника истории. Вперед, создай идеальный образ.</t>
  </si>
  <si>
    <t>82% кожа, 18% синтетика; Подошва: 100% резина</t>
  </si>
  <si>
    <t>Air Max 95 'Leopard Tongue'</t>
  </si>
  <si>
    <t>DX8972-100</t>
  </si>
  <si>
    <t>Покажите свою свирепую сторону в кроссовках Nike Air Max 95 Leopard Tongue! В соответствии со своим названием, эта пара выделяется эффектным леопардовым принтом на язычке. Уникальная деталь дизайна выделяется благодаря верху нейтрального цвета, состоящему из дышащей белой сетки и волнистой кожи, замши и текстильных боковых вставок землистых оттенков. Носок обтянут белой шагреневой кожей.
Смелый и модный образ дополняет кремовая межподошва с удобными неоново-зелеными вставками Air. Наконец, эти Air Max 95 оснащены прочной черной подошвой. Эта обувь создана для тех, кто хочет заявить о себе!</t>
  </si>
  <si>
    <t>60% замша, 40% текстиль, подошва резина</t>
  </si>
  <si>
    <t>Jordan 2 Retro Low Shelflife (Jordan)</t>
  </si>
  <si>
    <t>DV7128-110</t>
  </si>
  <si>
    <t>Jordan Brand объединяется с партнерами из числа культурных лидеров со всего мира, привлекая внимание выдающихся розничных продавцов кроссовок и их сообществ. От Детройта до Южной Африки и Манилы — доносятся их вдохновляющие местные истории до мировой аудитории. 
Сотрудничество с ведущим южноафриканским магазином кроссовок и уличной одежды Shelflife — это свежий взгляд на AJ2, воплощающий в себе дух «ТОЛЬКО КОМАНДА» (просто взгляните на кончик языка). И это первое сотрудничество Jordan Brand с партнером из Африки. Это праздник соединения океанов и поиска сообщества. 
Дизайн, основанный на граффити Shelflife и уличном искусстве, символизирует чистый холст благодаря белому верху и цвету Light Bone. Акценты Safety Orange придают энергии, а графика на стельке — коллаж из подписей и автографов сообщества Shelflife — отражает девиз компании: «Только благодаря нашей команде мы становимся теми, кто мы есть».</t>
  </si>
  <si>
    <t>50% кожа, 50% синтетика (иск.кожа)</t>
  </si>
  <si>
    <t>NIKE AIR GHOST RACER</t>
  </si>
  <si>
    <t>AT5410-100</t>
  </si>
  <si>
    <t>Кроссовки Nike Air Ghost Racer созданы для скорости, стабилизации и комфорта, и стали хитом 20 лет назад, а теперь они возвращаются в первозданном виде. Они обладают теми же характеристиками, что и прежде, только стали еще лучше. Верх из сетки, накладки из синтетической кожи. Удобная поддержка стопы, конструкция в средней части стопы обеспечивает поддержку и стабилизацию. Вставка Zoom Air в области пятки.</t>
  </si>
  <si>
    <t>80% ПВХ, 20% текстиль</t>
  </si>
  <si>
    <t>CW4555-003</t>
  </si>
  <si>
    <t>Air Jordan 1 Low</t>
  </si>
  <si>
    <t>553558-215</t>
  </si>
  <si>
    <t>Кроссовки Air Jordan 1 Low - это стильная и удобная модель от знаменитого бренда Nike. Верх изготовлен из качественной натуральной кожи, что обеспечивает долговечность и комфорт при носке. Промежуточная подошва выполнена из легкого материала, что обеспечивает отличную амортизацию и удобство для стопы. Кроме того, кроссовки Air Jordan 1 Low имеют классическую шнуровку и характерный логотип бренда на боковой части. Эта модель отлично подойдет как для повседневной носки, так и для занятий спортом.</t>
  </si>
  <si>
    <t>коричневый/белый/сиреневый</t>
  </si>
  <si>
    <t>CW4554-100</t>
  </si>
  <si>
    <t>48% Кожа, 13% Синтетика, 39% Текстиль; Подошва: 58% пластик, 42% резина.</t>
  </si>
  <si>
    <t>Nike Court Royale 2 Better Essential</t>
  </si>
  <si>
    <t>DH3159-100</t>
  </si>
  <si>
    <t>ВИНТАЖНАЯ ИГРОВАЯ МОДЕЛЬ 70-е года подарили нам легендарную модель для игры, которая и сейчас не теряет актуальности. Мы заменили высокопрочную кожу на переработанную и синтетическую кожу в этом классическом силуэте, чтобы свести к минимуму воздействие на планету. Эта пара, изготовленная на 20% из переработанного материала, отлично впишется в твой гардероб.Стильный и прочный верх из синтетической кожи отлично впишется в разные образы. Подошва с зигзагообразным рисунком добавляет яркий акцент в легендарный образ и обеспечивает сцепление и прочность.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вулканизированная подошва, созданная методом термической обработки, создает минималистичный образ.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</si>
  <si>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синт.кожа, текстиль; текстиль; резина</t>
  </si>
  <si>
    <t>JORDAN 1 RETRO HIGH OG BT</t>
  </si>
  <si>
    <t>FD1413-008</t>
  </si>
  <si>
    <t>Откройте для своего ребёнка сердце кроссовочной культуры с этими уменьшенными кроссовками J. Легендарные элементы дизайна и прочные материалы сделают повседневную игру вашего маленького баскетболиста ещё увлекательнее.</t>
  </si>
  <si>
    <t>67% кожа, 33% синтетика; подошва: 100% резина</t>
  </si>
  <si>
    <t>AIR MAX DN BG</t>
  </si>
  <si>
    <t>FB8987-004</t>
  </si>
  <si>
    <t>Кроссовки Air Max Dn Bg для мальчиков — идеальный выбор для повседневного ношения, сочетая стиль и комфорт. Верхняя часть выполнена из комбинации текстиля и искусственной кожи. Это обеспечивает прочность, долговечность и хорошую вентиляцию, что особенно важно для активных детей. Внутренняя подкладка из текстиля добавляет мягкость и комфорт при ношении в течение всего дня.
Классическая шнуровка позволяет надежно фиксировать кроссовки на ноге, обеспечивая удобную посадку. Подошва из резины гарантирует отличное сцепление с поверхностью, что предотвращает скольжение и обеспечивает безопасность при движении.
Благодаря своему дизайну и практичным материалам, Air Max Dn Bg подходят для прогулок, игр и других повседневных активностей. Эти кроссовки станут надежной частью гардероба вашего ребенка, сочетая в себе стильный вид и удобство, необходимые</t>
  </si>
  <si>
    <t>5Y</t>
  </si>
  <si>
    <t>6Y</t>
  </si>
  <si>
    <t>6,5Y</t>
  </si>
  <si>
    <t>NIKE DUNK LOW Retro Prm "Medium Curry“</t>
  </si>
  <si>
    <t>DD1390-100</t>
  </si>
  <si>
    <t>Nike Dunk Low "Medium Curry" - это элегантные и универсальные кроссовки с классическим силуэтом, представленные в землистой цветовой гамме с насыщенными коричневыми и мягкими бежевыми оттенками. Эта модель обеспечивает превосходный комфорт и поддержку благодаря проверенной временем амортизации Dunk и прочной резиновой подошве, а замшевый и кожаный материалы верха подчеркивают премиальное качество и стиль. "Medium Curry" идеально подойдет как для скейтбордистов, так и для тех, кто предпочитает активный образ жизни или модный урбанистический стиль.</t>
  </si>
  <si>
    <t>коричневый/белый</t>
  </si>
  <si>
    <t>верх:кожа;подкл:текстиль;подошва:резина</t>
  </si>
  <si>
    <t>Nike Air Max 1 '87</t>
  </si>
  <si>
    <t>FJ4735-001</t>
  </si>
  <si>
    <t>Новые кроссовки W Nike Air Max 1 '87 Crepe «Light Bone» из семейства AM1. Большинство ретро-кроссовок на уличной сцене дополнены ультрамягким верхом из кожи песочного, голубого и белого цвета. Эта премиум-версия Air Max 1 сочетает в себе множество материалов. Верх из кремовой кожи покрыт бежевыми замшевыми вставками, а пятки этой пары украшены различными голубыми вставками из парусины. Кроме того, кожаная галочка в виде рептилии имеет желтоватый оттенок, идентичный подошве. Кроме того, на коричневых логотипах появляются более темные аппликации. Наконец, дизайн помещен на креповую подошву, повторяющую цвета Soft Grey и Hemp , что еще раз придает энергию модели 1987 года. 
Верх из кожи и ткани.
Кружевная застежка.
Тканевая подкладка.
Резиновая подошва.
Мягкий воротник.</t>
  </si>
  <si>
    <t>64% Кожа, 36% Текстиль; 100% текстиль; 100% резина</t>
  </si>
  <si>
    <t>Nike ISPA Drifter Gator Blue</t>
  </si>
  <si>
    <t>CI1392-400</t>
  </si>
  <si>
    <t>Ощутите максимальный комфорт и стиль в кроссовках Nike Drift Gator ISPA. Эта модная обувь, разработанная Nike, обеспечивает идеальную посадку и исключительную поддержку при каждом шаге. Благодаря своему черному с синим цвету он легко добавит нотку элегантности любому наряду. Идете ли вы по делам или в спортзал, эти белые кроссовки Nike Drift Gator ISPA незаменимы для каждого модного человека.</t>
  </si>
  <si>
    <t>черный/синий</t>
  </si>
  <si>
    <t>WMNS NIKE INITIATOR</t>
  </si>
  <si>
    <t>394053-100</t>
  </si>
  <si>
    <t>Пройдите мили с комфортной поддержкой Nike Initiator. У них дышащий верх с мягкой, амортизирующей конструкцией, которая поможет вам уверенно бежать. Поддерживающие накладки помогают центрировать стопу в обуви.
Мягкая подкладка повышает комфорт.
Подошва из пеноматериала обеспечивает мягкость и амортизацию.
Эластичные канавки на подошве обеспечивают свободу движений.</t>
  </si>
  <si>
    <t>верх: текстиль, нат.кожа, иск.кожа; подкладка: текстиль; подошва: резина, пластик</t>
  </si>
  <si>
    <t>Air Jordan 1 Low (Jordan)</t>
  </si>
  <si>
    <t>553558-140</t>
  </si>
  <si>
    <t>Кроссовки Air Jordan 1 Low - это стильная и удобная модель от знаменитого бренда Nike. Эти кроссовки выполнены в черно-красной цветовой гамме, что делает их ярким и выразительным элементом гардероба. Верх изготовлен из качественной натуральной кожи, что обеспечивает долговечность и комфорт при носке. Промежуточная подошва выполнена из легкого материала, что обеспечивает отличную амортизацию и удобство для стопы. Кроме того, кроссовки Air Jordan 1 Low имеют классическую шнуровку и характерный логотип бренда на боковой части. Эта модель отлично подойдет как для повседневной носки, так и для занятий спортом.</t>
  </si>
  <si>
    <t>черный/синий/белый</t>
  </si>
  <si>
    <t>Nike Air Max LTD 3</t>
  </si>
  <si>
    <t>687977-114</t>
  </si>
  <si>
    <t>Мужские кроссовки Nike Air Max LTD 3 - идеальное сочетание стиля и технологий. Благодаря уникальной технологии Air Max в подошве, эти кроссовки обеспечивают необыкновенную амортизацию и комфорт при каждом движении. Прочный верх из качественной кожи и текстиля дарит устойчивость и элегантный вид. Эти кроссовки станут надежным спутником как для повседневных прогулок, так и для активных тренировок.</t>
  </si>
  <si>
    <t>белый, синий</t>
  </si>
  <si>
    <t>NIKE SB ZOOM BLAZER MID</t>
  </si>
  <si>
    <t>864349-002</t>
  </si>
  <si>
    <t>Мужская обувь для скейтбординга Nike SB Zoom Blazer Mid — это новое прочтение легендарной модели Nike для скейтбордиста с амортизацией Zoom Air и гибкой резиновой подметкой для уверенного сцепления с доской. Вставка Zoom Air в стельке гарантирует адаптивную амортизацию. Средний профиль обеспечивает дополнительную поддержку голеностопа. Подметка из вязкой резины с гибкой вулканизированной конструкцией обеспечивает сцепление во всех направлениях.</t>
  </si>
  <si>
    <t>Nike Zoom Air. Система воздушных подушек, заполненных сжатым воздухом и расположенных в стратегических зонах подошвы. Эти подушки сжатого воздуха окружены волокнами, которые сжимаются и возвращаются в исходное положение при каждом шаге или прыжке. Такая конструкция обеспечивает мгновенную амортизацию и возврат энергии, что делает каждый шаг более эффективным и комфортным.</t>
  </si>
  <si>
    <t>черный, белый</t>
  </si>
  <si>
    <t>91% Кожа, 9% Текстиль; Подошва: 100% Резина.</t>
  </si>
  <si>
    <t>W AIR MAX 270</t>
  </si>
  <si>
    <t>AH6789-001</t>
  </si>
  <si>
    <t>Женские кроссовки Nike Air Max 270 гарантируют видимую амортизацию и комфорт для каждого шага. Обновленная модель обеспечивает современный комфорт, а увеличенный верх язычка и ретро-логотип напоминают об оригинальной модели Air Max 180 1991 года. Большая вставка Max Air смягчает каждый твой шаг. Неопреновая эластичная внутренняя часть для плотной посадки. Промежуточная подошва из трех частей обеспечивает прочность. Сетчатые элементы по всей поверхности обеспечивают воздухопроницаемость. Прочная резиновая накладка на носке с надписью AIR.</t>
  </si>
  <si>
    <t>AH6789-006</t>
  </si>
  <si>
    <t>NIKE WMNS AIR MAX 270</t>
  </si>
  <si>
    <t>AH6789-100</t>
  </si>
  <si>
    <t>AH6789-604</t>
  </si>
  <si>
    <t>В кроссовках Nike Air Max 270 впервые была использована вставка Max Air, разработанная дизайнерами Nike Sportswear, и они обеспечивают легкость и амортизацию при каждом шаге. Обновленная модель обеспечивает современный уровень комфорта, а увеличенный верх язычка и ретро-логотип на язычке напоминает об оригинальной модели Air Max 180 1991 года. Промежуточная подошва из трех частей обеспечивает прочность и плавный переход. А окно из моносетки по бокам и специальная сетка в передней части обеспечивают воздухопроницаемость и дарит непревзойдённый комфорт.Большая вставка Max Air смягчает каждый твой шаг. Неопреновая эластичная внутренняя часть для плотной посадки. Промежуточная подошва из трех частей обеспечивает прочность. Сетчатые элементы по всей поверхности обеспечивают воздухопроницаемость. Прочная резиновая накладка на носке с надписью AIR. Состав: 17% синтетика; 83% текстиль</t>
  </si>
  <si>
    <t>AIR MAX 270</t>
  </si>
  <si>
    <t>AH8050-002</t>
  </si>
  <si>
    <t>В мужских кроссовках Nike Air Max 270 впервые была использована вставка Max Air, разработанная дизайнерами Nike Sportswear, и они обеспечивают легкость и амортизацию при каждом шаге. Обновленная модель обеспечивает современный уровень комфорта, а увеличенный верх язычка и ретро-логотип на язычке напоминает об оригинальной модели Air Max 180 1991 года. Большая вставка Max Air обеспечивает адаптивную амортизацию. Неопреновая эластичная внутренняя часть для плотной посадки. Промежуточная подошва из трех частей обеспечивает прочность и плавный переход. Окно из моносетки по бокам и специальная сетка в передней части обеспечивают воздухопроницаемость. Резиновая накладка на носке повышает прочность в зонах максимального износа. Надпись AIR на носке.</t>
  </si>
  <si>
    <t>AH8050-100</t>
  </si>
  <si>
    <t>W NIKE SHOX TL</t>
  </si>
  <si>
    <t>AR3566-106</t>
  </si>
  <si>
    <t>белый/голубой</t>
  </si>
  <si>
    <t>NIKE SHOX TL</t>
  </si>
  <si>
    <t>AV3595-100</t>
  </si>
  <si>
    <t>Кроссовки Nike Shox TL представляют собой современную интерпретацию модели 2003 года, выводящую механическую амортизацию на новый уровень. Благодаря дышащему сетчатому верху и технологии Nike Shox, расположенной по всей длине подошвы, эти кроссовки обеспечивают оптимальное поглощение ударных нагрузок и создают эффектный уличный образ.
Инновационная система амортизации Nike Shox в сочетании с продуманной конструкцией обеспечивает непревзойдённый комфорт при ходьбе. Комбинированный верх с каркасом из термополиуретана повторяет дизайн оригинальной модели, а формованные накладки в средней части стопы гарантируют надёжную поддержку и плотную посадку. Специальная конструкция подошвы с вафельным рисунком обеспечивает отличное сцепление с поверхностью.</t>
  </si>
  <si>
    <t>AIR MAX LTD 3</t>
  </si>
  <si>
    <t>BV1171-001</t>
  </si>
  <si>
    <t>Покоряйте мир в комфорте и стиле с кроссовками Nike Air Max LTD 3, сочетающими в себе элегантный дизайн и передовые технологии, которые уже давно стали символом качества и надежности бренда Nike. Эти кроссовки разработаны для тех, кто ценит безупречный комфорт и мощную амортизацию, позволяющую двигаться с уверенностью на любом покрытии. Верхняя часть этих кроссовок выполнена из комбинации натуральной и синтетической кожи, что обеспечивает не только стильный внешний вид, но и превосходную прочность, сохраняя форму и долговечность даже при активном использовании. Дополнительно, сетчатая поверхность способствует оптимальной вентиляции, поддерживая свежесть и комфорт ног в течение всего дня. Состав: натуральная кожа; искусственная кожа</t>
  </si>
  <si>
    <t>59% Кожа, 41% Синтетика; Подошва: 100% Резина</t>
  </si>
  <si>
    <t>CD4165-003</t>
  </si>
  <si>
    <t>КУЛЬТОВАЯ МОДЕЛЬ В СОВРЕМЕННОМ ПРОЧТЕНИИ. Кроссовки Nike Air Max Excee, дизайн которых вдохновлен моделью Nike Air Max 90, — это взгляд на классику под другим углом. Удлиненные линии и необычные пропорции верха придают популярной модели 90-х годов обновленный, современный стиль. Подушка Air-Sole, видимая через три «окна», создает свежий образ. Подошва из пеноматериала и подметка обеспечивают комфорт и легкость. Удлиненные линии дизайна напоминают об Air Max 90 и создают провокационный образ.</t>
  </si>
  <si>
    <t>41% кожа 33% текстиль 26% синтетика /Подошва: 70% резина 30% пластик</t>
  </si>
  <si>
    <t>CD4373-006</t>
  </si>
  <si>
    <t>верх: текстиль, иск.кожа; подкладка: текстиль; подошва: пластик, резина</t>
  </si>
  <si>
    <t>CD5436-100</t>
  </si>
  <si>
    <t>верх: 55% нат.кожа, 45% иск.кожа, подкладка: текстиль, подошва: 100% резина</t>
  </si>
  <si>
    <t>NIKE P-6000</t>
  </si>
  <si>
    <t>CD6404-002</t>
  </si>
  <si>
    <t>Кроссовки Nike P-6000 созданы на основе модели Nike Air Pegasus 2006 года и представляют собой сочетание культового стиля: дышащие, удобные и вызывающие ассоциации с атмосферой начала 2000-х. Подошва из пеноматериала обеспечивает легкую амортизацию и ощущение мягкости под ногами. Полностью резиновая подошва обеспечивает надежное сцепление. Перепонка на языке с логотипом «Bowerman Series». Логотип Nike на язычке. Формованная синтетическая кожа с логотипом Swoosh.</t>
  </si>
  <si>
    <t>Nike P-6000</t>
  </si>
  <si>
    <t>CD6404-031</t>
  </si>
  <si>
    <t>Кроссовки Nike P-6000 созданы на основе модели Nike Air Pegasus 2006 года и представляют собой сочетание культового стиля. Этот дизайн сохраняет дух эпохи начала 2000-х, что делает их особенно привлекательными для ценителей ретро-моды. Используя элементы из прошедших десятилетий, Nike P-6000 соединяют прошлое и настоящее, возвращая нас к золотой эре беговой обуви, когда Pegasus был на пике популярности.
Дышащие, удобные и вызывающие ассоциации с атмосферой начала 2000-х. Кроссовки обладают прекрасной вентиляцией благодаря материалам верхней части, что обеспечивает комфорт даже при длительном ношении. Их стиль напоминает о воздухе новаторства и оптимизма того времени, что делает эту модель не только модной, но и ностальгической.
Подошва из пеноматериала обеспечивает легкую амортизацию и ощущение мягкости под ногами. Легкий пеноматериал в межподошве помогает поглощать ударные нагрузки, создавая мягкость и амортизацию при ходьбе или беге. Это повышает комфорт кроссовок, делая их идеальными для активного образа жизни.</t>
  </si>
  <si>
    <t>W AF1 SHADOW C/O</t>
  </si>
  <si>
    <t>CI0919-100</t>
  </si>
  <si>
    <t>Кроссовки Nike Air Force 1 Shadow — новый подход к визуалу легендарной модели AF1. Многослойный кожаный верх стойко переносит множество спортивных тренировок и отлично смотрится в городских аутфитах. Перфорация на мыске и боковой стороне модели циркулирует воздух и позволяет стопам комфортно ощущать себя даже после самых долгих прогулок. Дополнительные отверстия для шнуровки позволяют создавать более плотную посадку. Узнаваемые детали и легендарный силуэт готовы покорять не только поклонников бренда. Многослойный кожаный верх
Внутренняя текстильная подкладка
Тканый ярлык с логотипом бренда на язычке
Перфорация на мыске и боковой стороне модели
Swoosh на боковой стороне модели
Шнуровка с дополнительными отверстиями
Резиновая подошва с протектором</t>
  </si>
  <si>
    <t>AIR MAX LTD 3 Y2K</t>
  </si>
  <si>
    <t>CI5875-100</t>
  </si>
  <si>
    <t>Кроссовки Nike Air Max LTD 3 изготовлены из смеси натуральной кожи и синтетики, а также легкого, тканого материала, который помогает сохранить ваши ноги в тепле в холодную погоду. Прочная резиновая подошва обеспечивает надежное сцепление при любых погодных условиях. Кроссовки вдохновлены легендарным стилем Air Max, обеспечивая вам комбинацию наследственного дизайна и современного комфорта.
Технология Nike Air в пятке обеспечивает эффективную амортизацию, делая каждый ваш шаг мягким и комфортным.
Верх из высококачественных материалов обеспечивает долговечность и стойкость к износу.
Подходят как для повседневного ношения, так и для создания стильных спортивных образов.</t>
  </si>
  <si>
    <t>белый/синий/черный</t>
  </si>
  <si>
    <t>AIR ZOOM SPIRIDON CAGE 2</t>
  </si>
  <si>
    <t>CJ1288-100</t>
  </si>
  <si>
    <t>13</t>
  </si>
  <si>
    <t>Nike Court Vintage</t>
  </si>
  <si>
    <t>CJ1679-002</t>
  </si>
  <si>
    <t>Nike Court Vintage - это элегантные кеды, созданные с использованием передовых технологий для обеспечения комфорта и поддержки ноги. Верх изготовлен из прочного и дышащего материала, что обеспечивает свежесть и комфорт на протяжении всего дня. Удобная подошва с отличным сцеплением обеспечит устойчивость и комфорт при ходьбе.</t>
  </si>
  <si>
    <t>45% кожа, 55% синтетика; Подошва: 100% резина.</t>
  </si>
  <si>
    <t>CJ1679-101</t>
  </si>
  <si>
    <t>КЛАССИЧЕСКАЯ АТМОСФЕРА НА ПЛОЩАДКЕ. ОБРАЩЕНИЕ К ТРАДИЦИЯМ. Кроссовки Nike Court Vintage воплощают лучшие черты теннисного стиля 80-х: непринужденность и стиль.</t>
  </si>
  <si>
    <t>45% Кожа, 55% Синтетика; Подошва: 100% Резина.</t>
  </si>
  <si>
    <t>Nike Air Max Invigor</t>
  </si>
  <si>
    <t>CK0898-400</t>
  </si>
  <si>
    <t>Кроссовки Nike Air Max Invigor для мужчин — это стиль и комфорт, воплощенные в одной модели. Вдохновленные линией Air Max, они выделяются современным дизайном и обеспечивают вентиляцию благодаря кожаным и полиэстерным материалам. Идеальный выбор для повседневности и активного отдыха.
- Верх из кожи и полиэстера обеспечивает долговечность и воздухопроницаемость, помогая поддерживать комфорт даже в течение долгого дня.
- Амортизация Air Max в пятке смягчает удары, гарантируя комфорт и снижая нагрузку на ноги при каждом шаге.
- Протекторная подошва с цепким рисунком обеспечивает уверенное сцепление на различных поверхностях, предотвращая скольжение.
- Яркие цвета и современный дизайн делают эти кроссовки стильным дополнением к вашему гардеробу.
- Легкая конструкция позволяет свободно двигаться, являясь отличным вариантом для активного образа жизни.</t>
  </si>
  <si>
    <t>синий/голубой</t>
  </si>
  <si>
    <t>верх: текстиль, иск.кожа; подкладка: текстиль; подошва: пластик, резина</t>
  </si>
  <si>
    <t>NIKE AIR FORCE 1</t>
  </si>
  <si>
    <t>CK7663-101</t>
  </si>
  <si>
    <t>Подошва Nike Air Force 1 Low White Black Midsole подчёркивает дизайн кроссовок благодаря монохромной отделке. Верх из кожи украшен деталями, которые остаются верными оригинальному выпуску кроссовок 1982 года, включая перфорированный носок, проушины переменной ширины и тканую бирку с логотипом на нейлоновом язычке с лёгкой подкладкой. Контрастные чёрные элементы украшают фирменный логотип Swoosh.</t>
  </si>
  <si>
    <t>кожа, искусственная кожа; текстиль; резина</t>
  </si>
  <si>
    <t>AIR MAX 90 365</t>
  </si>
  <si>
    <t>CN8490-003</t>
  </si>
  <si>
    <t>Кроссовки Nike M Air Max 90 представляют собой стильную и комфортную обувь для мужчин. Эти кроссовки изготовлены из прочных материалов: черной кожи, синтетической кожи, текстиля и резины, что обеспечивает надежность и долговечность изделия. 
Модель имеет классический черный цвет, который идеально сочетается с любым гардеробом. Они подходят как для спортивных тренировок, так и для повседневной носки. 
Кроссовки Nike M Air Max 90 оснащены удобной подошвой с технологией Air Max, которая обеспечивает отличную амортизацию и смягчение при каждом шаге. Промежуточная подошва и амортизирующая вставка в пятке гарантируют дополнительную поддержку и комфорт во время движения. 
Модель также имеет прочную резиновую подошву с хорошим сцеплением, что обеспечивает надежное сцепление с различными поверхностями и предотвращает скольжение. 
Кроссовки Nike M Air Max 90 в черном цвете – это отличный выбор для мужчин, которые ценят комфорт, стиль и высокое качество обуви. Они станут отличным дополнением к любому образу и обеспечат комфорт при активных занятиях спортом или прогулках по городу</t>
  </si>
  <si>
    <t>верх: текстиль, нат.кожа,иск.кожа; подкладка: текстиль; подошва: резина, пластик</t>
  </si>
  <si>
    <t>Nike Court Royale 2 Mid</t>
  </si>
  <si>
    <t>CT1725-100</t>
  </si>
  <si>
    <t>Nike Court Royale 2 Mid Women's Shoe. СОЗДАНЫ ДЛЯ УЛИЦ. Кроссовки Nike Court Royale 2 Mid — это модель с превосходной подошвой в форме банана в классическом дизайне конца 70-х годов. Удобная модель дополнена верхом из гладкой кожи. Мягкий и гладкий верх из кожи повышает прочность и выглядит стильно. Современная подметка с зигзагообразным рисунком добавляет эффектный акцент в легендарный образ и обеспечивает сцепление и прочность. Мягкая комфортная конструкция средней высоты украшена декоративной строчкой по бокам. Модель дополнена множеством новых деталей, в том числе прошитым ярлыком на бортике. Тканая деталь в области пятки создает современный образ. Переплетение на пятке привносит в образ современную деталь. 
 Тисненый логотип Swoosh в области пятки. 
 Крупный логотип Swoosh в ретростиле.</t>
  </si>
  <si>
    <t>кожа; текстиль; резина</t>
  </si>
  <si>
    <t>CT1725-106</t>
  </si>
  <si>
    <t>Вспышка прошлого: Nike Court Royale 2 Mid имеет идеальную подошву в форме банана, которая потрясла улицы в конце 70-х. Кожаный верх выглядит свежим, гладким и удобным в ношении.
Кожа верха мягкая и гладкая, придает долговечность и выглядит чистой и свежей.
Современная подошва с узором «елочка» придает новый взгляд на традиционный стиль, сцепление и долговечность.
Мягкая конструкция средней части верха обеспечивает комфорт и украшена декоративной строчкой по бокам.
Пришитая бирка на воротнике — лишь одна из многих новых деталей.
Ремешок на пятке придает нотку современности.
Тисненый логотип Swoosh на пятке.
Большой логотип Swoosh добавляет ретро-привлекательности.</t>
  </si>
  <si>
    <t>92% кожа, 8% синтетика, подошва резина</t>
  </si>
  <si>
    <t>AIR FORCE 1 '07 AN21 C/O</t>
  </si>
  <si>
    <t>CT2302-100</t>
  </si>
  <si>
    <t>ЛЕГЕНДАРНЫЙ СТИЛЬ. Сияние сохраняется в Nike Air Force 1 '07, символе b-ball, который по-новому раскрывает то, что вы знаете лучше всего: свежую кожу, яркие цвета и блеск.
Преимущества:
Прошитые кожаные накладки более гладкие,и слегка блестят, подчеркивая традиционный стиль, обеспечивая долговечность и поддержку.
Амортизация Nike Air, изначально разработанная для спортивных обручей, обеспечивает легкость и комфорт на весь день.
Низкий силуэт придает модели чистый и обтекаемый вид.
Мягкий воротник с низким вырезом мягкий и удобный.
Подошва из пеноматериала.
Перфорация в передней части стопы.
Происхождение:
Дебютировавшие в 1982 году, AF-1 стали первыми баскетбольными кроссовками с Nike Air, произведя революцию в игре и быстро завоевав популярность во всем мире. Сегодня Air Force 1 остаются верными своим корням с той же мягкой и упругой амортизацией, которая изменила историю кроссовок.</t>
  </si>
  <si>
    <t>NIKE DUNK LOW SP "University Red“</t>
  </si>
  <si>
    <t>CU1727-100</t>
  </si>
  <si>
    <t>Nike Dunk Low SP "University Red"  – это стильные баскетбольные кроссовки с низким верхом, которые отдают дань уважения культовому силуэту Dunk, популярному с 1980-х годов. Выполненные в классическом университетском красно-белом цветовом сочетании, эти кроссовки имеют чистый дизайн с перекрестными цветными блоками. Верх изготовлен из премиальной кожи для долговечности и комфорта, а сочетание резиновой подошвы и упругой средней подошвы обеспечивает надежную амортизацию и сцепление. Nike Dunk Low "University Red" призваны стать ярким акцентом в вашем спортивном или повседневном гардеробе, одинаково подходя для игры в баскетбол, так и для кэжуал носки.</t>
  </si>
  <si>
    <t>верха:кожа;подкл:текстиль;подошва:резина</t>
  </si>
  <si>
    <t>AIR FORCE 1 '07 LE</t>
  </si>
  <si>
    <t>CW2288-001</t>
  </si>
  <si>
    <t>верх: нат.кожа; подкладка: текстиль; подошва: резина</t>
  </si>
  <si>
    <t>CW2288-111</t>
  </si>
  <si>
    <t>Мужские кроссовки Nike M Air Force 1 ’07 притягивают взгляды. Эта обновленная версия баскетбольной модели OG с прочными прошитыми накладками, эффектными цветами и идеальным сиянием сделает твой образ блестящим. Прошитые накладки на верхе обеспечивают прочность и поддержку, а также создают классический образ. Изначально разработанная для высоких результатов на баскетбольной площадке система амортизации Nike Air обеспечивает легкость и комфорт на весь день. Низкопрофильный силуэт создает минималистичный образ. Мягкий бортик для комфорта.</t>
  </si>
  <si>
    <t>WMNS NIKE AIR MAX SC</t>
  </si>
  <si>
    <t>CW4554-101</t>
  </si>
  <si>
    <t>Благодаря плавным линиям, ретрообразу и, конечно, видимой амортизирующей подушке Air кроссовки Nike Air Max SC идеально дополнят любой комплект. Продуманное сочетание материалов придает дизайну глубины, одновременно делая кроссовки прочными и легкими, чтобы их можно было носить каждый день. Сочетание кожи, текстиля и сетки для прочности, воздухопроницаемости и комфорта на весь день. Изначально разработанная для беговых моделей подушка Max Air обеспечивают легкость и амортизацию при каждом шаге. Подошва из пеноматериала долго сохраняет свои амортизирующие свойства. Резиновая подметка для сцепления и прочности.</t>
  </si>
  <si>
    <t>верх: нат.кожа, текстиль, иск.кожа; подкладка: текстиль; подошва: пластик, резина</t>
  </si>
  <si>
    <t>JORDAN AIR 200E</t>
  </si>
  <si>
    <t>DC9836-163</t>
  </si>
  <si>
    <t>Мужские кроссовки Nike Jordan Air 200E покорили улицы! Современный профиль с многослойной структурой привлекает внимание и вписывается в городской стиль. Задник-водопад обеспечивает поддержку ног. Подушка Max Air добавляет комфорта. Благодаря ей походка получается плавной, легкой и энергичной. Подошва отличается прочностью, а зигзагообразный протектор обеспечивает устойчивость. Логотипы бленда на пятке и язычке — завершающий штрих модели. 
Верх: текстиль, натуральная кожа, искусственная кожа. Подкладка: текстиль.
Подошва: синтетический материал, система амортизации Max Air.</t>
  </si>
  <si>
    <t>синтетика, замша, резина</t>
  </si>
  <si>
    <t>Nike Dunk Low Retro</t>
  </si>
  <si>
    <t>DD1391-100</t>
  </si>
  <si>
    <t>Кроссовки Nike Dunk Low Retro, созданные для игр на поле, но востребованные на улицах, возвращаются с четкими накладками и оригинальным командным цветам. Этот символ баскетбола передает атмосферу 80-х, имеют верх из высококачественной кожи, которая хорошо выглядит и еще лучше носится. Современные обувные технологии помогают привнести комфорт в 21 век.
Верх из премиальной кожи имеет идеальный блеск и прекрасно разминается.
Современная межподошва из пеноматериала обеспечивает легкую и отзывчивую амортизацию.
Мягкий воротник с низким вырезом создает гладкий вид и ощущение комфорта.
Расцветка возвращает нас к первоначальной цветовой гамме: цветам школьной команды.
Резиновая подошва с классическими поворотными кольцами добавляет прочности, сцепления и традиционного стиля.
Низкий воротник.
Стелька из пеноматериала.
Перфорация в передней части.</t>
  </si>
  <si>
    <t>NIKE DUNK LOW Retro  "Court Purple“</t>
  </si>
  <si>
    <t>DD1391-104</t>
  </si>
  <si>
    <t>Кроссовки Nike Dunk Low Retro, созданные для игр на поле, но востребованные на улицах, возвращаются с четкими накладками и оригинальным командным цветам. Этот символ баскетбола передает атмосферу 8-х, имеют верх из высококачественной кожи, которая хорошо выглядит и еще лучше носится. Современные обувные технологии помогают привнести комфорт в 21 век.
Верх из премиальной кожи имеет идеальный блеск и прекрасно разминается.
Современная межподошва из пеноматериала обеспечивает легкую и отзывчивую амортизацию.
Мягкий воротник с низким вырезом создает гладкий вид и ощущение комфорта.
Расцветка возвращает нас к первоначальной цветовой гамме: цветам школьной команды.
Резиновая подошва с классическими поворотными кольцами добавляет прочности, сцепления и традиционного стиля.
Низкий воротник.
Стелька из пеноматериала.
Перфорация в передней части.</t>
  </si>
  <si>
    <t>NIKE WMNS DUNK LOW</t>
  </si>
  <si>
    <t>DD1503-117</t>
  </si>
  <si>
    <t>Женские кроссовки Nike Dunk Low — это выбор для повседневного образа, который сочетает стиль, универсальность и удобство. Благодаря лаконичному дизайну и легендарному силуэту, эти кроссовки подойдут как для прогулок по городу, так и для активного отдыха.
Верх изготовлен из качественной гладкой кожи, что обеспечивает долговечность и легкость в уходе. Низкопрофильная конструкция гарантирует комфорт и свободу движений, а мягкая внутренняя подкладка добавляет ощущения уюта при длительном ношении. Резиновая подошва с классическим рисунком улучшает сцепление и устойчивость, а мягкий язычок и шнуровка создают удобную посадку. Эти кроссовки станут базовым элементом гардероба и акцентом в любом аутфите.</t>
  </si>
  <si>
    <t>серый/белый</t>
  </si>
  <si>
    <t>натуральная кожа, текстиль, резина</t>
  </si>
  <si>
    <t>Nike Waffle One SE</t>
  </si>
  <si>
    <t>DD8014-005</t>
  </si>
  <si>
    <t>Мужские кроссовки Nike Waffle One представляют собой новый взгляд на семейство кроссовок Waffle и сочетают в себе все, что вам нравится в традиционных кроссовках Nike, со свежими инновациями. Его зажим для пятки из ТПУ добавляет энергии, а сочетание прозрачной сетки и замши в стиле ретро придает текстуру и глубину. Обновленная подошва Waffle обеспечивает высокий уровень поддержки и сцепления.
Преимущества:
Комбинированный верх из прозрачной сетки и мягкой замши придает обуви объем и текстуру.
Двойная многослойная межподошва сохраняет классическую клиновидную форму для мягкости и амортизации.
Новый зажим для пятки из термополиуретана создает динамичный образ, который добавляет поддержки и энергии, а строчка сочетает в себе привлекательность DIY и городской стиль.
Легендарная резиновая вафельная подошва дополнена новыми формованными выступами для дополнительной поддержки, сцепления и долговечности.
Воротник с низким вырезом и мягкими краями создает элегантный образ и обеспечивает комфорт.</t>
  </si>
  <si>
    <t>сетка, замша, текстиль, решина</t>
  </si>
  <si>
    <t>WMNS AIR FORCE 1 '07 REC</t>
  </si>
  <si>
    <t>DD8959-103</t>
  </si>
  <si>
    <t>Обновленная версия классической баскетбольной модели из кожи. Эта обувь является идеальным сочетанием традиций и современных технологий. Кожа — это не только эстетический выбор, но и функциональный, так как она известна своей прочностью и элегантным внешним видом. Обновленная версия остается верна оригинальному дизайну, но предлагает улучшенные элементы для комфорта и долговечности.
Кожаные простроченные накладки на верхе обеспечивают прочность и поддержку. Эти накладки усиливают ключевые зоны верхней части обуви, что способствует её долговечности. Они также добавляют структурности кроссовкам, помогая поддерживать форму и обеспечивая дополнительную поддержку стопы. Простроченные элементы добавляют классический штрих, сохраняя наследие баскетбольной обуви.
Создание классического образа. Эти элементы и общий дизайн возвращают нас к временам, когда подобные модели были выбором профессиональных спортсменов. Этот классический стиль, несмотря на свою направленность в прошлое, прекрасно вписывается в сегодняшнюю моду, дополняя любой повседневный образ.</t>
  </si>
  <si>
    <t>верх: нат.кожа, иск.кожа; подкладка: текстиль; подошва: резина</t>
  </si>
  <si>
    <t>DH2987-001</t>
  </si>
  <si>
    <t>СВЕЖИЙ ОБРАЗ ЗА ПРЕДЕЛАМИ ПЛОЩАДКИ. Любишь классический баскетбольный стиль 80-х и динамичную культуру современной игры? Выбирай новые Nike Court Vision Low. Классический дизайн с ярким верхом и простроченными накладками, содержащий не менее 20% переработанных материалов по весу, передает стиль оригинальной модели. Мягкий бортик с низким профилем обеспечивает комфорт.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Резиновая подметка для сцепления и прочности. Перфорация на носке и по бокам. Резиновая подметка.</t>
  </si>
  <si>
    <t>DH2987-002</t>
  </si>
  <si>
    <t>DH2987-100</t>
  </si>
  <si>
    <t>DH3158-100</t>
  </si>
  <si>
    <t>СВЕЖИЙ ОБРАЗ ЗА ПРЕДЕЛАМИ ПЛОЩАДКИ. Любишь классический баскетбольный стиль 80-х и динамичную культуру современной игры? Выбирай новые Nike Court Vision Low Next Nature. Модель в классическом баскетбольном стиле с элегантным верхом и нашивками, не менее чем на 20% состоит из переработанных материалов. Мягкий бортик и резиновая подметка обеспечивают комфорт и сцепление с поверхностью.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Технология вулканизации позволяет соединить подметку с верхом для создания минималистичной прочной и удобной конструкции.</t>
  </si>
  <si>
    <t>DH3158-101</t>
  </si>
  <si>
    <t>100% Синтетика; Подошва: 100% Резина.</t>
  </si>
  <si>
    <t>DH3158-102</t>
  </si>
  <si>
    <t>DH3160-101</t>
  </si>
  <si>
    <t>ТЕННИСНЫЙ ОБРАЗ В РЕТРОСТИЛЕ. Встречай популярную модель прошлых лет в современном исполнении. Модель Nike Court Royale 2 Next Nature содержит не менее 20% переработанных материалов. Удобный верх из гладкого синтетического материала. Крупный логотип Swoosh создает образ в ретростиле. Стильный и прочный верх из синтетической кожи отлично впишется в разные образы. Прочная подошва с зигзагообразным рисунком добавляет стильный акцент в легендарный образ и обеспечивает сцепление.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вулканическая подошва, созданная методом термической обработки, для минималистичного вида.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</si>
  <si>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90% синт.кожа, 10% текстиль; 100% текстиль; 100% резина</t>
  </si>
  <si>
    <t>Nike Court Royale 2 Next Nature</t>
  </si>
  <si>
    <t>DH3160-103</t>
  </si>
  <si>
    <t>ТЕННИСНЫЙ ОБРАЗ В РЕТРОСТИЛЕ. Встречай популярную модель прошлых лет в современном исполнении. Модель Nike Court Royale 2 Next Nature содержит не менее 20% переработанных материалов. Удобный верх из гладкого синтетического материала. Крупный логотип Swoosh создает образ в ретростиле. 
Стильный и прочный верх из синтетической кожи отлично впишется в разные образы. 
Прочная подошва с зигзагообразным рисунком добавляет стильный акцент в легендарный образ и обеспечивает сцепление.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вулканическая подошва, созданная методом термической обработки, для минималистичного вида.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</si>
  <si>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NIKE AIR MAX BLISS</t>
  </si>
  <si>
    <t>DH5128-103</t>
  </si>
  <si>
    <t>Переплетая функциональность с модой, эти Air Max Bliss чествуют поп-культуру, музыку и кроссовки рубежа веков. Вдохновение исходит из баскетбола конца 90-х и образов скейтбордистов начала 2000-х, и сочетает мягкую амортизацию с мягкой подкладкой вокруг лодыжки. Первоначально разработанные для эффективного бега, вставки Max Air в сочетании с пеной двойной плотности в промежуточной подошве обеспечивают невероятную амортизацию. Мягкий воротник добавляет роскоши каждому шагу, а глубокий вырез выглядит элегантно и спортивно. Не оставляющая следов резиновая подошва имеет глубокие канавки для дополнительного сцепления и долговечности.</t>
  </si>
  <si>
    <t>70% полиуретан 30% полиэстер, 100% резина</t>
  </si>
  <si>
    <t>WMNS AIR MAX 90 NN</t>
  </si>
  <si>
    <t>DH8010-108</t>
  </si>
  <si>
    <t>Ничего столь же летающего, ничего столь же удобного, ничего столь же проверенного — Nike Air Max 90 остаются верны своим корням с культовой вафельной подошвой, прошитыми накладками и классическими акцентами TPU. Свежие детали придают современный вид, а амортизация Max Air добавляет комфорта в путешествии. Изначально разработанная для эффективного бега, вставка Max Air в области пятки обеспечивает невероятную амортизацию.
Мягкий, низкий воротник выглядит элегантно и приятно ощущается.
Резиновая вафельная подошва придает модели исторический вид, обеспечивает сцепление и долговечность.
Прошитые накладки и вставки из термополиуретана на пятке и планках для шнурков обеспечивают прочность, комфорт и культовый образ 90-х, который вы любите.</t>
  </si>
  <si>
    <t>верх: 54% иск.кожа, 46% текстиль; подкладка: текстиль; подошва: резина</t>
  </si>
  <si>
    <t>Nike Air Max 90</t>
  </si>
  <si>
    <t>DH8010-109</t>
  </si>
  <si>
    <t>верх: иск.кожа, текстиль; подкладка: текстиль; подошва: резина</t>
  </si>
  <si>
    <t>Nike Waffle Debut</t>
  </si>
  <si>
    <t>DH9523-002</t>
  </si>
  <si>
    <t>ПРОСТОЙ ВАФЕЛЬНЫЙ РИСУНОК. ВСЕГДА ПРЕКРАСЕН. Представляем ретромодель в новом исполнении: Nike Waffle Debut. Верх, выполненный в легендарном стиле из нейлона и замши, легко сочетать с другой одеждой. Усовершенствованная подошва на «платформе» создает стильный образ и обеспечивает исключительный комфорт. Новый день&amp;amp;nbsp;— новое начало. Логотипы Swoosh красиво обхватывают пятку, формируя петельку. Эта продуманная стильная деталь позволяет удобно надевать и снимать модель. Приподнятая подошва из пеноматериала создает эффектный образ и придает классической модели современные нотки. Накладки из мягкой замши выполнены в стиле обуви BRS, а текстильные повышают прочность и создают оригинальный образ. Резиновая подметка с вафельным рисунком обеспечивает уверенное сцепление и прочность, создавая классический образ. Мягкий и удобный низкопрофильный бортик для изящного образа. Большой логотип Swoosh в стиле ретро заходит на панель для шнуровки&amp;nbsp;— это новый взгляд на классическую беговую модель.</t>
  </si>
  <si>
    <t>верх: нат.кожа, текстиль; подкладка: текстиль; подошва: пластик, резина</t>
  </si>
  <si>
    <t>Nike Air Max SC Leather</t>
  </si>
  <si>
    <t>DH9636-001</t>
  </si>
  <si>
    <t>КЛАССИЧЕСКИЙ ОБРАЗ. СОВРЕМЕННЫЙ КОМФОРТ. Благодаря плавным линиям, ретрообразу и видимой амортизирующей подушке Air кроссовки Nike Air Max SC идеально подходят для любого образа. Кожаная отделка верха делает эти кроссовки прочными, легкими и подходящими на каждый день. Кожаный верх и прочная конструкция создают ощущение комфорта в течение всего дня. Изначально разработанная для беговых моделей подушка Max Air обеспечивает легкость и амортизацию при каждом шаге. Резиновая подметка для оптимального сцепления и прочности.</t>
  </si>
  <si>
    <t>70% Кожа, 30% Синтетика; Подошва: 70% Пластик, 30% Резина</t>
  </si>
  <si>
    <t>DJ1196-001</t>
  </si>
  <si>
    <t>Смело встречай вызовы каждого дня в кроссовках Nike Defy All Day. Верх из кожи и резиновая подметка с отличным сцеплением с поверхностью вместе создают усиленную конструкцию, которые выдержит любые тренировки. Мягкая амортизация обеспечивает комфорт в течение всей тренировки или в течение всего дня. Верх из прочной кожи обеспечивает прочность на самых интенсивных тренировках. Система воздухопроницаемости обеспечивает охлаждение. Амортизирующий пеноматериал, мягкая стелька и мягкий бортик обеспечивают комфорт в ключевых зонах как во время тренировок, так и на улице. Резиновый протектор для надежного сцепления с различными поверхностями. Эластичные желобки в подошве обеспечивают естественные движения стопы. Петелька на пятке.</t>
  </si>
  <si>
    <t>DJ6257-001</t>
  </si>
  <si>
    <t>САМАЯ ПОПУЛЯРНАЯ МОДЕЛЬ СТАЛА ЕЩЕ ЛУЧШЕ Забудь о хайпе. Nike Tanjun&amp;nbsp;— простота в самом лучшем исполнении. В состав модели входит не менее 20% переработанных материалов, шнурки полностью выполнены из переработанного полиэстера, а каждый элемент продуман до мелочей. Легкость. Воздушность. Комфорт. Это всего лишь слова. Эти кроссовки — всё, что тебе нужно.Верх из эластичных материалов повторяет форму стопы, обеспечивая комфорт и не требуя времени на разнашивание. Цельная подошва из пеноматериала обеспечивает легкость и амортизацию. Мягкий и удобный низкопрофильный бортик для изящного образа. Цельная подошва из пеноматериала обеспечивает легкость и отличную амортизацию.</t>
  </si>
  <si>
    <t>сетка, текстиль, подошва пластик</t>
  </si>
  <si>
    <t>DJ6258-003</t>
  </si>
  <si>
    <t>САМАЯ ПОПУЛЯРНАЯ МОДЕЛЬ СТАЛА ЕЩЕ ЛУЧШЕ. Забудь о хайпе. Nike Tanjun&amp;amp;nbsp;— простота в самом лучшем исполнении. Модель содержит не менее 20% переработанных материалов по весу, и каждый элемент продуман до мелочей. Легкость. Воздушность. Комфорт. Эти кроссовки — всё, что тебе нужно. Верх из эластичных материалов повторяет форму стопы, обеспечивая комфорт и не требуя времени на разнашивание. Использование пеноматериала и вафельной подметки обеспечат легкость, амортизацию и сцепление. Мягкий и удобный низкопрофильный бортик для изящного образа. Цельная подошва и подметка из пеноматериала обеспечивают легкость и отличную амортизацию. Мягкий низкопрофильный бортик выглядит элегантно и обеспечивает комфорт.</t>
  </si>
  <si>
    <t>100% текстиль; 100% текстиль; пластик</t>
  </si>
  <si>
    <t>Nike ZoomX Streakfly</t>
  </si>
  <si>
    <t>DJ6566-102</t>
  </si>
  <si>
    <t>Nike Streakfly - самые легкие кроссовки молниеносно справятся со всеми вашими задачами, будь то короткая дистанция, 5 или 10 километров. Благодаря низкому вырезу и изысканным деталям они становятся единым целым с вашей ногой, предлагая вам полную связь с дорогой и направляя вас к новым личным достижениям.
Межподошва ZoomX во всю длину гарантирует исключительную легкость и оптимальную отзывчивость. Толщина пены менее выражена, чем у Vaporfly, что позволяет вам добиться большей легкости и мощности. Эта обувь настолько легкая, что становится единым целым с вашей ногой, позволяя вам побить рекорд скорости на поворотах и ​​ускорениях гонки благодаря отзывчивости пены ZoomX.
Верх из ультратонкой сетки обеспечивает всю необходимую поддержку во время бега, оставаясь при этом легким. Дополнительное усиление в передней части стопы обеспечивает еще большую поддержку. Модернизированная обтекаемая система шнуровки смещена в сторону и снабжена зубчатым язычком для уменьшения давления на верхнюю часть стопы.
Подошва была разработана с использованием данных, полученных от бегунов. Эта информация была использована для определения идеального места, где следует применять сцепление, благодаря рисунку, находящемуся в прямом контакте с асфальтом, в зависимости от воздействия вашей ноги на землю. Результатом является оптимальное сцепление с момента первого контакта с землей и до начала движения, что позволяет вам всегда оставаться на шаг впереди.
Преимущества:
Частично интегрированный язычок обеспечивает хорошую поддержку.
Резиновая подошва обеспечивает оптимальное сцепление.</t>
  </si>
  <si>
    <t>белый/красный</t>
  </si>
  <si>
    <t>60% синтетический материал, 40% текстиль; 100% текстиль; 100% резина</t>
  </si>
  <si>
    <t>Nike Air Zoom Structure 25</t>
  </si>
  <si>
    <t>DJ7884-001</t>
  </si>
  <si>
    <t>Поддерживающая амортизация обеспечивает устойчивость для ежедневных пробежек. Испытайте устойчивую платформу без ущерба для производительности благодаря сочетанию пены Cushlon 3.0 и блока Zoom Air. Кроме того, более высокая высота стопки делает ее более удобной, устойчивой и поддерживающей, чем когда-либо. Удобная передняя часть стопы обеспечивает достаточно места для расстановки пальцев ног. Более широкая передняя часть стопы дополняет более широкую базу и плавный ход. Дополнительная структура и сдерживание вокруг пятки обеспечивают более поддерживающую посадку. Мы добавили еще больше пены, чем в предыдущих моделях Structures, с лучшей поддержкой и комфортом, чем у предшественника. Новая и улучшенная пена под ногами помогает вам поддерживать. Вес: около 241 г (женский размер 6).
Перепад высоты от пятки к носку: 10 мм.</t>
  </si>
  <si>
    <t>1% Синтетика, 99% Текстиль; Подошва: 100% Резина.</t>
  </si>
  <si>
    <t>NIKE AIR MAX PLUS OG</t>
  </si>
  <si>
    <t>DM0032-030</t>
  </si>
  <si>
    <t>Дайте волю своему характеру в кроссовках Air Max Plus. Эти кроссовки созданы для тех, кто стремится выделиться и внести уникальность в свой стиль. Они представляют собой смелый дизайнерский выбор, который привлекает внимание и подчёркивает индивидуальность каждого владельца.
Легендарная каркасная конструкция добавит тепла вашему образу. Одной из ключевых особенностей модели является уникальная каркасная структура. Она не только выполняет функциональную роль, обеспечивая дополнительную поддержку и стабильность, но и служит эстетическим элементом, который делает кроссовки более выразительными. Этот эффектный декоративный элемент акцентирует внимание и придаёт особое очарование вашему образу.</t>
  </si>
  <si>
    <t>черный/оранжевый</t>
  </si>
  <si>
    <t>12,5</t>
  </si>
  <si>
    <t>DM0032-031</t>
  </si>
  <si>
    <t>NIKE AIR MAX 2090</t>
  </si>
  <si>
    <t>DM2823-100</t>
  </si>
  <si>
    <t>Перенесите прошлое в будущее с Nike Air Max 2090, смелой обувью, вдохновленной культовыми Air Max 90. Революционная амортизация Nike Air под ногами обеспечивает непревзойденный комфорт. Тканевый верх, пластиковые акценты на пятке и декоративные строчки сочетаются с вневременными элементами OG, создавая образ, опережающий свое время.
Max Air под ногами обеспечивает более мягкую и комфортную езду, а ребристый пластик придает ноге смелый, футуристический вид.
Внутренняя конструкция рукава и мягкая пятка обеспечивают мягкость и комфорт для повседневного ношения.
Конструкция Speed ​​позволяет быстро зашнуровать и отправиться в путь.
Подошва из пеноматериала Cushlon мягкая и удобная.
Резиновая вафельная подошва с большими гибкими канавками сочетает в себе традиционный стиль и футуристический дизайн, обеспечивая сцепление и долговечность.
Большой язычок на пятке.
Диагональное отверстие на язычке для удобства надевания и снятия.</t>
  </si>
  <si>
    <t>60% текстиль, 40% синтетический материал, подошва резина</t>
  </si>
  <si>
    <t>Nike SB Chron 2 Canvas</t>
  </si>
  <si>
    <t>DM3494-002</t>
  </si>
  <si>
    <t>Кеды SB Chron 2 Canvas. Nike SB Chron 2 Canvas — новейший представитель семейства Chron. Обновленный дизайн включает измененную форму воротника и пятки для улучшенной посадки, при этом сохраняя комфорт и производительность, которые вы ожидаете от Nike SB.  Состав: текстиль; резина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</si>
  <si>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DM3494-102</t>
  </si>
  <si>
    <t>Nike SB Chron 2 Canvas — новейший представитель семейства Chron. Обновленный дизайн включает измененную форму воротника и пятки для улучшенной посадки, при этом сохраняя комфорт и производительность, которые вы ожидаете от Nike SB.</t>
  </si>
  <si>
    <t>Текстиль; резина</t>
  </si>
  <si>
    <t>Nike Court Legacy Lift W</t>
  </si>
  <si>
    <t>DM7590-102</t>
  </si>
  <si>
    <t>Поднимите свой стиль с помощью Nike Court Legacy Lift. Их платформа-промежуточная подошва придает смелый вид классическому, удобному дизайну. И не волнуйтесь, мы сохранили посадку, которую вы любите.</t>
  </si>
  <si>
    <t>71% кожа, 20% синтетика, 9% ткань; Подошва: 100% резина</t>
  </si>
  <si>
    <t>Nike Air Max SYSTM</t>
  </si>
  <si>
    <t>DM9537-003</t>
  </si>
  <si>
    <t>Мужские кроссовки Nike Air Max SYSTM возвращает все, что вам нравится в вашей любимой атмосфере 80-х. Хорошо зарекомендовавшая себя видимая амортизирующая вставка Nike Air сочетается с гладким верхом в спортивном стиле. 
-Амортизация Max Air, изначально разработанная для эффективного бега, обеспечивает проверенный временем комфорт.
-Вдохновленный всеми вашими любимыми моделями Air Max 80-х, вы получаете традиционную эстетику с современным ощущением.
-Верх из смешанного материала обеспечивает прочность и воздухопроницаемость.
Революционная технология Air впервые была применена в обуви Nike в 1978 году. В 1987 году Air Max 1 дебютировала с видимой технологией Air в области пятки, что дало поклонникам нечто большее, чем просто ощущение амортизации Air — внезапно они смогли ее увидеть. С тех пор обувь Air Max нового поколения стала хитом среди спортсменов и коллекционеров благодаря ярким цветовым сочетаниям и надежной легкой амортизации.</t>
  </si>
  <si>
    <t>W NIKE CORTEZ LTR</t>
  </si>
  <si>
    <t>DN1791-107</t>
  </si>
  <si>
    <t>Классический кожаный Cortez в бело-чёрной гамме с клиновидной амортизирующей межподошвой и фирменным ёлочным протектором.</t>
  </si>
  <si>
    <t>белый/черный</t>
  </si>
  <si>
    <t>DQ7658-101</t>
  </si>
  <si>
    <t>Мужские кроссовки Air Force 1 '07 LV8 Low от американского бренда Nike. Низкая версия культового силуэта марки, впервые выпущенного 40 лет назад, в расцветке «Sail/Malachite». Пара выполнена из гладкой кожи, оснащена промежуточной подошвой с фирменной амортизацией Air. Дополнена Swoosh в оттенке Malachite на боковой панели, тканым ярлыком на язычке и вышитым логотипом бренда на заднике. Перфорация, классическая система шнуровки, плоские шнурки. Современная классика для вашей коллекции.</t>
  </si>
  <si>
    <t>Кожа, текстиль, резина</t>
  </si>
  <si>
    <t>AIR JORDAN 1 MID</t>
  </si>
  <si>
    <t>DQ8426-102</t>
  </si>
  <si>
    <t>Мужские кроссовки Jordan Air 1 Mid - стильные и удобные кроссовки от известного бренда Jordan. Имеют классический дизайн и высокое качество материалов. Подходят как для повседневной носки, так и для занятий спортом. Амортизация и поддержка стопы обеспечивают комфорт при ходьбе и беге.</t>
  </si>
  <si>
    <t>DQ8426-107</t>
  </si>
  <si>
    <t>NIKE DUNK LOW RETRO PRM "VALENTINE DAY"</t>
  </si>
  <si>
    <t>DR9705-100</t>
  </si>
  <si>
    <t>Nike Dunk Low - это элегантные и универсальные кроссовки с классическим силуэтом, представленные в землистой цветовой гамме с насыщенными коричневыми и мягкими бежевыми оттенками. Эта модель обеспечивает превосходный комфорт и поддержку благодаря проверенной временем амортизации Dunk и прочной резиновой подошве, а замшевый и кожаный материалы верха подчеркивают премиальное качество и стиль. Идеально подойдет как для скейтбордистов, так и для тех, кто предпочитает активный образ жизни или модный урбанистический стиль.</t>
  </si>
  <si>
    <t>бордовый/белый</t>
  </si>
  <si>
    <t>W NIKE TECH HERA</t>
  </si>
  <si>
    <t>DR9761-007</t>
  </si>
  <si>
    <t>Вдохновленные бегом начала 2000-х годов, Tech Hera здесь, чтобы удовлетворить все ваши пожелания к массивным кроссовкам. Волнистая приподнятая промежуточная подошва и замшевые вставки подчеркивают ваш образ и обеспечивают комфорт. Их прочная конструкция прекрасно подходит для повседневного ношения — и это идеально, потому что вы определенно захотите носить их каждый день.</t>
  </si>
  <si>
    <t>Замша, текстиль, резина</t>
  </si>
  <si>
    <t>Nike Air Huarache Premium</t>
  </si>
  <si>
    <t>DV0486-100</t>
  </si>
  <si>
    <t>Мужские кроссовки Air Huarache Premium с игривой деталю "NIKE MOVING CO.", которая отмечает историю активного движения людей. Эластичная ткань, обхватывающая ногу, легкая амортизация и футуристическая пятка помогут вам комфортно и стильно перемещаться. 
Кожаные и коричневые акценты создают текстурированный и слоистый вид обуви.
Верхняя часть, вдохновленная водными лыжами, эластичная и облегающая стопу, обеспечивает невероятное ощущение.
Изначально разработанная для бега, амортизация Nike Air обеспечивает длительный комфорт.
Закрытая пятка добавляет поддержку и сочетается с продленным язычком, сохраняя любимый стиль ранних 90-х.
Амортизированный внутренний чехол растягивается под форму вашей стопы, обеспечивая индивидуальную посадку.
Nike Air Huarache были выпущены в 1991 году. Дизайнер обуви Тинкер Хэтфилд хотел сочетать посадку водных лыжных ботинок из неопрена с функциональностью южноамериканских сандалий. Эти кроссовки мгновенно покорили сердца, сначала на баскетбольных площадках, а затем на улицах, где они стали настоящими иконами.</t>
  </si>
  <si>
    <t>46% кожа, 54% текстиль; Подошва: 100% резина</t>
  </si>
  <si>
    <t>DV0788-102</t>
  </si>
  <si>
    <t>Легенда продолжает жить в этих культовых баскетбольных кроссовках. Сочетая в себе комфорт кроссовок, предназначенных для паркетных полов, и стиль повседневной обуви, они переосмысливают свои самые знаковые элементы: дизайн в стиле 80-х, смелые детали и стиль «100% баскетбол».
Преимущества
От прочных швов до безупречной кожи — эти кроссовки воплощают вневременной, 100% баскетбольный стиль.
Амортизация Nike Air, изначально разработанная для соревнований по баскетболу, обеспечивает длительный комфорт.
Резиновая подошва с поворотными кругами для сцепления и долговечности.
Мягкий низкий воротник создает аккуратный и удобный вид.
Цвет модели: Черный/Черный/Белый
Товар: ДВ0788-001
ВВС 1
Первоначально выпущенные в 1982 году как незаменимые кроссовки для баскетбола, кроссовки Air Force 1 стали популярными в 90-х годах. Чистый внешний вид AF1 и их белый верх в тон быстро стали классикой не только на баскетбольных площадках, но и в сообществе уличной одежды. Принятые культурой хип-хопа, доступные в специальных выпусках и ограниченных цветах, Air Force 1 распространили свой культовый стиль по всему миру. А благодаря более чем 2000 различным версиям его влияние на моду, музыку и культуру кроссовок неоспоримо.</t>
  </si>
  <si>
    <t>белый/серый</t>
  </si>
  <si>
    <t>Кожа, синтетика; текстиль; резина</t>
  </si>
  <si>
    <t>DV0788-104</t>
  </si>
  <si>
    <t>Dunk Low Retro</t>
  </si>
  <si>
    <t>DV0833-101</t>
  </si>
  <si>
    <t>Кроссовки Nike Dunk Low Retro — это культовая классика, возвращающаяся с новым уровнем стиля и комфорта. Сочетая наследие баскетбольной культуры 1980-х годов и современные материалы, эти кроссовки предлагают прочный и стильный верх из высококачественной кожи. Низкий профиль и мягкая подкладка обеспечивают превосходную посадку и удобство в носке. Резиновая подошва с классическим узором «елочка» гарантирует отличное сцепление и долговечность. Идеально подходят как для спортивных мероприятий, так и для повседневного образа.</t>
  </si>
  <si>
    <t>мятный/белый</t>
  </si>
  <si>
    <t>DV1238-107</t>
  </si>
  <si>
    <t>серый/белый/синий</t>
  </si>
  <si>
    <t>Синтетика; текстиль; резина</t>
  </si>
  <si>
    <t>Sneakers NIKE W ZOOM COURT PRO HC</t>
  </si>
  <si>
    <t>DV3285-300</t>
  </si>
  <si>
    <t>Используйте всю мощь своей подачи в кроссовках NikeCourt Zoom Pro. Работая в паре с блоком Zoom Air, они имеют пластину во всю длину, которая действует как трамплин. Изгибаясь при каждом шаге, он помогает увеличить возврат энергии и повысить стабильность. Благодаря более прямолинейной сетке и отделке угловатой формы, а также мягкому воротнику этот адаптивный дизайн также помогает вашим ногам оставаться прохладными и комфортными во время самых тяжелых матчей.
Гибкая ткань помогает вашим ногам оставаться прохладными. Текстурированная резина на носке повышает износостойкость в этой области повышенного износа.
Вставка Zoom Air в передней части стопы упругая и отзывчивая. Полноразмерная пластина расположена над вставкой Zoom Air, что помогает увеличить возврат энергии с каждым шагом.
Исключительно прочная минимальная подошва, которая обеспечивает сцепление без дополнительного веса.
Предназначены для ношения на твердых покрытиях кортов.
Язычок на пятке.</t>
  </si>
  <si>
    <t>синтетические материалы, сетка, текстиль, резина</t>
  </si>
  <si>
    <t>Nike Air Max Dn</t>
  </si>
  <si>
    <t>DV3337-006</t>
  </si>
  <si>
    <t>Мужские кроссовки Air Max Dn идеально сочетают стиль и комфорт, предлагая современный дизайн и надежные материалы. Верх обуви выполнен из комбинации текстиля и искусственной кожи, что обеспечивает долговечность и адаптивное облегание. Текстильная подкладка способствует хорошей вентиляции и создаёт приятные ощущения в течение всего дня. Подошва из резины и пластика гарантирует отличное сцепление с поверхностью и долговременную поддержку стопы. Классическая шнуровка позволяет легко регулировать посадку. Эти кроссовки подходят для повседневной носки и активных прогулок, добавляя вашему образу модную нотку.</t>
  </si>
  <si>
    <t>NIKE REACTX PEGASUS TRAIL 5</t>
  </si>
  <si>
    <t>DV3864-011</t>
  </si>
  <si>
    <t>Расправьте крылья и посмотрите, что дарит вам природа, преследуя проторенные тропы в кроссовках Peg Trail 5. Эти кроссовки, оснащенные сверхчувствительной промежуточной подошвой из пеноматериала ReactX, представляют собой настоящую двойную угрозу, рвущуюся на преодоление барьеров между грунтовой дорогой и бездорожьем. Подошва из пены ReactX.
Подошва Nike Trail ATC. Сетка в сочетании с открытыми отверстиями в верхней части обеспечивает воздухопроницаемость. Упругая промежуточная подошва из пеноматериала ReactX обеспечивает лёгкий возврат энергии. Она на 13% отзывчивее предыдущей технологии React. Резиновая подошва Nike Trail All-Terrain Compound (ATC) обеспечивает улучшенное сцепление на крутых склонах и в сырую погоду, а также плавный ход по дороге. Технология Flywire в сочетании со шнурками обеспечивает надежную фиксацию средней части стопы.</t>
  </si>
  <si>
    <t>Nike Winflo 10</t>
  </si>
  <si>
    <t>DV4022-003</t>
  </si>
  <si>
    <t>W NIKE E-SERIES AD</t>
  </si>
  <si>
    <t>DV8405-100</t>
  </si>
  <si>
    <t>W NIKE E-SERIES AD — это изысканные и функциональные кроссовки, созданные для активных женщин. Изготовлены из высококачественных материалов, обеспечивающих комфорт и поддержку на протяжении всего дня. Их стильный дизайн и прочная подошва делают их идеальным выбором для повседневного ношения и тренировок.</t>
  </si>
  <si>
    <t>10% синтетика, 90% текстиль; Подошва: 100% пластик.</t>
  </si>
  <si>
    <t>NIKE COURT ROYALE 2 NN</t>
  </si>
  <si>
    <t>DX5939-101</t>
  </si>
  <si>
    <t>Кеды Court Royale 2- это модель в уличном стиле конца 70-х годов. Верх выполнен из мягкой и гладкой кожи для комфорта. Крупный логотип Swoosh создает образ в стиле ретро. Обновленная подошва с зигзагообразным рисунком придает классическому силуэту современный вид. Детали: мягкий низкопрофильный бортик для комфорта и изящного образа, классическая строчка в стиле Nike для повышенной прочности, шнуровка, удобная стелька, графика Nike на пятке, крупный логотип Swoosh в стиле ретро.</t>
  </si>
  <si>
    <t>DX9176-103</t>
  </si>
  <si>
    <t>верх: 56% Кожа, 39% Синтетика, 5% Текстиль; подкладка: текстиль, Подошва: 100% резина</t>
  </si>
  <si>
    <t>Nike Cortez TXT</t>
  </si>
  <si>
    <t>DZ2795-001</t>
  </si>
  <si>
    <t>Одно слово: традиция. От бега по наследству до модного феномена и кинозвезды, Cortez продолжает доставлять удовольствие десятилетие за десятилетием. Эта версия во многом опирается на винтажные вибрации с замшевыми акцентами и мерцающим тканым текстилем, все в черно-белой цветовой гамме. Но давайте будем реалистами — именно легендарная губчато-мягкая межподошва и детали в виде качелей делают эту пару вечной классикой.</t>
  </si>
  <si>
    <t>верх: текстиль, нат.кожа; подкладка: текстиль; подошва: резина</t>
  </si>
  <si>
    <t>W NIKE CORTEZ TXT</t>
  </si>
  <si>
    <t>DZ2795-800</t>
  </si>
  <si>
    <t>верх: 70% текстиль, 30% замша; подкладка: 100% текстиль; подошва: 100% резина</t>
  </si>
  <si>
    <t>NIKE AIR JORDAN 1 RETEO HIGH OG  "BLACK AND LUCKY GREEN " (Jordan)</t>
  </si>
  <si>
    <t>DZ5485-031</t>
  </si>
  <si>
    <t>Назад и снова, с настроем. Возвращаясь к оригиналу в стиле «White Cement», этот AJ1 подчеркивает наглую харизму и нарушающую традиции браваду. Выполненный из кожи премиум-класса, с принтом со слоном и культовой цветовой гаммой, знакомой вам по AJ3, он во многом отражает одноименный баскетбольный стиль Джордана.
Наследие: С тех пор, как его победный бросок принес Северной Каролине чемпионскую славу, Майкл Джордан оказался в авангарде баскетбольного сознания. В 1985 году он вышел на корт в оригинальных Air Jordan I, одновременно нарушив правила лиги и волю своих противников и захватив воображение фанатов по всему миру.</t>
  </si>
  <si>
    <t>DZ5632-001</t>
  </si>
  <si>
    <t>Обувь Найк  Huarache Run — это символ современного стиля и функциональности. Сочетая в себе инновационные технологии и изысканный дизайн , эта модель предлагает непревзойденный комфорт и уверенность в вашем стиле одежды.
Кроссовки Nike Huarache Run оснащены технологией Dynamic Fit , которая обволакивает ступни как вторая кожа, обеспечивая индивидуальную поддержку и стабильность.
Благодаря инновационной подошве Phylon эта обувь обеспечивает превосходную амортизацию и легкость движений.
Обувь имеет дизайн, похожий на носок, который создает ощущение уюта и комфорта , обеспечивая при этом свободу движений.
Huarache Run благодаря своему выразительному асимметричному дизайнуизлучает уникальность и современность, которые выделят вас среди других.
Резиновая подошва обеспечивает превосходное сцепление и долговечность , позволяя обуви справляться с различными поверхностями.
С Nike Huarache Run вы не только насладитесь максимальным комфортом , но и подчеркнете свой стиль. Эта обувь идеально подходит для повседневной носки , занятий спортом и отдыха . Благодаря инновационным технологиям и современному дизайну эта модель создана для тех, кто ценит удобство.</t>
  </si>
  <si>
    <t>Nike Full Force Low</t>
  </si>
  <si>
    <t>FB1362-003</t>
  </si>
  <si>
    <t>Кроссовки Nike Full Force Lo - идеальный выбор для тех, кто ценит высокие технологии и комфорт в спортивной обуви. Верх кроссовок выполнен из прочных материалов с текстильной подкладкой, обеспечивающей вентиляцию и комфорт во время носки. Также кроссовки имеют усиленную раму вокруг пятки для дополнительной поддержки и защиты стопы.</t>
  </si>
  <si>
    <t>57% кожа, 39% синтетика, 4% текстиль; Подошва: 90% резина, 10% пластик</t>
  </si>
  <si>
    <t>Nike Revolution 7</t>
  </si>
  <si>
    <t>FB2207-005</t>
  </si>
  <si>
    <t>FB2207-400</t>
  </si>
  <si>
    <t>FB2208-013</t>
  </si>
  <si>
    <t>Кроссовки W REVOLUTION 7. Revolution 7 - это настоящий прорыв, предлагающий мягкую амортизацию и надежную поддержку, задуманные для того, чтобы изменить ваш опыт бега. С сочетанием стильного дизайна, комфорта на каждом шаге и производительности, соответствующей вашему темпу, это эволюция любимой модели, обеспечивающая мягкое и плавное движение.Эти кроссовки обеспечивают мягкое и комфортное движение благодаря подошве из пены. Передняя часть чуть просторнее по сравнению с моделью 6, чтобы ваши пальцы не чувствовали стеснения. Состав: 14% Синтетика, 86% Текстиль; Подошва: 90% Резина, 10% Пластик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</si>
  <si>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верх: 86% текстиль, 14% иск.кожа, подкладка: текстиль, подошва: 90% резина, 10% пластик</t>
  </si>
  <si>
    <t>NIKE REVOLUTION 7 (GS)</t>
  </si>
  <si>
    <t>FB7689-001</t>
  </si>
  <si>
    <t>NIKE REVOLUTION 7 (GS) — это идеальные детские кроссовки для активных маленьких спортсменов. Созданные с учетом комфорта и надежности, они оснащены легким и дышащим верхом из сетчатого материала, который обеспечивает отличную вентиляцию и поддерживает комфорт ног в течение всего дня. Мягкая промежуточная подошва из пеноматериала обеспечивает превосходную амортизацию, смягчая каждый шаг и снижая нагрузку на суставы. Прочная резиновая подошва с глубоким протектором гарантирует отличное сцепление и устойчивость на различных поверхностях. Эти кроссовки идеально подходят для повседневного использования, спортивных занятий и активного отдыха. Яркий дизайн и фирменный логотип Nike делают их ещё более привлекательными для детей.</t>
  </si>
  <si>
    <t>63% Синтетика, 37% текстиль; Подошва: 90% резина, 10% Пластик.</t>
  </si>
  <si>
    <t>Nike Blazer Mid '77</t>
  </si>
  <si>
    <t>FB8475-100</t>
  </si>
  <si>
    <t>Nike Blazer Mid '77 — это культовые кроссовки, сочетающие винтажный стиль с современным комфортом. Верх из прочной кожи и замши с фирменными деталями Swoosh подчеркивает их классический вид, а резиновая подметка обеспечивает отличное сцепление. Идеальны как для повседневной носки, так и для создания стильных образов.</t>
  </si>
  <si>
    <t>90% кожа, 10% синтетика; Подошва: 100% резина.</t>
  </si>
  <si>
    <t>FB9108-125</t>
  </si>
  <si>
    <t>2,5Y</t>
  </si>
  <si>
    <t>NIKE DUNK LOW (GS)</t>
  </si>
  <si>
    <t>FB9109-114</t>
  </si>
  <si>
    <t>Кроссовки Nike Dunk Low, разработанные для баскетбола, но принятые скейтбордистами, внесли свой вклад в культуру кроссовок. Теперь эта культовая модель середины 80-х легко пополнит ваш гардероб. Благодаря мягкой подкладке в области щиколотки и прочному резиновому сцеплению эти кроссовки станут отличным выбором, независимо от того, учитесь ли вы кататься на коньках или готовитесь к школе. Натуральная и синтетическая кожа долговечны и придают классический вид. Воротник и язычок с перфорацией в области носка придают этим кроссовкам культовый вид, уходящий корнями в оригинальную модель Dunk. Резиновая подошва во всю длину обеспечивает надежное сцепление и имеет рисунок протектора, аналогичный оригиналу.</t>
  </si>
  <si>
    <t>5,5Y</t>
  </si>
  <si>
    <t>Nike Terminator High Premium</t>
  </si>
  <si>
    <t>FD0394-030</t>
  </si>
  <si>
    <t>Мужские кроссовки Nike Terminator High позволяет вам вернуться в эпоху хук-шотов, наколенников и гетров. Вернувшись к оригиналу 1985 года (первой школьной модели от Nike), дизайн в стиле прошлого легко сочетается благодаря нейтральной цветовой комбинации. Чистая кожа подчеркивает гладкий вид, а ретро-брендинг придает важную школьную отделку.
Преимущества:
Верх из кожи с прочной строчкой выдерживает нагрузки дня.
Мягкий высокий воротник добавляет олдскульный вид, который отлично смотрится.
Резиновая подошва обеспечивает надежное сцепление.
2 комплекта шнурков позволяют менять образ.
Перфорация в передней части.</t>
  </si>
  <si>
    <t>100% кожа; Подошва: 100% резина</t>
  </si>
  <si>
    <t>W NIKE INTERACT RUN</t>
  </si>
  <si>
    <t>FD2292-403</t>
  </si>
  <si>
    <t>Ускорьте свои шаги в ультрасовременных кроссовках Nike Interact Run. Они оснащены всеми необходимыми беговыми качествами: легкий верх Flyknit, мягкая пенная подошва и комфорт там, где это необходимо. Отсканируйте QR-код на язычке с помощью телефона и ознакомьтесь с нашим онлайн-введением в подробности о кроссовках Nike Interact Run. Кроме того, безшнурковая модель EasyOn имеет сгибаемую пятку для свободной посадки, а эластичный материал Flyknit тянется, подстраиваясь под любой тип стопы.</t>
  </si>
  <si>
    <t>разноцветный</t>
  </si>
  <si>
    <t>17% Синтетика, 83% Текстиль; Подошва: 100% Резина</t>
  </si>
  <si>
    <t>NIKE AIR MAX NUAXIS</t>
  </si>
  <si>
    <t>FD4329-003</t>
  </si>
  <si>
    <t>Дышащие и удобные, Air Max Nuaxis готовы к повседневной жизни. Вы можете рассчитывать на то, что они будут хорошо выглядеть и чувствовать себя хорошо. Они сочетают в себе интуитивный блок Air с элементами дизайна, вдохновленными Air Max 270, что делает их идеальной обувью, которую можно зашнуровать и пойти.</t>
  </si>
  <si>
    <t>54% текстиль, 46% синтетика</t>
  </si>
  <si>
    <t>AIR MAX 90 GTX</t>
  </si>
  <si>
    <t>FD5810-102</t>
  </si>
  <si>
    <t>Кроссовки Air Max 90 Gtx универсальны и идеально подходят для повседневного использования, объединяя в себе стиль и функциональность. Верх изготовлен из натуральной кожи и текстиля, что придаёт обуви прочность и обеспечивает отличную вентиляцию. Текстильная подкладка внутри кроссовок заботится о комфорте, создавая мягкую и приятную для ноги среду. Резиновая подошва обеспечивает превосходное сцепление с любой поверхностью, что способствует безопасности и устойчивости. Застёжка на шнурках позволяет индивидуально регулировать посадку, поддерживая удобство и надежную фиксацию на ноге. Дизайн Air Max 90 Gtx остаётся актуальным благодаря классическим линиям и современным материалам, что делает их идеальным выбором для любого гардероба. Эти кроссовки подчёркивают индивидуальность и дарят комфорт в течение всего дня, независимо от активности.</t>
  </si>
  <si>
    <t>верх: нат.кожа, текстиль; подкладка: текстиль; подошва: резина</t>
  </si>
  <si>
    <t>NIKE SB ZOOM JANOSKI OG+</t>
  </si>
  <si>
    <t>FD6757-500</t>
  </si>
  <si>
    <t>Выйдя на рынок после года исследований и редизайна, Janoski продолжает путь фирменной линии скейтбординга Стефана. Специальный протектор для коньков помогает обеспечить отличное чувство доски и маневренность. Модернизированный верх обеспечивает лучшую посадку и комфорт, открывая путь к новому уровню производительности.</t>
  </si>
  <si>
    <t>Nike Dunk Low "Industrial Blue"</t>
  </si>
  <si>
    <t>FD6923-100</t>
  </si>
  <si>
    <t>Dunk Low — низкая вариация классической баскетбольной модели Nike 1985 года выпуска. Кроссовки стали популярными не только среди баскетболистов и поклонников игры, но и среди скейтбордистов, которым понравилась износостойкая и в то же время чувствительная подошва. В 2002 году модель получила место в подразделении SB (Skateboarding), а так же дополнительную амортизирующую вставку в пяточной части и увеличенный язычок.  Верх кроссовок из кожи и нубука. Прямая шнуровка.  Материал EVA для мидсоля.</t>
  </si>
  <si>
    <t>белый/черный/синий</t>
  </si>
  <si>
    <t>AIR FORCE 1 '07 GCEL</t>
  </si>
  <si>
    <t>FD9763-101</t>
  </si>
  <si>
    <t>NIKE AIR FORCE AF1 - это икона стиля и комфорта в мире кроссовок. Эти культовые кроссовки оснащены технологией Nike Air в подошве, обеспечивая исключительную амортизацию и поддержку на каждом шагу. Верх кроссовок изготовлен из прочных и дышащих материалов для удобства и вентиляции ног. Уникальные вставки и детали делают эту модель неповторимой и стильной.</t>
  </si>
  <si>
    <t>100% кожа, подкладка текстиль, подошва резина</t>
  </si>
  <si>
    <t>Nike Air Max 1 '87 Safari Coconut Milk</t>
  </si>
  <si>
    <t>FD9856-100</t>
  </si>
  <si>
    <t>Кроссовки Nike Air Max 1 '87 Coconut Milk — стильный и удобный выбор для женщин. Эти кроссовки Nike выполнены в цветовой гамме кокосового молока и имеют культовый дизайн Air Max 1. Благодаря высококачественной конструкции и модному внешнему виду эти кроссовки идеально подходят для повседневного ношения. Модель Nike Air Max подчеркивает вышитая тигровая полоска в средней части стопы, принт в стиле сафари и накладки на подошве с текстурой рептилий.</t>
  </si>
  <si>
    <t>50% кожа, 50% синтетика, подошва резина</t>
  </si>
  <si>
    <t>W COURT VISION ALTA LTR GCEL</t>
  </si>
  <si>
    <t>FD9921-181</t>
  </si>
  <si>
    <t>Court Vision Alta соединяет баскетбольный ретро-верх с приподнятой пенистой платформой, скульптурной пяткой и очень мягким языком.</t>
  </si>
  <si>
    <t>верх: иск.кожа, нат.кожа; подкладка: текстиль; подошва: резина</t>
  </si>
  <si>
    <t>W NIKE AL8</t>
  </si>
  <si>
    <t>FJ3794-002</t>
  </si>
  <si>
    <t>AL8 — это идеальное сочетание ностальгии (взгляните на вышитый логотип Swoosh) и современного комфорта, который вы так любите. Мягкий верх сочетает в себе дышащую сетку и массивный силуэт, создавая спортивный образ, который легко создать. Кроме того, гибкая вафельная подошва напоминает кроссовки в стиле ретро и обеспечивает сцепление, необходимое для ходьбы в течение всего дня. Вдохновленный 90-ми, готовый к будущему.</t>
  </si>
  <si>
    <t>W NIKE RUNINSPO</t>
  </si>
  <si>
    <t>FJ3794-100</t>
  </si>
  <si>
    <t>Кроссовки Nike AL8 — идеальный баланс ностальгии по 90-м и технологий будущего.Встречайте модель, которая мгновенно влюбит в себя ценителей ретро-эстетики и бескомпромиссного комфорта. Nike AL8 — это не просто обувь, это стильный мост между золотой эпохой спортивного дизайна и современными стандартами удобства, к которым вы привыкли. Они созданы для тех, кто постоянно находится в движении, ценит культовые детали и хочет выглядеть безупречно в любой ситуации. Их главный девиз: «Вдохновлены прошлым, готовы к будущему». Массивный ретро-силуэт и легкость: Кроссовки обладают трендовым объемным силуэтом в стиле «chunky sneakers» (массивных кроссовок), но при этом остаются удивительно легкими. Они добавляют любому образу правильный спортивный характер и визуальный вес, не утяжеляя шаг.Идеальная вентиляция и мягкость: Комбинированный верх сочетает в себе вставки из премиальных мягких материалов и крупную дышащую сетку. Это гарантирует непрерывный приток воздуха и идеальную терморегуляцию — вашим ногам будет комфортно как теплым летом, так и затяжной осенью.Аутентичные детали из 90-х: Изюминка модели — аккуратный вышитый логотип Swoosh, который отсылает к классическим беговым линейкам Nike прошлого века. Эта деталь подчеркивает благородное происхождение пары и выделяет её на фоне обычных принтов.Легендарная вафельная подошва: Гибкая подметка с классическим вафельным рисунком протектора — дань уважения историческому наследию Nike. Она обеспечивает феноменальное сцепление с любыми поверхностями (от паркета до городского асфальта) и мягко амортизирует каждый шаг, распределяя нагрузку по всей стопе.Комфорт «в режиме 24/7»: Внутри кроссовка установлена мягкая анатомическая стелька и упругая промежуточная подошва из пены. Вы можете ходить, бегать по делам или танцевать на фестивалях с утра до глубокой ночи — усталость в ногах просто не появится.</t>
  </si>
  <si>
    <t>верх: текстиль, нат.кожа; подкладка: текстиль; подошва: резина</t>
  </si>
  <si>
    <t>Nike Zoom Vomero 5</t>
  </si>
  <si>
    <t>FJ4151-006</t>
  </si>
  <si>
    <t>Проложите себе новый путь в Zoom Vomero 5. Богатый многослойный дизайн сочетает воздушный текстиль с синтетической кожей и пластиковыми акцентами, создавая сложный верх, который легко стилизовать. И обратите внимание на стельку, которая прославляет легендарного тренера по бегу и соучредителя Nike Билла Бауэрмана. Синтетическая кожа в верхней части обеспечивает прочность и структуру.
Сетчатые панели и вентиляционные отверстия на пятке делают обувь легкой и воздухопроницаемой.
Мгновенная и отзывчивая амортизация Zoom Air обеспечивает ощущение быстрого отрыва от земли.
Пластиковая решетка по бокам обеспечивает ощущение поддержки.
Резиновая подошва обеспечивает надежное сцепление.</t>
  </si>
  <si>
    <t>21% Синтетика, 79% Текстиль; Подошва: 85% Резина, 15% Пластик</t>
  </si>
  <si>
    <t>NIEK Dunk Low SE "Light Carbon"</t>
  </si>
  <si>
    <t>FJ4188-100</t>
  </si>
  <si>
    <t>Лимитированная серия NIKE Dunk Low Retro SE по случаю возвращения NBA в Париж. Верх из натуральной кожи. Узнаваемый дизайн с логотипом NIKE и разнообразные расцветки. Комфортный микроклимат благодаря перфорации на мыске, хорошая амортизация и протектор подошвы, минимизирующий скольжение.</t>
  </si>
  <si>
    <t>NIKE WAFFLE NAV</t>
  </si>
  <si>
    <t>FJ4195-005</t>
  </si>
  <si>
    <t>NIKE WAFFLE DEBUT REFRESH - это современный образец стиля и функциональности в мире спортивной обуви. Эти кроссовки предлагают комбинацию инновационных технологий и высокого уровня комфорта. Технология вставки Nike Air в подошве обеспечивает отличную амортизацию и поддержку на протяжении всего дня. Верх кроссовок выполнен из дышащих материалов с уникальным дизайном и контрастными деталями, добавляя стиля и элегантности вашему образу. Кроссовки Nike Waffle Debut Refresh идеально подходят для занятий спортом и повседневного использования.</t>
  </si>
  <si>
    <t>верх: 54% нат.кожа, 44% текстиль, 2% иск.кожа; подкладка: текстиль, подошва: 100% резина</t>
  </si>
  <si>
    <t>FJ7126-803</t>
  </si>
  <si>
    <t>Free Metcon 6 сочетает гибкость передней части для динамических упражнений с широкой стабильной пяткой для силовой работы.</t>
  </si>
  <si>
    <t>FN8892-191</t>
  </si>
  <si>
    <t>Обновленная классика от Nike. Пара Nike Air Force 1 выполнена из натуральной кожи. Перфорация на мыске активно циркулирует воздух. Дополнительные отверстия на шнуровке позволяют создавать более плотную посадку. Промежуточная подошва из пеноматериала хорошо амортизирует и смягчает каждый шаг. Гибкая подметка из резины с протектором ообеспечивает надежное сцепление с любой поверхностью.</t>
  </si>
  <si>
    <t>REACTX PEGASUS TRAIL 5 GTX</t>
  </si>
  <si>
    <t>FQ0908-014</t>
  </si>
  <si>
    <t>Pegasus Trail 5 обеспечивает защиту от сырой погоды для бега по пересеченной местности. Водонепроницаемый верх GORE-TEX, подошва all-terrain и светоотражающие детали дизайна помогут вам комфортно противостоять стихии. С пенной подошвой ReactX они обеспечивают отзывчивую амортизацию для энергичной езды. Водонепроницаемый верх GORE-TEX и носок с 3D-принтом не пропускают воду, поэтому ноги остаются сухими. Подошва из упругой пены ReactX обеспечивает легкий возврат энергии. Она на 13% отзывчивее предыдущей технологии React. Резиновая подошва Nike Trail All-Terrain Compound (ATC) обеспечивает улучшенное сцепление на крутых склонах и в сырую погоду, а также плавный ход по дороге.</t>
  </si>
  <si>
    <t>FQ1759-401</t>
  </si>
  <si>
    <t>Модель Spizike берет элементы пяти классических моделей Jordan, объединяет их и создает культовые кроссовки. Это дань уважения Спайку Ли, который официально представил Голливуд и баскетбол в определенный культурный момент. Вы получаете великолепно выглядящую пару кроссовок с богатой историей. Чего еще можно желать? Понимаете? Верх из натуральной и синтетической кожи, а также текстиля обеспечивает дополнительную износостойкость.
Технология Nike Air поглощает удары, обеспечивая амортизацию при каждом шаге.
Прочная резиновая подошва обеспечивает износостойкость и сцепление.</t>
  </si>
  <si>
    <t>верх: нат.кожа; подкладка: текстиль; подошва: резина, пластик</t>
  </si>
  <si>
    <t>Nike Dunk Low Gorge Green Deep Royal</t>
  </si>
  <si>
    <t>FQ6849-141</t>
  </si>
  <si>
    <t>Nike Dunk Low, изготовленные с верхом из цельной кожи, сетчатыми язычками и внутренней подкладкой, эти кроссовки излучают качество и комфорт. Их белая основа подчеркивается накладками Gorge Green, королевскими синими галочками, каблуками и подошвой с яркими штрихами красного цвета на язычке и пятке. Стельки в университетском стиле с гордостью украшены стильной надписью «NIKE». Завершает дизайн вневременная межподошва Sail, которая добавляет классический штрих.</t>
  </si>
  <si>
    <t>белый/зеленый/синий</t>
  </si>
  <si>
    <t>WMNS AIR JORDAN 4 RM</t>
  </si>
  <si>
    <t>FQ7940-102</t>
  </si>
  <si>
    <t>Идеальное переосмысление. Эти кроссовки созданы для активного образа жизни. Это новая версия AJ4, в которой приоритет отдается комфорту и долговечности. Вставка Air Max гарантирует оптимальную амортизацию при каждом шаге. Мы также объединили элементы материала верха в прочный, гибкий каркас, который обхватывает обувь для дополнительной прочности. Натуральная кожа в качестве материала верха обеспечивает прочность и сохранение формы.
Мягкая и комфортная амортизация Max Air обеспечивает оптимальную поддержку.
Резиновая подошва обеспечивает сцепление с поверхностью. Логотип Nike Air на пятке.
Логотип Jumpman на язычке и подошве.</t>
  </si>
  <si>
    <t>верх: нат.кожа, текстиль; подкладка: текстиль; подошва: пластик, резина</t>
  </si>
  <si>
    <t>COURT SHOT</t>
  </si>
  <si>
    <t>FQ8146-104</t>
  </si>
  <si>
    <t>Современная уличная мода и аутентичный баскетбольный стиль соединились в модели Nike Court Vision Alta. Эти эффектные кеды станут прекрасным выбором для вашего спортивного образа. Фактурный верх из кожи отлично смотрится. Мягкий язычок обеспечивает комфортную посадку. Перфорация на носке улучшает циркуляцию воздуха. Увеличенная подошва из пеноматериала поглощает ударные нагрузки</t>
  </si>
  <si>
    <t>Иск.кожа; текстиль; резина</t>
  </si>
  <si>
    <t>Air Force 1 '07 Lv8</t>
  </si>
  <si>
    <t>FQ8714-200</t>
  </si>
  <si>
    <t>Кроссовки Nike Air Force 1 Low 07 LV8 Summit Gum — это современная классика, сочетающая оригинальный дизайн с современным стилем и комфортом. Верх выполнен из высококачественной кожи с элементами из синтетических материалов и замши для прочности и эффектного внешнего вида. Акценты Summit White на культовом логотипе Swoosh и заднике создают контрастные акценты. Резиновая подошва Gum Light Brown подчеркивает винтажный вид и обеспечивает надежное сцепление и долговечность. Фирменная амортизация Nike Air в межподошве гарантирует длительный комфорт и оптимальное поглощение ударов, изначально разработанная для баскетбола, но теперь идеально подходящая для повседневной носки. Низкий дизайн с мягким воротником обеспечивает комфорт и универсальность стиля, от спортивного до нарядного. Прошитая подошва отличается исключительной прочностью. В целом, эта обувь сочетает в себе спортивную функциональность со стильным, вневременным дизайном, что делает ее идеальной для повседневной носки и различных образов. Сочетание высококачественных материалов и классического вида делает Air Force 1 Low 07 LV8 незаменимыми кроссовками как для любителей кроссовок, так и для модников.</t>
  </si>
  <si>
    <t>белый/синий/серый</t>
  </si>
  <si>
    <t>Замша, кожа, резина</t>
  </si>
  <si>
    <t>NIKE COURT VISION MID NN AF</t>
  </si>
  <si>
    <t>FQ8740-480</t>
  </si>
  <si>
    <t>Вам нравится классический вид баскетбола 80-х, но вам нравится динамичная культура современной игры? Встречайте эти мужские высокие кеды Nike Court Vision Mid. Прочная синтетическая кожа и прошитые накладки сохраняют дух оригинала, а плюшевый воротник делает его гладким и удобным для вашего мира.
Синтетическая кожа добавляет прочности и структуры.
Дизайн средней высоты напоминает баскетбольные кроссовки 80-х.
Мягкий воротник выглядит гладко и обеспечивает комфорт.
Перфорация на носке и по бокам обеспечивает воздухопроницаемость.
Перфорация в передней части.
Резиновая подошва.</t>
  </si>
  <si>
    <t>синий/белый/черный</t>
  </si>
  <si>
    <t>искусственная кожа; подошва резина</t>
  </si>
  <si>
    <t>Nike Killshot 2</t>
  </si>
  <si>
    <t>FQ8903-003</t>
  </si>
  <si>
    <t>Вдохновленные нашими оригинальными теннисными кроссовками, Killshot 2 освежаются мягкой замшей и гладкой кожей. Подошва из резины добавляет ретро-штрих, который так же долговечен, как и удобен. Верх из замши с кожаным логотипом Swoosh смягчается и приобретает винтажный вид со временем.
Подошва из резины придает обуви ретро-стиль и обеспечивает надежное сцепление.</t>
  </si>
  <si>
    <t>FV0392-100</t>
  </si>
  <si>
    <t>NIKE AIR MAX Z3</t>
  </si>
  <si>
    <t>FV1302-003</t>
  </si>
  <si>
    <t>NIKE REACTX WILDHORSE 10</t>
  </si>
  <si>
    <t>FV2338-001</t>
  </si>
  <si>
    <t>Легкая пена в сочетании с цепкой подошвой обеспечивает комфорт на сложном рельефе.
Отправляйтесь в путешествие по любимым трассам или по техническим маршрутам, которые вы всегда хотели попробовать, в кроссовках Wildhorse 10. Мы улучшили ходовые качества по сравнению с предыдущей версией, используя отзывчивую пену ReactX. А наш проверенный рисунок протектора для трейлраннинга в сочетании с легким верхом позволит вам уверенно преодолевать сложные участки местности. Верхняя часть сочетает в себе сетчатый материал с перфорацией для обеспечения воздухопроницаемости. Промежуточная подошва из пеноматериала ReactX обеспечивает легкий возврат энергии. Она на 13% более отзывчива, чем предыдущая технология React. Резиновая подошва Nike Trail All Terrain Compound (ATC) обеспечивает улучшенное сцепление на крутых подъемах и в сырую погоду, а также плавный ход по дороге. Вес: приблизительно 311 г/11,0 унций (мужской размер US 10). Перепад высоты от пятки до носка: 9,5 мм. Светоотражающие детали.</t>
  </si>
  <si>
    <t>NIKE AIR MAX 90 PRM</t>
  </si>
  <si>
    <t>FV6059-001</t>
  </si>
  <si>
    <t>Нет ничего более комфортного, чем полет, и нет ничего более проверенного. Кроссовки Air Max 90 остаются верны своим оригинальным беговым корням благодаря культовой вафельной подошве и прошитым накладкам. Кроме того, видимая амортизация добавляет комфорта во время поездки. Подключитесь и почувствуйте наследие.
Характеристики мужских черных спортивных кроссовок Nike Air Max 90 Premium.
Верхняя часть сочетает в себе кожу, текстиль и синтетические накладки, создавая многослойный образ, который прослужит долго.
Резиновая вафельная подошва обеспечивает надежное сцепление и классический стиль.
Мягкий, низкий воротник выглядит стильно и приятно на ощупь.
Изначально разработанная для эффективного бега, амортизация Nike Air. Подошва из пены.
Резиновая подошва.</t>
  </si>
  <si>
    <t>синтетическая кожа; текстиль; резина</t>
  </si>
  <si>
    <t>AIR MORE UPTEMPO LOW</t>
  </si>
  <si>
    <t>FZ3055-101</t>
  </si>
  <si>
    <t>С баскетбольным стилем высокого полета и графикой, вдохновленной граффити, Air More Uptempo наверняка привлечет внимание и на площадке, и за ее пределами. Эта версия с низким верхом сочетает в себе амортизацию Air и мягкий воротник, так что вы чувствуете себя так же хорошо, как выглядите. Верх из синтетической кожи обеспечивает долговечность, а перфорация и сетчатый язычок обеспечивают воздухопроницаемость.
Первоначально разработанные для баскетбольных матчей, вставки Max Air обеспечивают легкую амортизацию.
Эластичные ремешки на язычке сохранят ваш стиль, независимо от того, носите ли вы эти туфли со шнуровкой или без нее.</t>
  </si>
  <si>
    <t>верх: 51% текстиль, 49% иск.кожа, подкладка: текстиль, подошва: 95% резина, 5% пластик</t>
  </si>
  <si>
    <t>W NIKE PHOENIX WAFFLE</t>
  </si>
  <si>
    <t>FZ3600-072</t>
  </si>
  <si>
    <t>Женские кроссовки Nike Phoenix Waffle – это воплощение стиля и удобства для современного образа жизни. Вдохновленные ретро-дизайном, эти кроссовки сочетают в себе культовый вид и современные технологии Nike. Верх из легких и дышащих материалов гарантирует комфорт и оптимальную вентиляцию, а подошва с фирменным вафельным рисунком обеспечивает превосходное сцепление и устойчивость на любых поверхностях. Амортизационная стелька мягко поглощает удары, обеспечивая комфорт на протяжении всего дня. Идеальный выбор для тех, кто ценит стильную классику и современный комфорт.</t>
  </si>
  <si>
    <t>Нат.кожа/Синт.кожа/Замша; Текстиль; резина</t>
  </si>
  <si>
    <t>WMNS NIKE FIELD GENERAL</t>
  </si>
  <si>
    <t>FZ5593-003</t>
  </si>
  <si>
    <t>Верх из искусственной кожи и текстиля создает ретро-образ, который прослужит долго.
Мягкая пена под стопой обеспечивает легкую амортизацию.
Вафельная подошва обеспечивает сцепление, а цельная прошивка по всей длине подошвы повышает износостойкость.</t>
  </si>
  <si>
    <t>Искусственная кожа, текстиль, синтетические материалы, резина</t>
  </si>
  <si>
    <t>NIKE AIR MAX 1 ESS</t>
  </si>
  <si>
    <t>FZ5808-015</t>
  </si>
  <si>
    <t>NIKE FREE 2025</t>
  </si>
  <si>
    <t>HF1078-001</t>
  </si>
  <si>
    <t>Кроссовки Nike Free 2025 дарят вам невероятный комфорт благодаря материалу Flyknit, который обеспечивает ещё большую зонную эластичность и воздухопроницаемость. Рисунок подошвы адаптируется к каждому шагу, обеспечивая динамичную пробежку с головы до ног. Верхняя часть из материала Flyknit обеспечивает зональную растяжку и поддержку.
Канавки на подошве обеспечивают гибкость и позволяют свободно двигаться.
Двойная плотность подошвы обеспечивает гибкую амортизацию.
Динамическая пятка эластична для плотной адаптивной посадки.
Текстура под носком и пяткой усиливает сцепление в зонах повышенного истирания.</t>
  </si>
  <si>
    <t>98% текстиль, 2% синтетика</t>
  </si>
  <si>
    <t>HF1078-004</t>
  </si>
  <si>
    <t>HF1078-006</t>
  </si>
  <si>
    <t>HF1553-201</t>
  </si>
  <si>
    <t>Откройте для себя новый путь в Zoom Vomero 5 — вашем любимом кроссовках для сложных, насыщенных и лёгких образов. Многослойный дизайн с текстильными, кожаными и пластиковыми акцентами создаёт одни из самых стильных кроссовок сезона.
Преимущества
Верх из натуральной и синтетической кожи создаёт многослойный образ, который прослужит долго.
Сетчатые вставки и вентиляционные отверстия на пятке обеспечивают лёгкость и воздухопроницаемость.
Активная и отзывчивая амортизация Zoom Air обеспечивает мгновенный отрыв от земли.
Боковые пластиковые вставки обеспечивают поддержку.
Резиновая подошва обеспечивает надёжное сцепление.</t>
  </si>
  <si>
    <t>бежевый/коричневый</t>
  </si>
  <si>
    <t>верх: текстиль, нат.кожа, иск.кожа; подкладка: текстиль; подошва: резина</t>
  </si>
  <si>
    <t>NIKE ZOOM VOMERO 5 SDE</t>
  </si>
  <si>
    <t>HF1553-202</t>
  </si>
  <si>
    <t>Air Force 1 '07 LV8</t>
  </si>
  <si>
    <t>HF1937-100</t>
  </si>
  <si>
    <t>Кроссовки Nike Air Force 1 '07 LV8 представляют собой переосмысленную классику с современными деталями, которые выделяют их на фоне остальных. Выполненные из высококачественной кожи, они обеспечивают долговечность и стильный внешний вид. Модель сохраняет фирменную амортизацию Air, которая обеспечивает исключительный комфорт и поддержку на протяжении всего дня. Прочная резиновая подметка с ярко выраженным рисунком протектора гарантирует отличное сцепление и устойчивость. Уникальные акценты в дизайне, такие как контрастные детали и улучшенная текстура, придают этим кроссовкам современный и утонченный вид.</t>
  </si>
  <si>
    <t>W NIKE FREE 2025</t>
  </si>
  <si>
    <t>HF2720-002</t>
  </si>
  <si>
    <t>Кроссовки Nike Free 2025 – это воплощение инновационных технологий и высокого комфорта. Эти кроссовки оснащены материалом Flyknit, который гарантирует невероятную зонную эластичность, поддерживая вашу стопу именно там, где это необходимо. Воздухопроницаемость материала позволяет ногам дышать, обеспечивая сухость и комфорт даже при длительных нагрузках. Уникальный рисунок подошвы адаптируется к каждому вашему шагу, что обеспечивает динамичную и плавную пробежку от пятки до носка. Эти кроссовки идеально подойдут как для спортивных тренировок, так и для повседневного использования, даря ощущение легкости и свободы движений в любой ситуации.</t>
  </si>
  <si>
    <t>AIR FORCE 1 '07 LV8 EMB</t>
  </si>
  <si>
    <t>HF2898-100</t>
  </si>
  <si>
    <t>Кроссовки для женщин Air Force 1 '07 LV8 EMB — это воплощение классического стиля и современного дизайна. Верх, выполненный из сочетания натуральной и искусственной кожи, обеспечивает не только прочность и долговечность, но и придает модели изысканный вид. Текстильная подкладка оберегает комфорт и поддерживает оптимальный микроклимат внутри обуви, позволяя ногам дышать в течение всего дня. Резиновая подошва, известная своей устойчивостью и амортизацией, гарантирует отличное сцепление с любой поверхностью и обеспечивает комфорт при каждом шаге. Классическая шнуровка позволяет надежно зафиксировать обувь на ноге, обеспечивая идеальную посадку. Эти кроссовки идеально дополнят любой повседневный образ, сочетая в себе стиль и практичность.</t>
  </si>
  <si>
    <t>W NIKE AIR MAX PORTAL</t>
  </si>
  <si>
    <t>HF3053-001</t>
  </si>
  <si>
    <t>Air Max. Portal — это идеальное сочетание массивности и гладкости, сочетающее в себе подошву-платформу 2000-х с минималистичным верхом современных дизайнов. Мы добавили овальную промежуточную подошву с амортизацией, похожей на облако, для возвышенного образа, который вы можете носить каждый день. Они настолько удобны, что кажутся неземными. Стеганый материал приятен на ощупь и выглядит элегантно.
Толстая пенопластовая подошва с видимой амортизацией Nike Air в области пятки добавляет достаточно высоты.
Резиновая подошва обеспечивает надежное сцепление.
Такие детали дизайна, как стеганый верх и протектор, напоминают беговые модели нулевых годов.</t>
  </si>
  <si>
    <t>HF3053-019</t>
  </si>
  <si>
    <t>HF3053-100</t>
  </si>
  <si>
    <t>NIKE DUNK LOW RETRO SE</t>
  </si>
  <si>
    <t>HF3141-200</t>
  </si>
  <si>
    <t>Кроссовки для мужчин Nike Dunk Low Retro SE — это культовая модель, сочетающая в себе ретро-стиль и современные технологии. Верх, выполненный из текстиля, обеспечивает легкость и отличную воздухопроницаемость, позволяя ногам оставаться свежими и комфортными на протяжении всего дня. Текстильная подкладка добавляет мягкости и удобства, создавая приятные ощущения при каждом шаге. Резиновая подошва славится своей долговечностью и превосходным сцеплением, что гарантирует устойчивость и защиту на различных поверхностях. Классическая застежка на шнурках позволяет легко регулировать посадку, обеспечивая надежную фиксацию стопы. Эти кроссовки идеально подходят для повседневного образа, предлагая стиль и комфорт в каждом элементе.</t>
  </si>
  <si>
    <t>W NIKE AIR MAX 1 '87 AMD</t>
  </si>
  <si>
    <t>HF5338-100</t>
  </si>
  <si>
    <t>Первая обувь с технологией Max Air по-прежнему демонстрирует десятилетия инноваций, которые делают ее столь же классической, сколь и удобной. Доказательство? Вы смотрите на нее. Принт под змеиную кожу выводит эти Air Max 1 на новый уровень. Верх выполнен из смеси натуральной и синтетической кожи для создания многослойного образа, рассчитанного на долгие годы.
Вставка Max Air в пятке обеспечивает легкую амортизацию.
Резиновая вафельная подошва обеспечивает надежное сцепление и создает классический стиль.</t>
  </si>
  <si>
    <t>верх: 80% иск.кожа, 20% кожа, подкладка: текстиль, подошва: резина</t>
  </si>
  <si>
    <t>NIKE DUNK LOW RETRO</t>
  </si>
  <si>
    <t>HF5441-101</t>
  </si>
  <si>
    <t>Вы всегда можете рассчитывать на классику. Dunk Low сочетает в себе культовую цветовую блокировку с высококачественными материалами и мягкой подкладкой для непревзойденного комфорта, который прослужит долго. Возможности безграничны — как вы будете носить свои Dunks? Верх из синтетической кожи смягчается и приобретает винтажный вид со временем.
Подошва из пеноматериала обеспечивает легкую и отзывчивую амортизацию.
Резиновая подошва с классическим поворотным кругом обеспечивает надежное сцепление и подчеркивает традиционный стиль.</t>
  </si>
  <si>
    <t>HF5441-112</t>
  </si>
  <si>
    <t>белый/синий</t>
  </si>
  <si>
    <t>AIR FLIGHT '89 LOW</t>
  </si>
  <si>
    <t>HJ4484-100</t>
  </si>
  <si>
    <t>Мужские кроссовки NIKE AIR FLIGHT '89 LOW – это стильное сочетание ретро-дизайна и современных технологий. Эти кроссовки оснащены классической застежкой на шнуровке, обеспечивающей надежную фиксацию и удобную посадку. Верх изделия выполнен из высококачественных материалов. Особое внимание привлекает культовая амортизация Air, встроенная в подошву, которая обеспечивает легкость и комфорт при каждом шаге. Кроссовки NIKE AIR FLIGHT '89 LOW идеально подходят как для повседневной носки, так и для активного отдыха, благодаря чему вы сможете всегда оставаться в тренде. Легендарный силуэт и фирменные детали делают эту модель незаменимой в гардеробе современного мужчины, который ценит стиль и комфорт.</t>
  </si>
  <si>
    <t>Nike V5 RNR</t>
  </si>
  <si>
    <t>HJ5228-013</t>
  </si>
  <si>
    <t>Справляйтесь с повседневными задачами в обуви, которая сочетает комфорт и стиль. Оставаясь верной своим корням Y2K, V5 RNR имеет пенную промежуточную подошву, которая массивная, но легкая. Кроме того, металлические детали и 3D-логотип Swoosh придают этим ретро-бегунам более привлекательный вид. Верх из сетки с накладками из синтетической кожи обеспечивает воздухопроницаемость и долговечность.
Мягкая подкладка воротника и пенная подошва обеспечивают комфорт в течение всего дня.
Резиновая подошва с канавками в стиле 00-х обеспечивает отличное сцепление.</t>
  </si>
  <si>
    <t>HJ5228-109</t>
  </si>
  <si>
    <t>NIKE V5 RNR</t>
  </si>
  <si>
    <t>HJ5228-402</t>
  </si>
  <si>
    <t>Справляйтесь с повседневными задачами в обуви, сочетающей комфорт и стиль. Оставаясь верными своим корням Y2K, V5 RNR имеют массивную, но при этом легкую промежуточную подошву из пеноматериала. Кроме того, металлические детали и объемный логотип Swoosh придают этой ретро-кроссовке особый шарм. Верх из сетчатого материала с накладками из искусственной кожи обеспечивает воздухопроницаемость и долговечность.
Мягкая подкладка воротника и промежуточная подошва из пеноматериала обеспечивают комфорт в течение всего дня.
Резиновая подошва с канавками в стиле 2000-х обеспечивает отличное сцепление. Верх из сетчатого материала с накладками из искусственной кожи обеспечивает воздухопроницаемость и долговечность.
Мягкая подкладка воротника и промежуточная подошва из пеноматериала обеспечивают комфорт в течение всего дня.
Резиновая подошва с канавками в стиле 2000-х обеспечивает отличное сцепление.</t>
  </si>
  <si>
    <t>Air Jordan 1 Mid SE</t>
  </si>
  <si>
    <t>HJ6654-100</t>
  </si>
  <si>
    <t>Кроссовки Jordan 1 Mid— это элегантная интерпретация культовой модели, где нежная розовая палитра встречается с классическим дизайном. Натуральная кожа в верхней части создаёт премиальный внешний вид, а пастельные оттенки персикового и зелёного лайма на передней части стопы и пятке формируют утончённый и женственный образ. Белые элементы основы и полупрозрачная резиновая подошва дополняют общую весеннюю эстетику.
Модель оснащена передовой технологией Nike Air для комфортной амортизации при каждом шаге. Мягкая пена в промежуточной подошве обеспечивает дополнительный комфорт, а резиновая подмётка гарантирует надёжное сцепление с поверхностью. Фирменные детали Jordan, включая брендинг на язычке и пятке в пастельно-голубых тонах, а также шнурки цвета шербета, завершают стильный образ этой современной классики.</t>
  </si>
  <si>
    <t>розовый/белый</t>
  </si>
  <si>
    <t>100% Кожа; Подошва: 100% резина</t>
  </si>
  <si>
    <t>JORDAN CMFT ERA</t>
  </si>
  <si>
    <t>HJ6777-108</t>
  </si>
  <si>
    <t>верх: нат.кожа, текстиль, иск.кожа; подкладка: текстиль; подошва: резина</t>
  </si>
  <si>
    <t>Kobe III Protro</t>
  </si>
  <si>
    <t>HM4351-100</t>
  </si>
  <si>
    <t>Верх: 85% синтетические материалы, 15% текстиль; подошва: 100% резина.</t>
  </si>
  <si>
    <t>W NIKE PACIFIC</t>
  </si>
  <si>
    <t>HM4771-502</t>
  </si>
  <si>
    <t>Кроссовки Nike Pacific черпают вдохновение в стиле старой школы, предлагая свежий взгляд благодаря низкопрофильной конструкции. Верх из кожи и замши украшен логотипом Swoosh, нанесенным методом пенопластовой печати. ​​Подошва с рисунком «елочка» и гибкими канавками добавляет современный штрих к атмосфере 70-х. Сочетание кожи и замши создает многослойный образ, отличающийся особой износостойкостью.
Широкий воротник вдохновлен дизайном беговых кроссовок 1970-х годов.
Резиновая подошва с рисунком «елочка» и гибкими канавками обеспечивает хорошее сцепление от пятки до носка. Логотип Swoosh в виде отпечатка на пенопласте
Промежуточная подошва из пеноматериала</t>
  </si>
  <si>
    <t>Nike ACG Phassad</t>
  </si>
  <si>
    <t>HM7133-001</t>
  </si>
  <si>
    <t>Верх: синтетические материалы и текстиль; подкладка: текстиль/сетка; подошва: резина.</t>
  </si>
  <si>
    <t>W AIR MAX 90 VDAY</t>
  </si>
  <si>
    <t>HM9451-600</t>
  </si>
  <si>
    <t>Кроссовки W Air Max 90 Vday для женщин — это стильное и комфортное решение для тех, кто ценит моду и удобство в повседневной жизни. Верх из текстиля, натуральной и искусственной кожи сочетает в себе долговечность и современный дизайн, обеспечивая уверенность в каждом шаге. Эти материалы, гармонично подобранные, обеспечивают отличную вентиляцию и стильный вид. Текстильная подкладка мягко обволакивает стопу, создавая уют и комфорт на протяжении всего дня. Резиновая подошва гарантирует превосходное сцепление с любой поверхностью, что идеально подходит для городских условий. Классическая шнуровка обеспечивает индивидуальную регулировку посадки, позволяя добиться оптимальной фиксации и поддержки. Эти кроссовки идеально подойдут для ежедневного использования, добавляя нотку изящности и комфорта в каждый ваш образ.</t>
  </si>
  <si>
    <t>красный/белый/серый</t>
  </si>
  <si>
    <t>NIKE COURT VISION LO NN P</t>
  </si>
  <si>
    <t>HM9862-300</t>
  </si>
  <si>
    <t>Любите классический вид баскетбола 80-х, но вам по душе стремительная культура сегодняшней игры? Встречайте Court Vision Low. Он сохраняет душу оригинала благодаря хрустящей синтетической коже и прошитым накладкам, а плюшевый воротник делает его гладким и удобным для вашего мира. Верх из синтетической кожи смягчается и приобретает винтажный вид со временем.
Перфорация на носке и по бокам обеспечивает воздухопроницаемость.
Резиновая подошва обеспечивает надежное сцепление.
Мягкий, низкий воротник выглядит элегантно и приятен на ощупь.</t>
  </si>
  <si>
    <t>100% синтетика</t>
  </si>
  <si>
    <t>WMNS AIR FORCE 1 '07 SE TRK3</t>
  </si>
  <si>
    <t>HQ1497-099</t>
  </si>
  <si>
    <t>Спортивный стиль стал неотъемлемой частью твоей повседневной жизни? Тогда эти кеды Nike, выполненные в бейсбольной стилистике, созданы специально для тебя. В спортивной обуви не обойтись без качественной амортизации. Технология Nike Air поглощает удары при ходьбе. Резиновая подошва с кругами heritage hoops создает отличное сцепление и долго не стирается. Верх из сочетания натуральной и синтетической кожи гарантирует оптимальный воздухообмен. Глубокий вырез выглядит изящно, а мягкий валик делает каждый шаг комфортнее. Золотистый медальон можно положить в специальный кармашек в контрастном Swoosh, носить как подвеску или брелок.</t>
  </si>
  <si>
    <t>Nike Cortez Leather</t>
  </si>
  <si>
    <t>HQ1841-500</t>
  </si>
  <si>
    <t>Женские кроссовки Nike Cortez LT в коричневом цвете — легенда возвращается, обновлённая и готовая двигаться. Cortez LT привносит свежие обновления в классический силуэт, привлекающий взгляды с 1972 года. Более широкая носочная часть и более прочные боковые панели дают более надёжную, целодневную посадку.
Переработанный кожаный верх помогает противостоять замятию и деформации для долговечного вида.
Широкая носочная часть дарит более комфортную посадку для целодневной носки.
Пенная промежуточная подошва с клиновидной вставкой обеспечивает лёгкую амортизацию, вдохновлённую оригиналом.
Резиновая подошва «ёлочка» - это долговечное сцепление и наследный стиль.</t>
  </si>
  <si>
    <t>Верх: кожа; промежуточная подошва: пеноматериал; подошва: резина.</t>
  </si>
  <si>
    <t>Air Jordan 1 Mid</t>
  </si>
  <si>
    <t>HQ2005-100</t>
  </si>
  <si>
    <t>Деним и золото. Мы отдаём дань уважения двум культовым предметам гардероба, представляя эти особенные AJ1. Состаренная замша и гладкая кожа легко разнашиваются, а классическая амортизация Nike Air помогает сохранять ощущение лёгкости. Съемная подвеска позволит вам персонализировать ваши кроссовки.
Натуральная кожа обеспечивает долговечность, структуру и превосходные ощущения.
Технология Nike Air поглощает удары, обеспечивая амортизацию при каждом шаге.
Мягкая пенная промежуточная подошва обеспечивает легкую амортизацию.
Резиновая подошва обеспечивает надежное сцепление.</t>
  </si>
  <si>
    <t>голубой/белый</t>
  </si>
  <si>
    <t>100% кожа; резина</t>
  </si>
  <si>
    <t>ROAD - MAXIMUM CUSHIONING LOW TOP</t>
  </si>
  <si>
    <t>HQ2050-101</t>
  </si>
  <si>
    <t>NIKE PACIFIC</t>
  </si>
  <si>
    <t>HQ2052-001</t>
  </si>
  <si>
    <t>Кроссовки Nike Pacific черпают вдохновение в классических стилях, создавая новый, сдержанный образ. Верх из текстиля и замши украшен объемным логотипом Swoosh, а подошва с рисунком «елочка» и гибкими канавками добавляет нотку стиля 70-х. Широкий воротник отражает пропорции беговой одежды 70-х годов.
Цельнолитая промежуточная подошва из пеноматериала гибкая и удобная.
Резиновая подошва с гибкими канавками обеспечивает сцепление и комфорт в течение всего дня. Объемный логотип «Лист»
Подошва с рисунком «ёлочка»</t>
  </si>
  <si>
    <t>верх: текстиль, нат.кожа; подкладка: текстиль; подошва: резина</t>
  </si>
  <si>
    <t>Jordan Trunner LX</t>
  </si>
  <si>
    <t>HQ2164-004</t>
  </si>
  <si>
    <t>Верх: синтетическая кожа, канвас/текстиль и дышащий трикотаж; промежуточная подошва: пеноматериал; подошва: резина.</t>
  </si>
  <si>
    <t>HQ2164-607</t>
  </si>
  <si>
    <t>Nike First Sight Noir</t>
  </si>
  <si>
    <t>HQ2409-200</t>
  </si>
  <si>
    <t>70% синтетические материалы/текстиль; 30% резина.</t>
  </si>
  <si>
    <t>JORDAN MVP 92 BP</t>
  </si>
  <si>
    <t>HQ4426-601</t>
  </si>
  <si>
    <t>Кроссовки для мальчиков Jordan MVP 92 – это отличный выбор для молодых поклонников баскетбола и уличной моды. Эти кроссовки сочетают в себе культовое наследие бренда Jordan с современными технологиями, обеспечивая комфорт и стиль. Верх выполнен из прочных и дышащих материалов, что гарантирует комфорт во время активных игр. Амортизационная подошва обеспечивает поддержку и упругость, помогая юным спортсменам оставаться на пике своей формы. Дизайн вдохновлён классическими моделями, а фирменные детали Jordan подчёркивают уникальный стиль. Jordan MVP 92 – это не только кроссовки, но и часть легендарного баскетбольного наследия, которое вдохновляет стремиться к новым победам.</t>
  </si>
  <si>
    <t>белый/розовый</t>
  </si>
  <si>
    <t>NIKE TERRA MANTA</t>
  </si>
  <si>
    <t>HQ4502-104</t>
  </si>
  <si>
    <t>Модель Terra Manta предлагает свежий взгляд на сдержанный дизайн, сохраняя при этом любимый нами ретро-стиль. Верх из текстиля и синтетической кожи отдает дань уважения классическим моделям, а подошва имеет высокопрочную, гибкую конструкцию с отличным сцеплением. Верх из текстиля с накладками из искусственной кожи обеспечивает воздухопроницаемость и комфорт.
Резиновая подошва имеет прошитую чашеобразную форму и протектор, напоминающий подошву ботинка, что обеспечивает прочность и высокое сцепление. Мягкий воротник/
Промежуточная подошва из пеноматериала/</t>
  </si>
  <si>
    <t>верх: текстиль, иск.кожа; подкладка: текстиль; подошва: резина</t>
  </si>
  <si>
    <t>W NIKE V5 RNR</t>
  </si>
  <si>
    <t>HQ7901-101</t>
  </si>
  <si>
    <t>Эти легкие шорты длиной до колен изготовлены из эластичной, влагоотводящей ткани, которая поможет вам оставаться в прохладе и комфорте, независимо от того, идете ли вы по полю пешком или едете верхом. Эластичный пояс имеет противоскользящую ленту для плотного прилегания, благодаря чему заправленная рубашка не будет застревать, а глубокие карманы оставят достаточно места для всех ваших удачных ударов. Эластичная ткань, растягивающаяся в четырех направлениях, позволяет двигаться без ограничений.
Технология Nike Dri-FIT отводит пот от кожи, обеспечивая более быстрое испарение и помогая вам оставаться сухим и чувствовать себя комфортно.
Глубокие карманы предназначены для хранения блокнотов с указанием расстояний, телефонов, а также для надежной фиксации ти и маркеров для мячей — даже во время езды.
Тканевая подкладка карманов предотвращает застревание ти, маркеров для мячей и карандашей.</t>
  </si>
  <si>
    <t>HQ7901-102</t>
  </si>
  <si>
    <t>HQ7901-115</t>
  </si>
  <si>
    <t>Справляйтесь с повседневными задачами в обуви, сочетающей комфорт и стиль. Оставаясь верными своим корням Y2K, V5 RNR имеют массивную, но при этом легкую промежуточную подошву из пеноматериала. Кроме того, металлические детали и объемный логотип Swoosh придают этой ретро-кроссовке особый шарм. Многослойный верх с сетчатыми вставками легкий и дышащий.
Мягкая подкладка воротника и промежуточная подошва из пеноматериала обеспечивают комфорт в течение всего дня.
Резиновая подошва обеспечивает надежное сцепление с различными поверхностями.</t>
  </si>
  <si>
    <t>AIR FORCE 1 LOW CANVAS</t>
  </si>
  <si>
    <t>HV1204-300</t>
  </si>
  <si>
    <t>Jordan Heir Series 2</t>
  </si>
  <si>
    <t>HV4417-103</t>
  </si>
  <si>
    <t>Верх: синтетическая кожа и текстиль; промежуточная подошва: пеноматериал; подошва: резина.</t>
  </si>
  <si>
    <t>W AIR MAX DN</t>
  </si>
  <si>
    <t>HV4861-600</t>
  </si>
  <si>
    <t>Кроссовки W Air Max Dn для женщин объединяют в себе стильный дизайн и комфорт, идеально подходящие для повседневного использования. Верх этой модели выполнен из комбинации текстиля и искусственной кожи, что обеспечивает хорошую вентиляцию и износостойкость, добавляя современный акцент в ваш повседневный образ. Внутренняя текстильная подкладка делает ношение максимально комфортным, обеспечивая мягкость и удобство при каждом шаге. Классическая шнуровка позволяет надежно зафиксировать кроссовки на ноге и легко регулировать посадку. Прочная резиновая подошва гарантирует отличное сцепление с любой поверхностью, сохраняя устойчивость и комфорт. Эти кроссовки идеально подойдут для активных женщин, которые ценят сочетание моды и функциональности в своей обуви.</t>
  </si>
  <si>
    <t>AIR JORDAN 1 MID SE NA5</t>
  </si>
  <si>
    <t>HV5177-010</t>
  </si>
  <si>
    <t>Кроссовки Air Jordan 1 Mid SE Na5 для мужчин — это культовая модель, сочетающая в себе классический стиль и современные элементы. Верх выполнен из комбинации натуральной и искусственной кожи, что обеспечивает долговечность и выразительный внешний вид. Такое сочетание материалов дарит обуви премиальный облик и способствует отличной поддержке стопы. Текстильная подкладка внутри добавляет комфорта, обеспечивая мягкость и удобную посадку на весь день. Классическая шнуровка гарантирует надежную фиксацию, позволяя адаптировать посадку к индивидуальным предпочтениям. Подошва из резины обеспечивает отличное сцепление и стабильность на различных поверхностях. Эти кроссовки идеально подходят для тех, кто ценит стильную классику в повседневной жизни.</t>
  </si>
  <si>
    <t>AIR JORDAN 1 MID BG NA5</t>
  </si>
  <si>
    <t>HV5180-010</t>
  </si>
  <si>
    <t>Кроссовки Air Jordan 1 Mid BG Na5 для мальчиков — это культовое сочетание стиля и комфорта, идеально подходящее для повседневного использования. Верх модели выполнен из высококачественной натуральной и искусственной кожи, что обеспечивает прочность и современный внешний вид. Такая компоновка материалов гарантирует отличную поддержку стопы и устойчивость. Внутренняя текстильная подкладка добавляет комфорта, обеспечивая мягкость и удобную посадку на весь день. Классическая шнуровка позволяет надежно зафиксировать кроссовки на ноге, обеспечивая индивидуальную подгонку. Прочная резиновая подошва обеспечивает отличное сцепление и устойчивость, что идеально подходит для активных детей. Эти кроссовки придают уверенность и стиль в любых ситуациях.</t>
  </si>
  <si>
    <t>WMNS AIR JORDAN 1 TRIPLE STACK</t>
  </si>
  <si>
    <t>HV8288-402</t>
  </si>
  <si>
    <t>Подчеркните свой стиль и уверенность. Вдохновленные оригинальной моделью, дебютировавшей в 1985 году, Air Jordan 1 предлагают чистый, классический вид, знакомый, но всегда свежий. Эта обновленная версия смело переосмысливает оригинальную магию культовой модели благодаря трехслойной подошве. Благодаря безошибочно узнаваемому дизайну, основанному на баскетбольном наследии, эти кроссовки гарантируют, что ваш образ всегда будет безупречным. Технология Nike Air поглощает удары, обеспечивая амортизацию при каждом шаге.
Кожа – это материал, обеспечивающий прочность и структурированность обуви.</t>
  </si>
  <si>
    <t>IB3083-001</t>
  </si>
  <si>
    <t>Кроссовки Nike Initiator вдохновлены классическими беговыми моделями прошлых лет, но при этом обладают современными характеристиками для комфорта и надежности. Верх из сетчатой ткани в сочетании с синтетической кожей и замшевыми вставками обеспечивает оптимальную вентиляцию и дополнительную поддержку в ключевых зонах. Упругая межподошва придаёт ощущение мягкости при каждом шаге, что делает эти кроссовки отличным выбором для тренировок или активного повседневного использования. Подошва снабжена цепким протектором, который обеспечивает хорошее сцепление на различных поверхностях, а износостойкая резиновая подметка увеличивает долговечность обуви. Светоотражающие логотипы по бокам добавляют не только стиль, но и практичность, улучшая видимость в темное время суток, что делает эти кроссовки безопасным выбором для вечерних пробежек.</t>
  </si>
  <si>
    <t>верх: текстиль, иск.кожа, нат.кожа; подкладка: текстиль; подошва: резина</t>
  </si>
  <si>
    <t>Jordan Trunner O/S</t>
  </si>
  <si>
    <t>IB3722-009</t>
  </si>
  <si>
    <t>Верх: сетка и замша; поддерживающие элементы: пластик; промежуточная подошва: пеноматериал Cushlon 3.0; подошва: резина.</t>
  </si>
  <si>
    <t>IB4339-001</t>
  </si>
  <si>
    <t>Набирайте километры с комфортной поддержкой кроссовок Nike Initiator. Они сочетают в себе дышащий верх и мягкую амортизацию, чтобы вы могли уверенно двигаться вперед. Вставки, обеспечивающие поддержку, помогают центрировать стопу в обуви.
Мягкая подкладка повышает комфорт.
Промежуточная подошва из пеноматериала обеспечивает мягкую и амортизирующую ходьбу.
Гибкие канавки на подошве обеспечивают свободу движений.</t>
  </si>
  <si>
    <t>WMNS NIKE INITIATOR - GEL</t>
  </si>
  <si>
    <t>IB4339-101</t>
  </si>
  <si>
    <t>IB4595-001</t>
  </si>
  <si>
    <t>Это не про моду, это про выносливость. Про те дни, когда ты на ногах с утра и до тёмной ночи, и тебе нужна пара, которая выдержит всё — и при этом будет выглядеть, как холодный металл в лучшем смысле слова. Верх из сетки и синтетики даёт воздуху циркулировать, сохраняя комфорт в жару и в движении. Амортизационная пена EVA берёт на себя каждый удар, помогая тебе идти дольше и легче. Это не просто кроссовки. Это броня, вылитая из твоего ритма — лёгкая, как пыль, и прочная, как намерение.</t>
  </si>
  <si>
    <t>Nike Air Max Portal SE</t>
  </si>
  <si>
    <t>IB5687-100</t>
  </si>
  <si>
    <t>Верх: стёганый текстиль и синтетические материалы; промежуточная подошва: пеноматериал; подошва: резина.</t>
  </si>
  <si>
    <t>NIKE SB DUNK LOW PRO PRM WC</t>
  </si>
  <si>
    <t>IB6206-701</t>
  </si>
  <si>
    <t>Замша, текстиль, синтетические материалы, резина</t>
  </si>
  <si>
    <t>NIKE DUNK LOW RETRO SE ESS+</t>
  </si>
  <si>
    <t>IB6399-004</t>
  </si>
  <si>
    <t>На классику всегда можно рассчитывать. Кроссовки Dunk Low сочетают в себе культовые цветовые блоки, высококачественные материалы и мягкую подкладку для невероятного комфорта, который сохраняется надолго. Возможности для создания стильных образов безграничны – как вы будете носить свои Dunk? Верхняя часть изделия со временем смягчается и приобретает винтажный вид.
Промежуточная подошва из пеноматериала обеспечивает легкую и отзывчивую амортизацию.
Резиновая подошва с классическим шарнирным соединением обеспечивает прочное сцепление и классический стиль.</t>
  </si>
  <si>
    <t>серый/красный</t>
  </si>
  <si>
    <t>IB6399-301</t>
  </si>
  <si>
    <t>NIKE DUNK LOW RETRO SE NUBUCK</t>
  </si>
  <si>
    <t>IB6651-200</t>
  </si>
  <si>
    <t>Nike LD-1000</t>
  </si>
  <si>
    <t>IB6745-300</t>
  </si>
  <si>
    <t>Верх: кожа и замша; подкладка: текстиль; подошва: резина (Waffle).</t>
  </si>
  <si>
    <t>WMNS AIR JORDAN 1 LOW SE V2</t>
  </si>
  <si>
    <t>IB7011-001</t>
  </si>
  <si>
    <t>IH1417-028</t>
  </si>
  <si>
    <t>Nike Dunk Low Retro SE</t>
  </si>
  <si>
    <t>IH1942-002</t>
  </si>
  <si>
    <t>Верх: кожа и текстиль; подкладка: текстиль; промежуточная подошва: пеноматериал; подошва: резина.</t>
  </si>
  <si>
    <t>Nike Air Force 1 '07 Lv8 Se</t>
  </si>
  <si>
    <t>IH4462-100</t>
  </si>
  <si>
    <t>Кеды Nike Air Force 1 '07 LV8 — это классическая модель, сочетающая ретро-дизайн с современными характеристиками. Верх выполнен из высококачественной кожи, дополненной вставками из искусственной кожи и сетки для прочности и воздухопроницаемости. Вдохновленные баскетболом 1980-х годов, кроссовки имеют перфорированный носок и мягкий низкий воротник для комфортной поддержки. Подошва содержит амортизацию Nike Air, разработанную для легкости, комфорта и отзывчивости. Прочная резиновая подошва с классическим круглым рисунком протектора обеспечивает сцепление и долговечность. Идеальные для повседневной носки, эти кроссовки благодаря своему вневременному виду и высококачественным материалам подходят как для спортивного, так и для уличного стиля. Они одинаково хорошо смотрятся как на баскетбольной площадке, так и в повседневном образе. Кроссовки дополнены культовым логотипом Swoosh на боковых панелях и акцентами цвета Midnight Navy, что добавляет современный штрих к их классическому стилю.</t>
  </si>
  <si>
    <t>Nike Astrograbber Textile</t>
  </si>
  <si>
    <t>II1248-400</t>
  </si>
  <si>
    <t>голубой</t>
  </si>
  <si>
    <t>Верх: текстиль; промежуточная подошва: пеноматериал; подошва: резина Waffle.</t>
  </si>
  <si>
    <t>AIR JORDAN 1 LOW SE BG</t>
  </si>
  <si>
    <t>II1257-002</t>
  </si>
  <si>
    <t>Спецверсия AJ1 Low для детей с многослойным кожаным верхом и контрастными деталями. Низкий мягкий воротник удобен для ежедневной носки.</t>
  </si>
  <si>
    <t>4Y</t>
  </si>
  <si>
    <t>AIR JORDAN 1 MID SE (GS)</t>
  </si>
  <si>
    <t>II1258-400</t>
  </si>
  <si>
    <t>синий/белый</t>
  </si>
  <si>
    <t>7Y</t>
  </si>
  <si>
    <t>WMNS NIKE MOTIVA 2</t>
  </si>
  <si>
    <t>II7278-103</t>
  </si>
  <si>
    <t>Созданные для ежедневных прогулок, кроссовки Motiva возвращаются в более легком и обтекаемом дизайне. Мягкая, словно облако, пена в межподошве обеспечивает те же ощущения под ногами, что и оригинальная модель, а многослойная сетка сверху гарантирует воздухопроницаемость при каждом шаге. Эти выпуклости на подошве — не просто декоративный элемент. Наша инновационная технология Comfortgroove позволяет пене сжиматься при каждом шаге, поглощая удары и обеспечивая необходимую амортизацию. Выраженный изгиб подошвы помогает двигаться вперед и делает каждый шаг максимально плавным. Мы уменьшили количество резины, используемой в подошве, чтобы облегчить обувь и обеспечить лучшую свободу движений при каждом шаге. Многослойный сетчатый верх улучшает воздухопроницаемость.
Дополнительное пространство в передней части стопы, своде и носке обеспечивает комфортную посадку.</t>
  </si>
  <si>
    <t>NIKE FORCE 1 LOW PS LACE JDF</t>
  </si>
  <si>
    <t>II7648-100</t>
  </si>
  <si>
    <t>Удобные, прочные и неподвластные времени — они не зря номер один. Классическая конструкция 80-х сочетает гладкую кожу с яркими деталями, создавая стильный образ, который будет актуален как на корте, так и в дороге. Верх из натуральной кожи с перфорированным носком обеспечивает воздухопроницаемость и комфорт.
Первоначально разработанная для баскетбола, система амортизации Nike Air обеспечивает легкость и комфорт на весь день.
Резиновая подошва с традиционными поворотными кругами обеспечивает сцепление и долговечность.</t>
  </si>
  <si>
    <t>13,5C</t>
  </si>
  <si>
    <t>IM4613-104</t>
  </si>
  <si>
    <t>Air Max 90 остаётся верным своим беговым корням благодаря знаковой подошве Waffle, обеспечивающей отличное сцепление и устойчивость. Сшитые накладки и текстурные акценты возвращают нас в стиль 90-х, который вы так любите. Завершая образ, лёгкие в комбинировании цветовые решения позволяют легко вписать эту модель в любой гардероб. Видимая амортизация Air не только добавляет визуальный акцент, но и обеспечивает исключительный комфорт на протяжении всего пути. Эта модель отлично подойдет как для активного образа жизни, так и для повседневных прогулок по городу.</t>
  </si>
  <si>
    <t>W NIKE TERRA MANTA SUEDE</t>
  </si>
  <si>
    <t>IM6484-002</t>
  </si>
  <si>
    <t>Модель Terra Manta предлагает свежий взгляд на сдержанный дизайн, сохраняя при этом любимый вами ретро-стиль. Верх из тканого материала с замшевыми накладками отдает дань уважения классике прошлого. Подошва имеет высокопрочную, гибкую конструкцию с отличным сцеплением. Верхняя часть выполнена из тканого материала с замшевыми вставками, что обеспечивает воздухопроницаемость и комфорт.
Резиновая подошва с прострочкой на чашеобразной части и имитацией выступающих шипов для обеспечения износостойкости и высокого сцепления.</t>
  </si>
  <si>
    <t>верх: нат.кожа, текстиль; подкладка: текстиль; подошва: резина</t>
  </si>
  <si>
    <t>W AIR FORCE 1 '07 SE</t>
  </si>
  <si>
    <t>IO4837-100</t>
  </si>
  <si>
    <t>M AIR MAX BIA</t>
  </si>
  <si>
    <t>IO9416-002</t>
  </si>
  <si>
    <t>Кроссовки Nike Air Max — идеальный баланс утонченной элегантности и легендарного комфорта на каждый день.Забудьте о компромиссах между красотой и удобством. В этой модели изящный, современный дизайн гармонично соединяется с передовыми спортивными технологиями. Кроссовки созданы для тех, кто ведет активный образ жизни, ценит чистые линии в обуви и хочет чувствовать легкость в каждом шаге с утра и до глубокого вечера. Вам больше не нужно ничего придумывать — просто зашнуруйте их и отправляйтесь навстречу новому дню!</t>
  </si>
  <si>
    <t>IO9416-004</t>
  </si>
  <si>
    <t>AIR MAX BIA</t>
  </si>
  <si>
    <t>IO9416-009</t>
  </si>
  <si>
    <t>NIKE AIR FORCE 1 '07 NBA</t>
  </si>
  <si>
    <t>IQ0293-030</t>
  </si>
  <si>
    <t>Nike Air Force 1 '07 — это обновленная версия культовых баскетбольных кроссовок 1982 года, которая давно вышла за пределы спортивных площадок и стала главным силуэтом в истории уличной культуры. Слово «'07» в названии знаменует юбилейный перевыпуск модели, в котором дизайнеры довели форму, швы и материалы до абсолютного идеала. Сегодня эта пара является обязательным элементом базового гардероба (must-have) для миллионов людей по всему миру благодаря своей феноменальной универсальности. Верх кроссовок выполнен из плотной натуральной кожи, которая со временем становится только мягче, идеально подстраиваясь под особенности стопы. Чистые линии кроя, аккуратная двойная строчка и фирменный кожаный логотип Swoosh создают лаконичный, но мгновенно узнаваемый образ. Завершает классический дизайн металлический шильдик (дюбре) с гравировкой «AF-1» на шнурках, который добавляет паре благородный ретро-акцент.</t>
  </si>
  <si>
    <t>W NIKE PACIFIC SUEDE</t>
  </si>
  <si>
    <t>IQ6582-001</t>
  </si>
  <si>
    <t>Кроссовки Nike Pacific черпают вдохновение в ретро-стиле, создавая свежий, сдержанный образ. Кожа и замша дополнены тисненым логотипом Swoosh, а подошва с рисунком «елочка» и гибкими канавками добавляет нотку стиля 70-х. Кожа и замша создают прочный многослойный образ.
Широкий воротник вокруг щиколотки повторяет пропорции беговых кроссовок 1970-х годов.
Резиновая подошва с рисунком «елочка» и гибкими канавками обеспечивает сцепление от пятки до носка. Верх из искусственной кожи и замши.
Воротник до щиколотки с глубоким вырезом
Промежуточная подошва из пеноматериала</t>
  </si>
  <si>
    <t>IQ6582-200</t>
  </si>
  <si>
    <t>WMNS AIR JORDAN SKYLINE LOW LE</t>
  </si>
  <si>
    <t>IQ6586-102</t>
  </si>
  <si>
    <t>Nike Air Max Fire</t>
  </si>
  <si>
    <t>IR0819-003</t>
  </si>
  <si>
    <t>Верх: сетка с синтетическими накладками; промежуточная подошва: пеноматериал/Max Air; подошва: резина.</t>
  </si>
  <si>
    <t>IR0819-006</t>
  </si>
  <si>
    <t>AIR MAX FIRE</t>
  </si>
  <si>
    <t>IR0819-017</t>
  </si>
  <si>
    <t>Элегантные и обеспечивающие хорошую поддержку, кроссовки Fire — отличное дополнение к семейству Air Max. Сочетание сетчатого материала и синтетической кожи обеспечивает воздухопроницаемость и долговечность. Фирменная технология Max Air в пятке гарантирует амортизацию в течение всего дня. Верх из сетчатого материала с синтетическими накладками создает многослойный образ, который сохраняется надолго.
Мягкая и комфортная амортизация Max Air обеспечивает оптимальную поддержку.
Резиновая подошва обеспечивает прочность и сцепление.</t>
  </si>
  <si>
    <t>NIKE DUNK LOW LV8 BG</t>
  </si>
  <si>
    <t>IR0824-100</t>
  </si>
  <si>
    <t>100% синтетика; полиэстер</t>
  </si>
  <si>
    <t>WMNS JORDAN SPIZIKE LOW</t>
  </si>
  <si>
    <t>IR1836-102</t>
  </si>
  <si>
    <t>Jordan Spizike — один из самых узнаваемых силуэтов в семействе Jordan — гибридная модель, сочетающая в себе элементы легендарных Air Jordan 3, 4, 5 и 6. Она была создана как дань уважения креативному продюсеру Спайку Ли , чье сотрудничество с Майклом Джорданом стало одним из самых знаковых моментов в культуре кроссовок. В результате Spizike отсылает к 80-м и 90-м годам, но при этом выглядит современно и уверенно.
Верхняя часть сочетает в себе высококачественную кожу с культовым принтом «слоновая кожа» и толстые вставки для прочности и придания кроссовкам узнаваемого уличного стиля. Подошва с воздушной подушкой в пятке обеспечивает комфортную амортизацию, а резиновая подошва с многозонным рисунком протектора гарантирует устойчивость и уверенность при каждом шаге. Несмотря на то, что это модель для повседневной носки, ее конструкция и функциональные особенности делают этот силуэт удобным выбором для ношения в течение всего дня.</t>
  </si>
  <si>
    <t>AIR FORCE 1 LV8 (GS)</t>
  </si>
  <si>
    <t>IR2008-100</t>
  </si>
  <si>
    <t>Кроссовки для мальчиков Nike Air Force 1 LV8 (GS) сочетают все характеристики оригинальной модели 1982 года и обновленный дизайн для более изящного стиля. Верх из высококачественной кожи для долговечности и поддержки. Внутренняя вставка Air-Sole уменьшает вес обуви и обеспечивает амортизацию. Резиновая подметка с точкой Pivot обеспечивает точечное сцепление. Размеры (школьники): 3,5Y–7Y</t>
  </si>
  <si>
    <t>AIR MAX 90 MESH SE WC GS</t>
  </si>
  <si>
    <t>IR3589-100</t>
  </si>
  <si>
    <t>62% кожа, 28% текстиль, 10% синтетика</t>
  </si>
  <si>
    <t>KAWA SLIDE AOP (GS/PS)</t>
  </si>
  <si>
    <t>IR5202-100</t>
  </si>
  <si>
    <t>Nike Kawa Slides: Абсолютный комфорт и восстановление для твоих ног. Идеальный баланс легкости, спортивного стиля и мягкости на каждый день.Шлепанцы Nike Kawa Slides — это суперудобная обувь, которая идеально подходит для любого случая, будь то отдых у бассейна, поездка на пляж, прогулка по городу или расслабление дома. Благодаря своей ультрамягкой и невероятно гибкой конструкции, эти сандалии эффективно снимают напряжение в мышцах и помогают уставшим ногам максимально быстро восстановиться после тяжелой тренировки, интенсивных игр или долгого дня на ногах.Почему они станут вашей любимой парой для отдыха:Облачная амортизация: Мягкая стелька из фирменного пеноматериала мгновенно подстраивается под анатомические особенности стопы. Она эффективно поглощает удары при ходьбе, защищая суставы и обеспечивая ощущение легкости и комфорта при каждом шаге.Естественная гибкость: Прочная подошва из легкого пеноматериала оснащена специальными глубокими канавками (прорезями). Они позволяют подошве изгибаться абсолютно естественно вместе с вашей стопой, исключая скованность движений.Надежное сцепление: Продуманный рельефный рисунок на нижней части подошвы гарантирует уверенность и стабильность на любых поверхностях, включая мокрую плитку в бассейне или душевой.Комфортная посадка: Широкий мягкий ремешок не натирает кожу и надежно удерживает шлепанцы на ноге, обеспечивая идеальную фиксацию без лишнего давления.</t>
  </si>
  <si>
    <t>верх: иск.кожа; подкладка: отсутствует; подошва: пластик</t>
  </si>
  <si>
    <t>IR5202-101</t>
  </si>
  <si>
    <t>W AIR FORCE 1 '07</t>
  </si>
  <si>
    <t>IR5450-100</t>
  </si>
  <si>
    <t>белый/белый</t>
  </si>
  <si>
    <t>Верх: кожа; подкладка: текстиль; промежуточная подошва: пеноматериал/Nike Air; подошва: резина.</t>
  </si>
  <si>
    <t>W AIR FORCE 1 '07 SE HRDWR</t>
  </si>
  <si>
    <t>IV4721-100</t>
  </si>
  <si>
    <t>Nike Air Force 1 '07 SE — специальная версия культовой модели с сочетанием кожи, синтетической кожи и текстиля. Пенная промежуточная подошва и мягкий воротник обеспечивают комфортную посадку, а металлические люверсы добавляют модели индивидуальности.</t>
  </si>
  <si>
    <t>NIKE V5 RNR SUEDE</t>
  </si>
  <si>
    <t>IX0702-001</t>
  </si>
  <si>
    <t>Кроссовки Nike V5 RNR Suede — эффектное возвращение к истокам беговой эстетики начала 2000-х. Многослойный силуэт выполнен из комбинации дышащей спортивной сетки и накладок из премиальной натуральной замши, что обеспечивает идеальный баланс вентиляции, долговечности и текстурного внешнего вида. Фирменный объемный 3D-логотип Swoosh подчеркивает динамику дизайна. Массивная, но при этом удивительно легкая промежуточная подошва из пеноматериала эффективно гасит ударные нагрузки, гарантируя мягкость каждого шага на протяжении всего дня.</t>
  </si>
  <si>
    <t>верх: текстиль, нат.кожа, иск.кожа; подкладка: текстиль; подошва: резина</t>
  </si>
  <si>
    <t>NIKE FADE PHONE CASE 5 PINK FOIL</t>
  </si>
  <si>
    <t>N.IA.76.665.NS</t>
  </si>
  <si>
    <t>Чехол для телефона</t>
  </si>
  <si>
    <t>Прочие аксессуары</t>
  </si>
  <si>
    <t>Чехол для телефона iPhone 5 и 5s из прочного пластика. Текстовый принт, отверстия для камеры, зарядки, наушников, звука.</t>
  </si>
  <si>
    <t>100% поликарбонат</t>
  </si>
  <si>
    <t>onesize</t>
  </si>
  <si>
    <t>NIKE GRAPHIC SOFT CASE  VOLT</t>
  </si>
  <si>
    <t>N.IA.19.710.OS</t>
  </si>
  <si>
    <t>Гибкий и легкий чехол поможет защитить Ваш iPhone от царапин. Функциональные отверстия для доступа к элементам управления, портам и камере. Изделие декорировано Фирменным логотипом Nike.
Силикон 100%</t>
  </si>
  <si>
    <t>100% силикон</t>
  </si>
  <si>
    <t>NIKE SWOOSH HARD PHONE CASE 5 DIGITAL PINK</t>
  </si>
  <si>
    <t>N.IA.38.666.NS</t>
  </si>
  <si>
    <t>Чехол для телефона Nike Swoosh Hard ударопрочный пластиковый чехол с мягким и надежным покрытием обеспечивает защиту от царапин. Имеются отверстия для всех кнопок контроля и камеры. Яркий узнаваемый принт со Swoosh-лого.</t>
  </si>
  <si>
    <t>NIKE CLASSIC PHONE CASE 5 BLACK</t>
  </si>
  <si>
    <t>N.IA.49.066.NS</t>
  </si>
  <si>
    <t>Чехол для телефона IPhone 5 Nike.
100% силикон
Легкий, мягкий и гибкий материал</t>
  </si>
  <si>
    <t>NIKE CAMO HARD PHONE CASE 5 BLACK</t>
  </si>
  <si>
    <t>N.IA.51.037.NS</t>
  </si>
  <si>
    <t>Чехол для телефона Nike Camo Hard. Ударостойкий материал с гладкой поверхностью. Доступ ко всем элементам управления, камере и портам. Принт логотипа Swoosh.</t>
  </si>
  <si>
    <t>NIKE LEAN ARM BAND</t>
  </si>
  <si>
    <t>N.000.1324.082.OS</t>
  </si>
  <si>
    <t>Чехол на руку</t>
  </si>
  <si>
    <t>Состав: 38% неопрен, 25% полиэстер,13% нейлон,13% сплав алюминия,
11% термопластик полиуретан
• Совместим практически со всеми смартфонами.
• Карман для устройства оснащен удобным входом.
• Удобная застежка на липучке обеспечивает прочную посадку на руке.
• Прозрачная защитная пленка не дает царапаться экрану устройства и сохраняет
сенсорные свойства.
• Светоотражающий логотип улучшает видимость при слабом освещении
Размер чехла 8 х 16 см</t>
  </si>
  <si>
    <t>38% неопрен , 25%полиэстер, 13% нейлон, 13% алюминий, 11% Термо-полиуретан</t>
  </si>
  <si>
    <t>10 PACK TRAINING CONES NS VOLT</t>
  </si>
  <si>
    <t>N.SR.08.709.NS</t>
  </si>
  <si>
    <t>Фишки</t>
  </si>
  <si>
    <t>Прочий инвентарь</t>
  </si>
  <si>
    <t>Одна упаковка содержит 10 конусов.Идеально подходят для спортивных тренировок. Имеют яркий, бросающийся в глаза, цвет.</t>
  </si>
  <si>
    <t>100% полиэтилен</t>
  </si>
  <si>
    <t>10 PACK TRAINING CONES NS TOTAL</t>
  </si>
  <si>
    <t>N.SR.08.888.NS</t>
  </si>
  <si>
    <t>Nike Heritage</t>
  </si>
  <si>
    <t>DC4244-010</t>
  </si>
  <si>
    <t>Рюкзак</t>
  </si>
  <si>
    <t>Сумки и рюкзаки</t>
  </si>
  <si>
    <t>Рюкзаки</t>
  </si>
  <si>
    <t>Сложи все необходимое в рюкзак Nike Heritage и отправляйся на тренировку. Вместительное основное отделение с карманом для ноутбука диагональю до 15 дюймов позволяет всегда иметь его под рукой. В 2 карманах на молнии для аксессуаров легко разместится ваше снаряжение.
Особенности модели: Два кармана на молнии с быстрым доступом позволяют удобно организовать экипировку.
Эта модель выполнена из ткани, в составе которой содержится не менее 65% переработанного полиэстера.
Дополнительные карманы на молнии надежно сохранят ключи, кошелек и телефон.
Плотный полиэстер с переплетением для поддержки. Мягкие плечевые лямки и задняя вставка для удобной переноски. Удобная ручка.
Размеры: 43 х 30 х 15 см. Вместимость: 25 л.
Удаление пятен вручную.</t>
  </si>
  <si>
    <t>NK UTILITY POWER BKPK - 2.0</t>
  </si>
  <si>
    <t>FN4120-010</t>
  </si>
  <si>
    <t>Ваша жизнь не одномерна, и ваша сумка тоже не должна быть одномерной. Отдельные внутренние отделения для ноутбука, смартфона и обуви позволяют идеально разделить работу и личную жизнь. Три внешних кармана на молнии идеально подходят для организации необходимых мелочей. Карман на молнии вмещает ноутбук с диагональю до 16 дюймов.
Мягкие лямки на спине и плечах обеспечивают комфорт.
Боковые карманы идеально подходят для безопасного хранения бутылки с водой или других мелких предметов первой необходимости.
Плотно сотканный полиэстер чрезвычайно долговечен. Ручка для переноски. Нагрудный ремень. Размеры: 48 x 35,5 x 15 см (В x Ш x Г).</t>
  </si>
  <si>
    <t>NK VARSITY ELITE BKPK</t>
  </si>
  <si>
    <t>HM9965-010</t>
  </si>
  <si>
    <t>Рюкзак Varsity Elite вмещает всё необходимое для игры в баскетбол. Вместительное основное отделение вмещает даже полноразмерный баскетбольный мяч. Внешний передний карман обеспечивает быстрый доступ к мелким вещам, а нижний карман позволяет разделить потную одежду и грязную обувь. Благодаря удобному карману-тележке рюкзак можно прикрепить к багажу во время поездок на выездные игры. Плечевые ремни оснащены технологией Air Max для повышенного комфорта.
Верхний карман на молнии имеет мягкую подкладку для защиты техники и ценных вещей.
Внутреннее отделение для ноутбука вмещает ноутбук с диагональю до 16 дюймов. Размеры: 12 дюймов (Ш) x 19 дюймов (В) x 9 дюймов (Г).</t>
  </si>
  <si>
    <t>Nike Elemental</t>
  </si>
  <si>
    <t>HV6607-010</t>
  </si>
  <si>
    <t>NK BRSLA M BKPK - X</t>
  </si>
  <si>
    <t>IB4408-084</t>
  </si>
  <si>
    <t>Nike Victori One</t>
  </si>
  <si>
    <t>CZ7836-001</t>
  </si>
  <si>
    <t>Шлепанцы</t>
  </si>
  <si>
    <t>Сандалии и шлепанцы</t>
  </si>
  <si>
    <t>Nike Victori One Women's Shower Slide. НОВЫЙ УРОВЕНЬ КОМФОРТА ДЛЯ БЕЗЗАБОТНЫХ ДНЕЙ. Шлепанцы Nike Victori One — это доведенная до совершенства незаменимая классическая модель, которая подходит для любой ситуации. Легкая конструкция с новым более мягким пеноматериалом обеспечивает комфорт. Контурная стелька с рисунком для сцепления помогает зафиксировать стопу, а широкий и мягкий ремешок дарит комфорт и создает стильный образ. Новый, более мягкий пеноматериал и механическая амортизация гарантируют невероятную упругость и длительный комфорт. Контурная стелька бережно обхватывает и поддерживает стопу, а рисунок обеспечивает сцепление и помогает ее зафиксировать. Завернутый верхний край ремешка повышает степень комфорта, а утолщенная вставка дарит ощущение мягкости. Обновленный ремешок создает дополнительное пространство и подходит для большего количества размеров. Подошва с новым рисунком обеспечивает дополнительное сцепление с поверхностью, а перфорация усиливает вентиляцию и отводит воду при использовании в душе. 
 Перфорированный логотип Swoosh на ремешке усиливает вентиляцию.</t>
  </si>
  <si>
    <t>верх: 100% пластик, подкладка: отсутствует, подошва: пластик</t>
  </si>
  <si>
    <t>CN9677-004</t>
  </si>
  <si>
    <t>Nike Victori One Women's Slide. ЛЕГЕНДАРНЫЙ КОМФОРТ В НОВОМ ИСПОЛНЕНИИ. Nike Victori One — это новая версия классической модели, идеально подходящая для пляжа, сада и трибун. Легкая и удобная модель выполнена из нового пеноматериала, а подошва стала более мягкой и упругой. Контурный рисунок надежно фиксирует ногу.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 
 Эффектные логотипы NIKE и Swoosh на ремешке в фирменном стиле.</t>
  </si>
  <si>
    <t>верх синт.кожа, подклад текстиль, подошва пластик</t>
  </si>
  <si>
    <t>CZ5478-401</t>
  </si>
  <si>
    <t>Плавание</t>
  </si>
  <si>
    <t>Nike Victori One Men's Shower Slide. АБСОЛЮТНЫЙ КОМФОРТ. Сложная игра. Много усилий. Максимальная отдача. Осталось одно — добраться до душа. Не волнуйся, у нас есть для тебя Nike Victori One. Конструкция из цельного пеноматериала дарит ощущение мягкости и комфорта, а специальный рисунок подошвы обеспечивает сцепление с влажным полом. Они быстро сохнут, так что когда ты отправишься на вечеринку, никто не заподозрит, что ты только что из душа. Конструкция из цельного пеноматериала дарит ощущение мягкости и комфорта, а также легко очищается. Специальный рисунок подошвы обеспечивает сцепление с влажным полом. Перфорация на подошве улучшает вентиляцию, отводит воду и способствует быстрому высыханию. 
 Рельефный логотип Swoosh на язычке.</t>
  </si>
  <si>
    <t>верх: пластик; подкладка: отсутствует; подошва: пластик</t>
  </si>
  <si>
    <t>CN9677-005</t>
  </si>
  <si>
    <t>W NIKE CALM SLIDE</t>
  </si>
  <si>
    <t>DX4816-001</t>
  </si>
  <si>
    <t>W NIKE CALM SLIDE - это стильные и удобные женские сланцы от бренда Nike, созданные для летнего отдыха и повседневного использования. Изготовлены из качественных материалов с мягкой и комфортной стелькой, они обеспечивают приятное прилегание и поддержку стопе. Стильный дизайн сланцев W NIKE CALM SLIDE с логотипом Nike на верхней части делает их отличным выбором для пляжа, бассейна или домашнего отдыха. Удобная подошва с амортизацией обеспечивает комфорт при ходьбе и снижает усталость ног.</t>
  </si>
  <si>
    <t>NIKE CALM SLIDE</t>
  </si>
  <si>
    <t>FD4116-201</t>
  </si>
  <si>
    <t>Шлепанцы Nike Calm идеально подходят для отдыха и повседневного использования. Они выполнены из мягкого и прочного материала, обеспечивающего комфорт на весь день. Эргономичный дизайн с текстурированной стелькой способствует правильной поддержке стопы, а рельефная подошва дает надежное сцепление с поверхностью. Эти стильные шлепанцы станут отличным дополнением к любому гардеробу, прекрасно сочетаясь как с пляжной одеждой, так и с повседневными нарядами.</t>
  </si>
  <si>
    <t>CN9677-100</t>
  </si>
  <si>
    <t>верх: иск.кожа; подкладка: отсутствует; подошва: пластик</t>
  </si>
  <si>
    <t>CN9678-006</t>
  </si>
  <si>
    <t>ЛЕГЕНДАРНЫЙ КОМФОРТ В НОВОМ ИСПОЛНЕНИИ. Nike Victori One — это новая версия классической модели, идеально подходящая для пляжа и трибун. Легкая и удобная модель из нового, более мягкого пеноматериала стала еще комфортнее, а контурная стелька с рельефным рисунком надежно фиксирует ногу. Широкий мягкий ремешок не натирает кожу и выглядит стильно. Новый, более мягкий пеноматериал и система механической амортизации обеспечивают непревзойденный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Широкий ремешок позволяет увеличить пространство для стопы. Подошва с новым рисунком для дополнительного сцепления.</t>
  </si>
  <si>
    <t>100% синтетика; Подошва: 100% пластик.</t>
  </si>
  <si>
    <t>W NIKE CALM SLIDE PRINT</t>
  </si>
  <si>
    <t>HF2719-200</t>
  </si>
  <si>
    <t>Сланцы</t>
  </si>
  <si>
    <t>Наслаждайтесь спокойным и комфортным опытом — куда бы ни завел вас ваш выходной. Сделанные из мягкой, но поддерживающей пены, эти шлепанцы с минималистичным дизайном легко носить с носками или без них. А текстурированная стелька поможет вам зафиксировать ноги на месте. Эта версия имеет едва заметную мерцающую отделку, чтобы улучшить ваш образ. Контурная конструкция выполнена из цельного куска пены, что обеспечивает гладкость и бесшовность.
Текстурированная стелька обеспечивает сцепление и помогает удерживать ноги на месте.
Внешняя оболочка изготовлена ​​из водостойкой пены, которую легко чистить.
Резиновая подошва обеспечивает превосходное сцепление даже на скользких поверхностях.</t>
  </si>
  <si>
    <t>верх: 100% пластик; подкладка: текстиль,подошва: резина</t>
  </si>
  <si>
    <t>CN9678-200</t>
  </si>
  <si>
    <t>Men's Nike Benassi "Just Do It." Sandal</t>
  </si>
  <si>
    <t>343880-410</t>
  </si>
  <si>
    <t>Пантолеты</t>
  </si>
  <si>
    <t>100% синт.кожа; 100% текстиль; 100% пластик</t>
  </si>
  <si>
    <t>Nike Victori</t>
  </si>
  <si>
    <t>CN9675-002</t>
  </si>
  <si>
    <t>Nike Victori One Men's Slide. ЛЕГЕНДАРНЫЙ КОМФОРТ, НОВАЯ ВЕРСИЯ. Шлепанцы Nike Victori — это доведенная до совершенства незаменимая классическая модель, которая подходит для любой ситуации. Легкая конструкция с новым более мягким пеноматериалом обеспечивает комфорт, а контурный рисунок гарантирует сцепление и помогает зафиксировать стопу. Широкий и мягкий ремешок дарит комфорт и создает стильный образ. Новый более мягкий пеноматериал и механическая амортизация гарантируют непревзойденный длительный комфорт. Контурная стелька бережно обхватывает и поддерживает стопу, а рисунок обеспечивает сцепление и помогает ее зафиксировать. Завернутый верхний край ремешка повышает степень комфорта, а утолщенная вставка дарит ощущение мягкости. Более широкий ремешок создает дополнительное пространство и подходит для большего количества размеров. Подошва с новым рисунком обеспечивает дополнительное сцепление с поверхностью. 
 Яркие логотипы NIKE и Swoosh на ремешке демонстрируют твой любимый бренд.</t>
  </si>
  <si>
    <t>NIKE VICTORI ONE SLIDE</t>
  </si>
  <si>
    <t>CN9675-017</t>
  </si>
  <si>
    <t>Nike Victori One — это новая версия классической модели, идеально подходящая для пляжа и трибун. Легкая и удобная модель выполнена из пеноматериала, а подошва стала более мягкой и упругой. Контурный рисунок позволяет надежно зафиксировать ногу, а новый мягкий ремешок не натирает и выглядит стильно.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t>
  </si>
  <si>
    <t>100% синтетика; Подошва: 100% пластик</t>
  </si>
  <si>
    <t>CN9675-100</t>
  </si>
  <si>
    <t>CN9675-401</t>
  </si>
  <si>
    <t>W NIKE VICTORI ONE SLIDE</t>
  </si>
  <si>
    <t>CN9677-502</t>
  </si>
  <si>
    <t>ЛЕГЕНДАРНЫЙ КОМФОРТ В НОВОМ ИСПОЛНЕНИИ. Nike Victori One — это новая версия классической модели, идеально подходящая для пляжа, сада и трибун. Легкая и удобная модель выполнена из нового пеноматериала, а подошва стала более мягкой и упругой. Контурный рисунок надежно фиксирует ногу.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t>
  </si>
  <si>
    <t>CN9677-600</t>
  </si>
  <si>
    <t>CN9678-601</t>
  </si>
  <si>
    <t>Nike Victori One Men's Printed Slide. ЛЕГЕНДАРНЫЙ КОМФОРТ В НОВОМ ИСПОЛНЕНИИ. Nike Victori One — это новая версия классической модели, идеально подходящая для пляжа и трибун. Легкая и удобная модель из нового, более мягкого пеноматериала стала еще комфортнее, а контурная стелька с рельефным рисунком надежно фиксирует ногу. Широкий мягкий ремешок не натирает кожу и выглядит стильно. Новый, более мягкий пеноматериал и система механической амортизации обеспечивают непревзойденный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Широкий ремешок позволяет увеличить пространство для стопы. Подошва с новым рисунком для дополнительного сцепления. 
 Эффектные логотипы NIKE и Swoosh на ремешке в фирменном стиле.</t>
  </si>
  <si>
    <t>NIKE VICTORI ONE SHOWER SLIDE</t>
  </si>
  <si>
    <t>CZ5478-001</t>
  </si>
  <si>
    <t>CZ5478-100</t>
  </si>
  <si>
    <t>АБСОЛЮТНЫЙ КОМФОРТ. Ты играешь на пределе возможностей. Ты потеешь. Выкладываешься по полной. И после тебе нужно принять душ. У нас есть для тебя кое-что в коллекции Nike Victori One. Цельная подошва из пеноматериала обеспечивает мягкость и комфорт, а рисунок протектора улучшает сцепление с мокрыми поверхностями. Кроме того, шлепанцы быстро высыхают, поэтому никто не поймет, что ты только из душа, когда отправишься на вечеринку. Цельная подошва из пеноматериала обеспечивает мягкость и комфорт, а также легко очищается. Рисунок протектора на подошве улучшает сцепление с мокрыми поверхностями. Перфорация в подошве усиливает вентиляцию, пропускает воду и ускоряет высыхание.</t>
  </si>
  <si>
    <t>CZ5478-400</t>
  </si>
  <si>
    <t>АБСОЛЮТНЫЙ КОМФОРТ. Сложная игра. Много усилий. Максимальная отдача. Осталось одно — добраться до душа. Не волнуйся, у нас есть для тебя Nike Victori One. Конструкция из цельного пеноматериала дарит ощущение мягкости и комфорта, а специальный рисунок подошвы обеспечивает сцепление с влажным полом. Они быстро сохнут, так что когда ты отправишься на вечеринку, никто не заподозрит, что ты только что из душа. Конструкция из цельного пеноматериала дарит ощущение мягкости и комфорта, а также легко очищается. Специальный рисунок подошвы обеспечивает сцепление с влажным полом. Перфорация на подошве улучшает вентиляцию, отводит воду и способствует быстрому высыханию. Рельефный логотип Swoosh на язычке.</t>
  </si>
  <si>
    <t>CZ7836-100</t>
  </si>
  <si>
    <t>CZ7836-600</t>
  </si>
  <si>
    <t>верх: пластик; подошва: пластик</t>
  </si>
  <si>
    <t>Nike Offcourt Adjust</t>
  </si>
  <si>
    <t>DQ9624-001</t>
  </si>
  <si>
    <t>После игры, поручений и многого другого — регулируйте комфорт на ходу. Регулируемый мягкий ремешок позволяет идеально подогнать обувь, а легкая пенная подошва обеспечивает первоклассный комфорт для ваших ног. Контурная стелька поддерживает стопу, помогая ей оставаться на месте.
Пена двойной плотности обеспечивает легкую амортизацию.
Ремешок с застежкой-липучкой отделан мягкой тканью для дополнительного комфорта.
Этикетка с логотипом также выполняет функцию язычка, помогающего расстегнуть ремешок.
Подошва имеет рисунок поворотного круга для прочности и сцепления.</t>
  </si>
  <si>
    <t>DX4816-100</t>
  </si>
  <si>
    <t>W CALM SLIDE - это стильные и удобные женские шлепанцы от бренда Nike, созданные для летнего отдыха и повседневного использования. Изготовлены из качественных материалов с мягкой и комфортной стелькой, они обеспечивают приятное прилегание и поддержку стопе. Стильный дизайн сланцев W CALM SLIDE с логотипом Nike на верхней части делает их отличным выбором для пляжа, бассейна или домашнего отдыха. Удобная подошва с амортизацией обеспечивает комфорт при ходьбе и снижает усталость ног.</t>
  </si>
  <si>
    <t>DX4816-600</t>
  </si>
  <si>
    <t>Шлепанцы W CALM SLIDE. W CALM SLIDE - это стильные и удобные женские шлепанцы от бренда Nike, созданные для летнего отдыха и повседневного использования. Изготовлены из качественных материалов с мягкой и комфортной стелькой, они обеспечивают приятное прилегание и поддержку стопе. Стильный дизайн сланцев W CALM SLIDE с логотипом Nike на верхней части делает их отличным выбором для пляжа, бассейна или домашнего отдыха. Удобная подошва с амортизацией обеспечивает комфорт при ходьбе и снижает усталость ног. Состав: Резина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</si>
  <si>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резина</t>
  </si>
  <si>
    <t>DX4816-802</t>
  </si>
  <si>
    <t>верх: 100% пластик; подкладка: отсутствует; подошва: пластик</t>
  </si>
  <si>
    <t>Nike Calm</t>
  </si>
  <si>
    <t>FD4116-200</t>
  </si>
  <si>
    <t>NIKE CALM MULE</t>
  </si>
  <si>
    <t>FD5131-006</t>
  </si>
  <si>
    <t>Сабо</t>
  </si>
  <si>
    <t>Сандалии Nike Calm Mule подходят для пляжного отдыха, бассейна и неспешных прогулок по городу. Отзывчивая пена создает мягкость и комфорт, а минималистичный дизайн легко вписывается в летние аутфиты.</t>
  </si>
  <si>
    <t>верх: 82% пластик, 19% текстиль; подошва: 100% резина</t>
  </si>
  <si>
    <t>FD5131-200</t>
  </si>
  <si>
    <t>82% синтетика, 18% текстиль; подошва: 100% резина</t>
  </si>
  <si>
    <t>JORDAN FRANCHISE SLIDE</t>
  </si>
  <si>
    <t>HF3263-001</t>
  </si>
  <si>
    <t>Повседневные сланцы Jordan с мягкой формованной платформой, широкой лямкой и изогнутой стелькой, удерживающей стопу.</t>
  </si>
  <si>
    <t>15</t>
  </si>
  <si>
    <t>WMNS AIR JORDAN MULE</t>
  </si>
  <si>
    <t>HJ4292-100</t>
  </si>
  <si>
    <t>Мюли Air Jordan Mule — это стильное сочетание классического дизайна и современных технологий, которые оценят поклонники известного бренда Jordan. Верх обуви, выполненный в стиле традиционных лоферов, придаёт вашему образу утончённую элегантность и классический вид. Это отличное решение для тех, кто ценит как моду, так и комфорт.
Основной акцент сделан на удобстве: мягкая пенная платформа обеспечивает идеальную амортизацию и поддержку ваших стоп, позволяя легко справляться с любыми повседневными задачами. Для создания визуально эффектного вида использованы резиновые боковины, которые придают обуви массивность и делают её заметной деталью вашего гардероба. При этом лёгкость материалов обеспечивает комфортную носку без лишнего утяжеления.
Элегантности добавляет высококачественная фурнитура, подчёркивающая премиальный характер этой модели. Она прекрасно вписывается в общий стиль и акцентирует внимание на тщательно продуманных элементах дизайна.</t>
  </si>
  <si>
    <t>верх: нат.кожа; подкладка: нат.кожа; подошва: резина</t>
  </si>
  <si>
    <t>HJ4292-402</t>
  </si>
  <si>
    <t>верх: нат.кожа; подкладка: нат.кожа; подошва: резина</t>
  </si>
  <si>
    <t>Nike Calm Elevation</t>
  </si>
  <si>
    <t>HJ5601-502</t>
  </si>
  <si>
    <t>Насладитесь спокойствием и комфортом, где бы вы ни находились в свой выходной. Изготовленные из мягкой пены и искусственной кожи, эти шлепанцы благодаря минималистичному дизайну легко сочетаются с любой одеждой и имеют достаточную высоту, чтобы приподнять вас. Конструкция из пеноматериала с мягким ремешком из искусственной кожи обеспечивает комфорт и удобство.
Внешняя оболочка изготовлена ​​из водостойкого пеноматериала, который легко чистится.
Резиновая подошва обеспечивает превосходное сцепление даже на скользких поверхностях.</t>
  </si>
  <si>
    <t>NIKE OFFCOURT ADJUST SLIDE PR</t>
  </si>
  <si>
    <t>HQ2178-001</t>
  </si>
  <si>
    <t>Шлепанцы Nike Offcourt Adjust Slides – это сочетание комфорта и современного стиля, создающее идеальную обувь для повседневного использования. Эти шлепанцы разработаны для того, чтобы обеспечить исключительное удобство и поддержку, будь вы дома или на улице.
Особенностью этой модели является регулируемый ремешок, который позволяет идеально подогнать шлепанцы под вашу ногу, обеспечивая надежную фиксацию. Мягкая и легкая подошва выполнена с использованием технологии Nike Revive Foam, которая обеспечивает амортизацию и чувство легкости при каждом шаге. Повышенная амортизация дарит комфорт и облегчает нагрузку на стопы, что особенно важно в течение длительных периодов ношения.</t>
  </si>
  <si>
    <t>NIKE CALM SLIDE 2.0</t>
  </si>
  <si>
    <t>IB0183-001</t>
  </si>
  <si>
    <t>Шлепанцы Calm 2.0 представляет собой высококачественное изделие, разработанное с учетом современных стандартов комфорта, функциональности и стиля. Эта модель обуви идеально подходит для мужского использования, обеспечивая превосходную амортизацию, надежную поддержку стопы и долговечность при любых активных нагрузках. Верх выполнен из инновационных дышащих материалов, которые гарантируют оптимальный микроклимат и воздухообмен внутри обуви в течение всего дня. Подошва обладает отличными сцепными свойствами и износостойкостью, что делает каждое движение уверенным на различных типах поверхностей. Эргономичный дизайн тщательно повторяет анатомические особенности ноги, предотвращая усталость и дискомфорт даже при длительной непрерывной носке. Стильный и современный внешний вид позволяет легко сочетать эту модель как со специализированной спортивной экипировкой, так и с повседневной городской одеждой, делая ее по-настоящему универсальным выбором для ведения активного образа жизни. Рекомендуется бережный уход, регулярная очистка и хранение в сухом, хорошо проветриваемом месте для сохранения первоначальных свойств и внешнего вида материала на долгие годы.</t>
  </si>
  <si>
    <t>верх: пластик; подкладка: отсутствует; подошва: пластик</t>
  </si>
  <si>
    <t>NIKE CALM SLIDE 2.0 PRM GS</t>
  </si>
  <si>
    <t>IR5197-001</t>
  </si>
  <si>
    <t>Сохраняйте спокойствие и надевайте шлепанцы. Наша вторая версия изготовлена ​​из более мягкой пены, сохраняя при этом всю необходимую поддержку. Минималистичный дизайн позволяет легко сочетать эти шлепанцы как с носками, так и без них. А обновленная текстурированная стелька поможет вашим ногам оставаться на месте и чувствовать себя комфортно. Контурная конструкция выполнена из цельного куска пенопласта, что обеспечивает гладкость и бесшовность на ощупь.
Едва заметная текстура стельки обеспечивает дополнительное сцепление даже во влажных условиях.
Внешняя оболочка изготовлена ​​из водостойкого пеноматериала, который легко чистится.
Резиновая подошва обеспечивает превосходное сцепление даже на скользких поверхностях.</t>
  </si>
  <si>
    <t>PSG MNK DF STK HD TRK SUIT KAW</t>
  </si>
  <si>
    <t>DN1254-011</t>
  </si>
  <si>
    <t>Спортивный костюм</t>
  </si>
  <si>
    <t>Спортивные костюмы</t>
  </si>
  <si>
    <t>Детали дизайна трикотажного спортивного костюма Nike Paris Saint-Germain Strike созданы специально для звезд будущего. Индивидуальная посадка не позволяет ничему встать между вами и мячом, а технология впитывания пота обеспечивает охлаждение и сосредоточенность, пока вы оттачиваете свои навыки.
Технология Nike Dri-FIT отводит пот от кожи и способствует быстрому испарению, обеспечивая воздухопроницаемость и комфорт.
Молнии внизу штанин, чтобы можно было переодеться, не снимая обуви.
Карманы на молнии для хранения предметов первой необходимости.
Подкладка корпуса и капюшона: 100% полиэстер. Вставки: 95% полиэстер, 5% эластан.
Машинная стирка.</t>
  </si>
  <si>
    <t>M NK CLUB FLC GX HD TRK SUIT</t>
  </si>
  <si>
    <t>FB7296-410</t>
  </si>
  <si>
    <t>Спортивный костюм Nike для мужчин представляет собой теплые брюки и худи. Изготовлен из высококачественных, экологически чистых, дышащих материалов. Идеально подходит для тренировок и активного отдыха. Не стесняет движений, обеспечивает комфорт во время тренировок. Карман-кенгуру худи и карманы брюк придают этому спортивному костюму дополнительную функциональность.</t>
  </si>
  <si>
    <t>M NK CLUB PK TRK SUIT</t>
  </si>
  <si>
    <t>FB7351-010</t>
  </si>
  <si>
    <t>Классический. Универсальный. Идеальный. А этом спортивном костюме из политрикотажа Nike Club все это сочетается с мягкой тканью и непринужденной посадкой, обеспечивающей комфорт. Сочетайте его с футболкой с графическим рисунком и кроссовками Nike в стиле ретро, ​​чтобы создать повседневный стиль.</t>
  </si>
  <si>
    <t>FCB M NK DF STRK TRK SUIT K SE</t>
  </si>
  <si>
    <t>FZ1404-431</t>
  </si>
  <si>
    <t>Высокотехнологичный детский футбольный костюм из премиальной тренировочной серии Strike, официально лицензированный для юных болельщиков каталонской «Барселоны». Комплект состоит из спортивной олимпийки со стильной молнией на 1/4 длины воротника и зауженных брюк анатомического кроя, выполненных в красивом небесно-голубом цвете University Blue с динамичными ярко-желтыми акцентами. Костюм изготовлен из прочного эластичного полиэстера с интеграцией передовой системы влагоотвода Nike Dri-FIT. Она моментально улавливает излишки влаги, переносит их на внешний слой ткани и способствует их ускоренному испарению, поддерживая идеальный термобаланс и сухость тела ребенка на протяжении всей тренировки. Воротник-стойка надежно защищает шею от ветра, а зауженные брюки имеют эластичную регулируемую резинку на талии, удобные боковые карманы на молнии для ценных мелочей и молнии внизу штанин для быстрого переобувания, не снимая футбольных бутс. Текстурный вышитый герб клуба на груди и бедре подчеркивает премиальный статус экипировки.</t>
  </si>
  <si>
    <t>M NK CLUB WVN TRK SUIT</t>
  </si>
  <si>
    <t>HJ1985-010</t>
  </si>
  <si>
    <t>Спортивный Костюм</t>
  </si>
  <si>
    <t>Ваш классический спортивный костюм сочетается с прохладным комфортом Nike Club. Этот комплект из 2 предметов изготовлен из гладкой тканой ткани с прохладной сетчатой ​​подкладкой. Посадка свободная в области тела, ягодиц и бедер для удобства движения и наложения слоев. Сетчатая подкладка на корпусе, рукавах и верхней части штанин обеспечивает легкую воздухопроницаемость.
Боковые карманы на брюках и куртке позволяют надежно хранить необходимые вещи.</t>
  </si>
  <si>
    <t>HJ1985-451</t>
  </si>
  <si>
    <t>K NK DF ACD25 TRACK SUIT K -PD</t>
  </si>
  <si>
    <t>HJ3715-010</t>
  </si>
  <si>
    <t>Костюм</t>
  </si>
  <si>
    <t>Этот спортивный костюм, созданный для комфорта во время оттачивания навыков, обеспечивает идеальную посадку с головы до ног. Изготовленный из лёгкого трикотажного материала с нашей влагоотводящей технологией Dri-FIT, он помогает сохранять прохладу и сухость во время игры. Технология Nike Dri-FIT отводит пот с кожи, обеспечивая более быстрое испарение, помогая вам оставаться сухим и чувствовать себя комфортно.
Эластичный пояс со шнурком позволяет вам идеально подогнать посадку.
Боковые карманы на молнии на брюках обеспечивают надежное хранение мелких предметов.</t>
  </si>
  <si>
    <t>122-128</t>
  </si>
  <si>
    <t>PSG M NK DF STRK TRK SUIT K</t>
  </si>
  <si>
    <t>HJ6976-411</t>
  </si>
  <si>
    <t>Этот спортивный костюм, созданный для будущих звёзд футбола, станет вашим надёжным партнёром на пути к спортивным достижениям. Благодаря современному дизайну и инновационным материалам, он обеспечивает непревзойдённый комфорт и свободу движений на тренировках. Точная копия экипировки, которую носят профессиональные футболисты, этот костюм помогает вам почувствовать себя частью команды мечты. Оснащённый передовой технологией отвода пота, он эффективно регулирует температуру тела и поддерживает ощущение прохлады и свежести, даже при самых интенсивных нагрузках. Это идеальный выбор для тех, кто стремится улучшать свои навыки, оставаясь сконцентрированным на цели. Долговечный и стильный, этот костюм станет важной частью вашего спортивного гардероба.</t>
  </si>
  <si>
    <t>3XL</t>
  </si>
  <si>
    <t>56-58</t>
  </si>
  <si>
    <t>HV1444-608</t>
  </si>
  <si>
    <t>Мужской теннисный спортивный костюм Nike Sportswear Club отличается простым и лаконичным стилем, подходящим для любого времени суток. Идеально подходит для тренировок или отдыха после долгого матча, он согреет вас как на корте, так и вне его.</t>
  </si>
  <si>
    <t>Nike Sportswear</t>
  </si>
  <si>
    <t>FB3050-010</t>
  </si>
  <si>
    <t>Сумка</t>
  </si>
  <si>
    <t>Сумки</t>
  </si>
  <si>
    <t>Воплощение утонченного стиля и безупречного комфорта с сумкой Nike Sportswear Faux Fur Tote объемом 10 литров. Эта необычная и элегантная модель создана для тех, кто ценит не только функциональность, но и уникальный дизайн. Материал: Высококачественный искусственный мех придаёт сумке роскошный и мягкий вид, делая её приятной на ощупь и добавляя тепло в холодные дни.
- Объем: Вместительный внутренний отсек объемом 10 литров идеально подходит для хранения ваших повседневных необходимых вещей, будь то спортивное оборудование, книги или аксессуары.
- Дизайн: Стильное и модное решение, сумка сочетает в себе кокетливость и практичность. Доступна в нескольких цветовых вариантах, она легко впишется в любой гардероб.
- Комфортность: Широкие и мягкие ручки обеспечивают комфортное ношение даже при максимальной загрузке, а регулируемый ремень позволяет использовать сумку как через плечо, так и в руках.
- Функциональность: Внутренние и внешние карманы обеспечивают удобный доступ к мелочам, помогая сохранить порядок и организованность. Размеры: 46cm x 10cm x 25.5cm.</t>
  </si>
  <si>
    <t>MISC</t>
  </si>
  <si>
    <t>Nike Sportswear Heritage Small Items Bag</t>
  </si>
  <si>
    <t>BA5871-010</t>
  </si>
  <si>
    <t>Nike Heritage Crossbody Bag (Small). УНИВЕРСАЛЬНАЯ КОНСТРУКЦИЯ В КЛАССИЧЕСКОМ СТИЛЕ. Сумка через плечо Nike Heritage с прочной конструкцией и несколькими карманами позволяет организованно хранить вещи в пути. Регулируемый ремешок для идеальной посадки. Основное отделение на молнии для надежного хранения вещей. Сетчатый карман спереди для мелочей. Регулируемый ремешок через плечо для удобной переноски. 
Размеры: 18 x 13 x 3 см. Состав: основа: 80% нейлон/20% полиэстер. Подкладка: 100% полиэстер. 
Удаление пятен вручную.</t>
  </si>
  <si>
    <t>NK HERITAGE CROSSBODY -  FA21</t>
  </si>
  <si>
    <t>DB0456-010</t>
  </si>
  <si>
    <t>ВМЕЩАЕТ ВСЁ НЕОБХОДИМОЕ. Сумка через плечо Nike Heritage — альтернатива классической поясной сумке, которая позволяет носить с собой всё необходимое и освобождает руки. Принт с логотипом Futura и регулируемая лямка делают эту модель идеальной для образа на каждый день. Благодаря отдельному основному отделению и карману для аксессуаров, твои вещи хранятся в порядке. Эта модель выполнена из ткани, в составе которой содержится не менее 65% переработанного полиэстера.
-Основное отделение на молнии для более крупных предметов.
-Карман для аксессуаров на молнии.
-Регулируемый ремешок для удобной посадки.
-Принт по всей поверхности и логотип дарят ощущения мягкости и гладкости.
Размеры: 23 x 18 x 8 см. Вместимость 4 л.
Основа: 69% нейлон/31% полиэстер. Подкладка: 100% полиэстер.
Удаление пятен вручную.</t>
  </si>
  <si>
    <t>DB0490-010</t>
  </si>
  <si>
    <t>Сумка на пояс</t>
  </si>
  <si>
    <t>НАДЕЖНОСТЬ И ФУНКЦИОНАЛЬНОСТЬ. Благодаря удобному и легко регулируемому ремешку поясная сумка Nike Heritage идеально подходит на каждый день. Основное отделение обеспечивает надежное хранение телефона, перекуса или кошелька, а маленький карман сзади помогает носить такие вещи, как ключи, информацию с адресами и снеки, которыми ты не хочешь делиться, в безопасности и всегда под рукой. 
-Прочный плетеный ремешок с защелкой посередине позволяет носить сумку на поясе или через плечо.
-Двойная молния на переднем отделении дает быстрый доступ к более крупным вещам. 
-Двойная молния сзади позволяет надежно хранить мелкие предметы. 
Размеры: 41 х 10 х 15 см. Вместимость 3 л. 
Удаление пятен вручную.</t>
  </si>
  <si>
    <t>W NK GYM CLUB - RETRO</t>
  </si>
  <si>
    <t>DH6863-417</t>
  </si>
  <si>
    <t>Эта сумка — незаменимая спутница для тех, кто ведёт активный образ жизни, ценит порядок и функциональность. Благодаря продуманному дизайну, она позволяет хранить всё необходимое для занятий спортом, тренировок или увлекательных приключений, обеспечивая лёгкий доступ ко всем вашим вещам.
Главное отделение сумки отличается простором и вместительностью, позволяя разместить спортивную форму, обувь или даже небольшое туристическое снаряжение. Внутренние и внешние карманы на молнии делают хранение мелочей и ценных вещей простым и быстрым, гарантируя, что всё остаётся на своём месте.</t>
  </si>
  <si>
    <t>DH6863-608</t>
  </si>
  <si>
    <t>Nike Gym Club</t>
  </si>
  <si>
    <t>DR6100-010</t>
  </si>
  <si>
    <t>Будь то спортзал, игра или тренировка, эта сумка вместит все. Основное отделение для всего вашего снаряжения имеет двойную молнию, и у вас есть возможность выбрать удобные ручки для переноски или регулируемый ремень. Сбоку есть сетчатый карман для всех мелочей, которые вы хотите держать под рукой. Размер: 48 см Д x 23 см Ш x 28 см В</t>
  </si>
  <si>
    <t>NK UTILITY SPEED BKPK - 2.0</t>
  </si>
  <si>
    <t>FN4106-010</t>
  </si>
  <si>
    <t>Если бы ваш шкафчик в спортзале был рюкзаком, он бы выглядел именно так. Вместительное основное отделение оснащено сетчатым карманом, чехлом для ноутбука и достаточным местом для пары обуви и сменной одежды. Благодаря этому добраться с работы на следующую тренировку будет легко и просто. Карман на молнии вмещает ноутбук диагональю до 16 дюймов.
Мягкая спинка и плечевые ремни гарантируют удобную посадку.
Плотно сотканный полиэстер чрезвычайно долговечен. Ручка для переноски. Нагрудный ремень. Карман для доставок. Размеры: 28 см x 48,5 см x 15 см (В x Ш x Г).</t>
  </si>
  <si>
    <t>Nike Utility Power 2.0</t>
  </si>
  <si>
    <t>FN4206-010</t>
  </si>
  <si>
    <t>Прочная и функциональная спортивная сумка для перевозки экипировки и личных вещей. Разработана для удобного использования в тренировках, поездках и повседневной жизни.
• Основное отделение: вместительное, с широкой молнией для лёгкого доступа
• Дополнительно: внутренние и внешние карманы на молниях для организации мелочей
• Ручки: усиленные для переноски в руке
• Ремень: регулируемый и съёмный плечевой ремень для удобства
• Материал: прочный водоотталкивающий полиэстер для защиты содержимого
• Размеры:  46 см (длина) × 24 см (высота) × 24 см (глубина)
• Объём: около 31 литра
Идеальный выбор для спортзала, поездок или повседневных дел — стильное и практичное решение для хранения и транспортировки всего необходимого.</t>
  </si>
  <si>
    <t>NK AURA CRESCENT CROSSBODY</t>
  </si>
  <si>
    <t>HQ4370-013</t>
  </si>
  <si>
    <t>Сумка кросс-боди</t>
  </si>
  <si>
    <t>Сумка на плечо Nk Aura Crescent Crossbody — это стильный и практичный аксессуар для современной женщины, идеально подходящий для повседневного использования. Изготовленная из 100% нейлона, она отличается прочностью и легкостью, что делает её идеальным выбором для активного образа жизни. Основное отделение сумки закрывается на надежную молнию, обеспечивая сохранность ваших вещей. Дополнительные карманы на молнии предлагают удобную организацию и быстрый доступ к мелким предметам, таким как ключи или смартфон. Элегантный дизайн и универсальный размер сумки позволяют легко сочетать её с различными стилями одежды, будь то прогулка по городу, поездка на работу или встреча с друзьями. Регулируемый плечевой ремень обеспечивает комфортное ношение в течение всего дня.</t>
  </si>
  <si>
    <t>NK ONE DUFFEL</t>
  </si>
  <si>
    <t>HV1197-010</t>
  </si>
  <si>
    <t>Благодаря просторному основному отделению, боковым и внутренним карманам на молнии, а также отделению для влажных и сухих вещей, эта дорожная сумка поможет вам поддерживать порядок.</t>
  </si>
  <si>
    <t>89% нейлон, 11% полиэстер</t>
  </si>
  <si>
    <t>NK 22IN HARDSHELL LUGGAGE</t>
  </si>
  <si>
    <t>HV8584-010</t>
  </si>
  <si>
    <t>Чемодан</t>
  </si>
  <si>
    <t>Приготовьтесь к путешествию! Изящный и утонченный, наш премиальный жесткий чемодан обеспечит вам прочность и стиль в любой точке вашего путешествия. Он изготовлен из легких, но прочных материалов, которые помогут сохранить ваши вещи в безопасности. Колеса с поворотом на 360 градусов позволят вам легко перемещаться по аэропорту и за его пределами. Внутри просторные отделения с регулируемыми перегородками и сетчатыми карманами сделают организацию вещей легкой и приятной. Боковой отсек с компрессионными панелями помогает аккуратно упаковать ваши вещи.
Расширяемая панель позволяет увеличить пространство при необходимости.
Вкладыш на молнии можно снять для стирки.
Мягкая ручка обеспечит комфорт в пути.
В комплект входит набор наклеек для добавления дополнительного стиля.
35,5 см Ш x 56 см В x 25,5 см Г
3,45 кг/7,6 фунтов
Основной материал: 100% поликарбонат. Подкладка: 100% полиэстер.</t>
  </si>
  <si>
    <t>100% поликарбонат</t>
  </si>
  <si>
    <t>NK BRSLA M DUFF - X</t>
  </si>
  <si>
    <t>IB4392-072</t>
  </si>
  <si>
    <t>Отправляйтесь в спортзал со всем необходимым снаряжением. В основном отделении этой спортивной сумки достаточно места для всего необходимого, чтобы успеть на тренировку. Передний карман поможет держать под рукой такие необходимые вещи, как телефон, кошелек или ключи, а покрытое дно защитит ваши вещи от царапин, пролитой жидкости и ударов. Регулируемый плечевой ремень и две ручки обеспечивают удобные варианты переноски.
Покрытие на дне защищает ваши вещи от ударов, царапин и пролитой жидкости.
Нижнее отделение на молнии позволяет хранить обувь отдельно от остального снаряжения.
Боковые карманы на молнии позволяют держать мелкие предметы под рукой.</t>
  </si>
  <si>
    <t>IB4392-084</t>
  </si>
  <si>
    <t>IB4392-459</t>
  </si>
  <si>
    <t>NK BRSLA XS DUFF - X</t>
  </si>
  <si>
    <t>IB4398-503</t>
  </si>
  <si>
    <t>Спортивная сумка Nike Brasilia Training Duffel  — это эталон практичности и компактности для активного образа жизни. Несмотря на маркировку Extra Small, сумка обладает продуманным и вместительным внутренним пространством. Основное отделение на двойной молнии легко вмещает тренировочную форму и спортивную обувь. Боковой вентилируемый карман позволяет хранить сменную обувь или влажные вещи отдельно от чистой одежды. Плотное прорезиненное дно защищает содержимое от влаги, грязи и истирания, продлевая срок службы изделия. Регулируемый плечевой ремень и двойные ручки обеспечивают комфорт при транспортировке в любых условиях.</t>
  </si>
  <si>
    <t>NK BRSLA M DUFF - X AOP SU26</t>
  </si>
  <si>
    <t>IH7849-103</t>
  </si>
  <si>
    <t>W NSW GYM VNTG EASY FZ HOODIE</t>
  </si>
  <si>
    <t>DM6386-063</t>
  </si>
  <si>
    <t>Толстовка</t>
  </si>
  <si>
    <t>Толстовки и ветровки</t>
  </si>
  <si>
    <t>ЛЕГКАЯ МОДЕЛЬ ДЛЯ ОТДЫХА В ТЕПЛУЮ ПОГОДУ Худи с молнией во всю длину Nike Sportswear Gym Vintage — новая версия базовой модели из меланжевой хлопковой ткани джерси, которая представлена в силуэте удобной флисовой футболки. Гладкая и мягкая трикотажная ткань содержит черные или белые вкрапления (в зависимости от расцветки), которые создают плавные переходы для особого винтажного эффекта.Конструкция оверсайз из ткани джерси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Манжеты и нижняя кромка из рубчатой ткани обеспечивают удобную посадку и позволяют легко комбинировать худи с другой одеждой. Боковые карманы для самого необходимого. Утягивающий шнурок капюшона с необработанными концами и узелками обеспечивает индивидуальную посадку. Дополняет образ принт с логотипом Futura.</t>
  </si>
  <si>
    <t>DM6386-010</t>
  </si>
  <si>
    <t>ЛЕГКАЯ МОДЕЛЬ ДЛЯ ОТДЫХА В ТЕПЛУЮ ПОГОДУ. Худи с молнией во всю длину Nike Sportswear Gym Vintage — новая версия базовой модели из меланжевой хлопковой ткани джерси, которая представлена в силуэте удобной флисовой футболки. Гладкая и мягкая трикотажная ткань содержит черные или белые вкрапления (в зависимости от расцветки), которые создают плавные переходы для особого винтажного эффекта. Конструкция оверсайз из ткани джерси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Манжеты и нижняя кромка из рубчатой ткани обеспечивают удобную посадку и позволяют легко комбинировать худи с другой одеждой. Боковые карманы для самого необходимого. Утягивающий шнурок капюшона с необработанными концами и узелками обеспечивает индивидуальную посадку. Дополняет образ принт с логотипом Futura. 50% COTTON, 50% POLYESTER</t>
  </si>
  <si>
    <t>M NK CLUB+ PO HOODIE REVIVAL</t>
  </si>
  <si>
    <t>DQ4663-700</t>
  </si>
  <si>
    <t>Худи Nike M Nk Club+ Po Hoodie Revival - это мужская худи из 77% хлопка и 23% полиэстера, которая прекрасно подходит для повседневной носки. Она выполнена в стиле клубного покроя с рисунком на груди и логотипом Nike на рукаве. Худи имеет регулируемый шнур, который позволяет адаптировать ее под ваши нужды. Эта куртка-худи отлично сочетается с джинсами или спортивными штанами и добавляет уверенности в любой образе.</t>
  </si>
  <si>
    <t>77% хлопок, 23% полиэстер</t>
  </si>
  <si>
    <t>JA M CLUB BB PO HOODIE</t>
  </si>
  <si>
    <t>FZ1038-010</t>
  </si>
  <si>
    <t>Худи</t>
  </si>
  <si>
    <t>Уникальное сочетание силы, креативности и стиля Ja демонстрируется через графику этой мягкой флисовой толстовки. Ее классический крой удобен в носке и помогает сохранять тепло, куда бы игра вас ни завела.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Двухслойный капюшон обеспечивает дополнительное тепло.</t>
  </si>
  <si>
    <t>BV2654-410</t>
  </si>
  <si>
    <t>ТРАДИЦИОННЫЙ КОМФОРТ. Флисовое худи-пуловер Nike Sportswear Club — необходимый предмет гардероба, в котором классический стиль сочетается с мягким комфортом флиса, обеспечивая стильный повседневный вид на каждый день.
-Мягкий флис с начесом на изнанке приятен на ощупь. 
-Капюшон с утягивающим шнурком для регулируемой защиты. 
-Свободная посадка. 
-Манжеты и нижняя кромка из рубчатой ткани. 
-Карман «кенгуру»</t>
  </si>
  <si>
    <t>K NK DF UV WOVEN JKT</t>
  </si>
  <si>
    <t>FZ5213-100</t>
  </si>
  <si>
    <t>Ветровка</t>
  </si>
  <si>
    <t>Эта легкая тканая куртка с защитой от ультрафиолета и нашей технологией отведения пота защитит вас в те дни, когда вам понадобится дополнительная защита. Технология Nike Dri-FIT отводит пот с кожи, обеспечивая более быстрое испарение, помогая вам оставаться сухим и чувствовать себя комфортно.
Закругленный подол обеспечивает дополнительную защиту сзади.
Прочная тканая ткань легкая и гладкая.</t>
  </si>
  <si>
    <t>137-147</t>
  </si>
  <si>
    <t>BV2654-063</t>
  </si>
  <si>
    <t>BV2662-410</t>
  </si>
  <si>
    <t>Джемпер</t>
  </si>
  <si>
    <t>МЯГКОСТЬ И КОМФОРТ. МИНИМАЛИСТИЧНЫЙ СТИЛЬ. Свитшот Nike Sportswear Club Fleece из мягкого и комфортного флиса с классическим вышитым логотипом на груди слева создает стильный образ на каждый день. Мягкий флис с начесом на изнаночной стороне не натирает кожу. Нижняя кромка и манжеты из рубчатой ткани для надежной посадки.</t>
  </si>
  <si>
    <t>BV2654-100</t>
  </si>
  <si>
    <t>W NSW TCH FLC WR FZ HDY</t>
  </si>
  <si>
    <t>FB8338-003</t>
  </si>
  <si>
    <t>Можете ли вы поверить, что Tech Fleece исполнилось уже 10 лет? Мы отмечаем это событие с классическим дизайном Windrunner, который вы знаете, в новой цветовой палитре, вдохновленной натуральными минералами. Наш премиальный, гладкий с обеих сторон флис ощущается теплее и мягче, чем когда-либо, сохраняя при этом ту же легкую конструкцию, которую вы любите. Дополните свой образ подходящими джоггерами или любимой парой леггинсов. Будущее флиса начинается здесь.</t>
  </si>
  <si>
    <t>53% хлопок, 47% полиэстер</t>
  </si>
  <si>
    <t>W NSW ESSNTL HOODIE PO HBR</t>
  </si>
  <si>
    <t>DX2319-104</t>
  </si>
  <si>
    <t>Сохраняйте классику в худи Nike Sportswear Essential. Эта непринужденная спортивная модель из мягкого флиса сочетается с чем угодно.
Преимущества:
Флис очень мягкий и слегка пушистый внутри, так что вам будет тепло и комфортно.
Ребристые манжеты и нижний край помогают удерживать толстовку на месте во время движения.
Карман кенгуру.
Основная часть: 80% хлопок, 20% полиэстер. Подкладка капюшона: 100% хлопок.
Машинная стирка.</t>
  </si>
  <si>
    <t>BV2973-010</t>
  </si>
  <si>
    <t>КЛАССИЧЕСКИЙ КОМФОРТ. СТИЛЬ ГОРОДСКИХ УЛИЦ. Флисовое худи-пуловер найк Nike Sportswear Club — необходимый предмет гардероба, обеспечивающий мягкий комфорт в уличном стиле для элегантного повседневного образа на каждый день.
-Капюшон с утягивающим шнурком для регулируемой защиты. 
-Ткань с небольшим начесом на изнаночной стороне невероятно мягкая и комфортная. 
-Карман «кенгуру» для удобного хранения. 
-Рубчатая ткань на нижней кромке и манжетах. 
Состав: основа: 80% хлопок/20% полиэстер; подкладка капюшона: 100% хлопок. 
Машинная стирка.</t>
  </si>
  <si>
    <t>80% хлопо,20% полиэстер, подкладка капюшона 100% хлопок</t>
  </si>
  <si>
    <t>BV2662-063</t>
  </si>
  <si>
    <t>BV2654-010</t>
  </si>
  <si>
    <t>BV2662-010</t>
  </si>
  <si>
    <t>МЯГКОСТЬ, КОМФОРТ И ЛАКОНИЧНЫЙ СТИЛЬ. Мужской свитшот найк Nike Sportswear Club — важный предмет гардероба, в котором классический стиль сочетается с мягким комфортом флиса, обеспечивает стильный повседневный вид на каждый день.
-Мягкий флис с начесом на изнанке приятен на ощупь. 
-Рубчатая ткань вокруг горловины и манжет для надежной посадки. 
-Вышитый логотип Nike слева на груди. 
-Свободная посадка.</t>
  </si>
  <si>
    <t>M NSW CLUB CRW BB</t>
  </si>
  <si>
    <t>BV2662-371</t>
  </si>
  <si>
    <t>Свитшот Nike Sportswear Club Fleece – это воплощение повседневного стиля и безупречного комфорта, который вы оцените с первого взгляда. Созданный из премиального флиса, этот свитшот представляет собой идеальный пример того, как можно сочетать стиль и комфорт в одном изделии.
Мягкий флис с начесом на изнаночной стороне обеспечивает невероятное ощущение уюта и тепла, касаясь кожи с мягкостью и легкостью, что делает его идеальным выбором для прохладных дней. Этот материал не только отличается высокой износостойкостью, но и сохраняет тепло, не натирая кожу, создавая непревзойденный комфорт в течение всего дня.</t>
  </si>
  <si>
    <t>M NSW SP HOODIE POLAR FLEECE</t>
  </si>
  <si>
    <t>FQ8820-012</t>
  </si>
  <si>
    <t>Добавьте завершающий штрих в свой повседневный образ с помощью этой удобной классической худи в свежем минималистском стиле.
Технология Nike Therma-FIT использует естественное тепло вашего тела, чтобы согреть вас в холодную погоду.
Капюшон на шнурке обеспечивает регулируемую защиту, когда вам это нужно.
Карман-кенгуру спереди идеально подходит для хранения необходимых вещей и согрева рук.
Ребристые манжеты и подол удерживают толстовку на месте, когда вы в движении.
Легкий флис с терморегулирующей технологией идеально подходит для многослойной одежды и обеспечивает тепло, но при этом не является слишком громоздким. Он начесан с обеих сторон для всестороннего пушистого комфорта. 
Свободный крой и логотип Swoosh.</t>
  </si>
  <si>
    <t>W NSW FLC OS PO HDY SWSH</t>
  </si>
  <si>
    <t>FN7698-084</t>
  </si>
  <si>
    <t>С этой просторной толстовкой с капюшоном решить, что надеть, еще никогда не было так просто. Начесанный флис средней плотности кажется очень мягким внутри и гладким снаружи, помогая вам чувствовать себя уютно, сохраняя при этом свою структурированную форму. Ребристые манжеты и нижний край помогают удерживать толстовку на месте во время движения.</t>
  </si>
  <si>
    <t>M NK CLUB BB HDY NEO VARSITY</t>
  </si>
  <si>
    <t>HV0854-010</t>
  </si>
  <si>
    <t>Худи M Nk Club Bb Hdy Neo Varsity — это незаменимый элемент повседневного мужского гардероба, который сочетает в себе стиль и комфорт. Изготовленное из сочетания 80% высококачественного хлопка и 20% полиэстера, это худи обеспечивает мягкость, дышащие свойства и долговечность. Свободный крой позволяет чувствовать себя уютно и непринуждённо, не стесняя движений. Традиционный округлый вырез и вместительный карман-кенгуру добавляют модели функциональности и практичности. Это идеальный выбор для создания стильного образа на каждый день, соответствующий современному городскому ритму.</t>
  </si>
  <si>
    <t>W NP DF FLC CREW TT GRX</t>
  </si>
  <si>
    <t>HV3591-010</t>
  </si>
  <si>
    <t>Согревайтесь и тренируйтесь в этом просторном, влагоотводящем топе. Он сшит из ткани френч-терри средней плотности (с неначесанными петлями на изнанке), которая отличается структурированной, дышащей и мягкой текстурой. Бескомпромиссный и уверенный стиль подходит ко всему. От леггинсов и топов до многого другого — Nike Pro готов дополнить ваш гардероб вещами, которые помогут вам выделиться. Технология Nike Dri-FIT отводит пот с кожи, обеспечивая более быстрое испарение, помогая вам оставаться сухим и чувствовать себя комфортно. Укороченная длина. Напечатанный логотип Swoosh на груди. Печатная графика на рукавах.</t>
  </si>
  <si>
    <t>58% полиэстер; 37% хлопок; 5% спандекс</t>
  </si>
  <si>
    <t>W NSW AIR HOODIE NFS</t>
  </si>
  <si>
    <t>DN4863-693</t>
  </si>
  <si>
    <t>Женское спортивное худи Nike с удобными вместительным карманом для рук и надежного хранения ключей, телефона и других мелочей первой необходимости. Рукава со спущенным плечевым швом. Капюшон на шнурке для регулировки размера и комфортной посадки. Это худи в городском стиле современного кроя Nike Air Sportswear из хлопка и полиэстера обеспечивает комфорт и тепло в холодную погоду. Идеально подходит для отдыха на свежем воздухе.</t>
  </si>
  <si>
    <t>основн: хлопок 80%, полиэстер 20%; подкл: хлопок 100%</t>
  </si>
  <si>
    <t>FZ5213-010</t>
  </si>
  <si>
    <t>W NSW PHNX FLC OS PO HOODIE</t>
  </si>
  <si>
    <t>DQ5860-133</t>
  </si>
  <si>
    <t>Женское худи Nike Sportswear Phoenix Fleece Oversized Pullover Hoodie. Встаньте и преобразите свой флисовый гардероб. Просторный крой худи найк позволяет расслабиться и чувствовать себя комфортно, а преувеличенные детали, такие как очень высокая резинка и большой передний карман, придают дерзкий вид и помогают выделиться.
Преимущества:
-Заниженная линия плеч и просторные рукава создают непринужденный образ в стиле оверсайз.
-Гладкий снаружи и уютный внутри флис с начесом — наш идеальный материал для толстовок для более низких температур.
-Удлиненная резинка на манжетах и ​​по низу обеспечивает дополнительный комфорт и структуру.
-Капюшон с 4 панелями придает аккуратный, премиальный вид.
-Основная часть: 80 % хлопок/20 % полиэстер. Подкладка капюшона: 100% хлопок.
-Вышитый логотип Swoosh.
-Большой передний карман.
-Удлиненный шнурок.
Машинная стирка</t>
  </si>
  <si>
    <t>W J BRKLN FLC FT PO 24</t>
  </si>
  <si>
    <t>HJ1346-206</t>
  </si>
  <si>
    <t>Женское худи W J Brkln Flc Ft Po 24 — это идеальное сочетание комфорта и стиля на каждый день. Выполнено из мягкого и приятного на ощупь материала, содержащего 80% хлопка и 20% полиэстера, оно обеспечивает тепло и удобство в повседневной носке. Свободный крой добавляет расслабленности в образ, позволяя легко сочетать худи с различными элементами гардероба. Округлый ворот подчеркивает классический стиль, а отсутствие застежки делает модель ещё более уютной и легкой в носке. Карман кенгуру спереди придает дополнительную функциональность, предоставляя место для хранения мелочей или согрева рук. Длинные рукава завершают образ, делая его подходящим для прохладной погоды, будь то прогулка по городу или домашний отдых.</t>
  </si>
  <si>
    <t>DN4863-615</t>
  </si>
  <si>
    <t>M NK CLUB FT PO HDY MOON GFX</t>
  </si>
  <si>
    <t>HQ8594-736</t>
  </si>
  <si>
    <t>Эта мягкая толстовка с капюшоном имеет классический крой, который обеспечивает расслабление тела для легкого наложения слоев. Вышитый астронавт и логотип Futura придают первоклассный вид. Эта ткань французского трикотажа средней плотности (с неначесанными петлями на внутренней стороне) обеспечивает структуру, воздухопроницаемость и мягкость, поэтому она одинаково хорошо подходит как для занятий в спортзале, так и для отдыха на диване.
Двухслойная конструкция капюшона создает ощущение тепла и структурированности.</t>
  </si>
  <si>
    <t>желтый/белый</t>
  </si>
  <si>
    <t>79% полиэстер, 21% спандекс</t>
  </si>
  <si>
    <t>CZ7857-010</t>
  </si>
  <si>
    <t>НЕИЗМЕННЫЙ КОМФОРТ. Худи Nike Sportswear Club — комфортная базовая модель в классическом стиле. Мягкая ткань френч терри не натирает кожу. Капюшон с утягивающим шнурком для регулируемой защиты. 80% COTTON, 20% POLYESTER</t>
  </si>
  <si>
    <t>80 % хлопок, 20 % полиэстер</t>
  </si>
  <si>
    <t>M NSW SW AIR PO HOODY FLC BB</t>
  </si>
  <si>
    <t>FV0167-012</t>
  </si>
  <si>
    <t>Худи Nike M NSW SW AIR PO HOODY FLC BB сочетает в себе стиль и комфорт, создавая идеальный элемент вашего повседневного гардероба. Изготовленное из мягкого флиса, оно обеспечивает уют и тепло в прохладную погоду. Классический крой с регулируемым капюшоном и передним карманом-кенгуру делает эту модель практичной и удобной. Дизайн худи дополнен ярким логотипом Nike Air, который придает динамичный и современный вид. Идеально подходит для прогулок, тренировок и повседневного ношения, сохраняя стильный внешний вид и непревзойденный комфорт.</t>
  </si>
  <si>
    <t>M NSW REPEAT SW PK FZ HOODY</t>
  </si>
  <si>
    <t>DX2025-010</t>
  </si>
  <si>
    <t>Swoosh на повторе? Мы в деле. Познакомьтесь со слоем, к которому можно возвращаться снова и снова. Эта удобная толстовка с застежкой-молнией выглядит мягкой и легкой, что делает ее идеальной для повседневного ношения. Наденьте ее и начните свой день. 
Трикотаж мягкий и гладкий для максимального комфорта.
Ребристые манжеты и нижний край помогают удерживать тепло и обеспечивают плотную посадку.
Высокий воротник защищает от холодных сквозняков, а шнурки позволяют отрегулировать капюшон, чтобы обеспечить необходимую защиту.
Передние карманы. Молния во всю длину. Трафаретные детали. Лента с принтом вдоль рукавов.</t>
  </si>
  <si>
    <t>W NSW AIR OOS FLC CREW</t>
  </si>
  <si>
    <t>FN1897-208</t>
  </si>
  <si>
    <t>Окунитесь в атмосферу ретро и современности с помощью этого свитшота Nike W Nsw Air Oos Flc Crew. Мягкая и приятная на ощупь  ткань средней плотности обеспечивает воздухопроницаемость, поэтому его можно носить круглый год. Свободная посадка и заниженная линия плеч усиливают смелую и беззаботную атмосферу.</t>
  </si>
  <si>
    <t>Tech Fleece Reimagined Shacket</t>
  </si>
  <si>
    <t>FB8167-247</t>
  </si>
  <si>
    <t>Эта просторная куртка на пуговицах предлагает чистые современные линии в ретро-стиле. Наш премиальный, гладкий с обеих сторон флис ощущается теплее и мягче, чем когда-либо, сохраняя при этом ту же легкую конструкцию, которую вы любите. Носите ее с брюками Tech Fleece Reimagined Open-Hem для создания единого образа, который позволит вам погрузиться в комфорт.</t>
  </si>
  <si>
    <t>основная часть 62% полиэстер, 38% хлопок, боковой карман 100% хлопок, подкладка 66 % хлопок, 34 % полиэстер</t>
  </si>
  <si>
    <t>BV2645-010</t>
  </si>
  <si>
    <t>Мужская флисовая толстовка Nike Club Fleece Full Zip Hoodie — это стиль и функциональность в одном изделии. Выполненная из мягкого флиса с начесом, она станет основой вашего повседневного образа в любую погоду. Незаменима в качестве дополнительного слоя для повседневной носки, обеспечивая комфорт и уют.
- Сшита из 80% хлопка и 20% полиэстера для оптимального комфорта и тепла, с отличной вентиляцией, исключительного качества.
- Полная передняя молния способствует легкой терморегуляции и удобному снятию или надеванию изделия.
- Минималистичный дизайн позволяет легко сочетать толстовку с различными элементами гардероба, создавая стильный образ.
- Рубчатые манжеты и нижняя кромка обеспечивают надежную посадку и защиту от проникновения холодного воздуха.
- Удобный капюшон обеспечивает дополнительное тепло и защиту от ветра в прохладные дни.</t>
  </si>
  <si>
    <t>82% хлопок, 18% полиэстер</t>
  </si>
  <si>
    <t>BV2645-063</t>
  </si>
  <si>
    <t>BV2666-063</t>
  </si>
  <si>
    <t>НЕИЗМЕННЫЙ КЛАССИЧЕСКИЙ КОМФОРТ. Свитшот Nike Sportswear Club из исключительно мягкой ткани френч терри сочетает комфорт и проверенный аутентичный стиль. Этот верх хочется носить каждый день, и он достаточно комфортный и прочный для этого. 
-Легкая, мягкая и комфортная ткань френч терри. 
-Укрепленные плечевые швы и рубчатая ткань повышают прочность. 
-Эластичные нижняя кромка и манжеты. 
-Кант на задней части горловины.</t>
  </si>
  <si>
    <t>M NSW CLUB CRW FT</t>
  </si>
  <si>
    <t>BV2666-407</t>
  </si>
  <si>
    <t>КЛАССИЧЕСКИЙ КОМФОРТ И ПОДДЕРЖКА. Свитшот из ткани френч терри Nike Sportswear Club — проверенная временем модель из потрясающе мягкого материала. Это комфортная и долговечная модель, с которой ты не захочешь расставаться ни на день. Легкая, мягкая и комфортная ткань френч терри. Укрепленные плечевые швы и рубчатая ткань для повышенной прочности. 78% COTTON, 22% POLYESTER</t>
  </si>
  <si>
    <t>W NSW RALLY CREW HBR NFS</t>
  </si>
  <si>
    <t>CI1177-615</t>
  </si>
  <si>
    <t>Женский свитшот Nike Rally обеспечивает достаточный тепловой комфорт благодаря высококачественной смеси хлопка и полиэстера. Идеально подходит для повседневного использования или во время тренировок. Рукава реглан. Круглый вырез горловины, манжеты и нижний край. Логотип бренда на груди.</t>
  </si>
  <si>
    <t>хлопок 58%, вискоза 25%, полиэстер 17%</t>
  </si>
  <si>
    <t>Nike Sportswear Gym Vintage</t>
  </si>
  <si>
    <t>CJ1694-063</t>
  </si>
  <si>
    <t>ПОВСЕДНЕВНЫЙ КОМФОРТ. СТИЛЬ РЕТРО. Худи с молнией во всю длину Nike Sportswear Gym Vintage из легкого хлопка с полиэстером — это обновленная версия незаменимой вещи твоего гардероба с удобной мягкой посадкой в традиционном стиле.Мягкость и экологичность Изготовленная на 100% из переработанных материалов ткань из хлопка и полиэстера дарит ощущение невероятной мягкости. Винтажный стильШнурки с завязанными необработанными концами и состаренный логотип на груди создают винтажный образ. Надежная посадка Регулируемый капюшон и манжеты из рубчатой ткани для надежной посадки.</t>
  </si>
  <si>
    <t>хлопок 60%, полиэстер 40%</t>
  </si>
  <si>
    <t>W NSW HOODIE FZ JRSY NEW NFS</t>
  </si>
  <si>
    <t>CV8618-010</t>
  </si>
  <si>
    <t>Женская спортивная куртка Nike. Будь проще с короткой женской толстовкой Nike. Толстовка застегивается на молнию, имеет регулируемый капюшон и два кармана по бокам.
Укороченный крой доходит до бедер, а благодаря резинкам, расположенным на манжетах и ​​по низу толстовки, она не будет смещаться на теле при ходьбе.
Частично начесанный трикотаж на ощупь мягкий и легкий.
Контрастный маленький логотип Swoosh подчеркивает, что это высококачественный продукт Nike.
Материал - 25% хлопок; 50% полиэстер; 25% вискоза</t>
  </si>
  <si>
    <t>полиэстер 50%, хлопок 25%, вискоза 25%</t>
  </si>
  <si>
    <t>Nike Dri-FIT</t>
  </si>
  <si>
    <t>CZ6376-010</t>
  </si>
  <si>
    <t>КОМФОРТ ВО ВРЕМЯ ТРЕНИРОВКИ. Худи Nike Dri-FIT Men's Full-Zip Training Hoodie из мягкой ткани френч терри с влагоотводящей технологией обеспечивает тепло и комфорт до, во время и после тренировки. 
-Продуманная конструкция выполнена из ткани, в составе которой содержится 100% переработанного и органического волокна. 
-Ткань с технологией Dri-FIT отводит влагу и обеспечивает комфорт. 
-Мягкая ткань френч терри защищает от холода. 
-Стандартный крой для удобной свободной посадки. 
-Молния во всю длину. 
-Передние карманы.</t>
  </si>
  <si>
    <t>61% хлопок, 39% полиэстер</t>
  </si>
  <si>
    <t>W NSW HOODIE FZ JRSY NFS</t>
  </si>
  <si>
    <t>DN4943-010</t>
  </si>
  <si>
    <t>ПРОСТОЙ, ИЗЯЩНЫЙ СТИЛЬ. Спортивная женская толстовка Nike Sportswear свободного кроя с молнией во всю длину. Эта толстовка из плотного хлопка премиум-класса создает комфортный повседневный образ в сдержанном стиле. Плотная хлопчатобумажная ткань создает ощущение мягкости и превосходного качества. Свободный крой и заниженные плечевые швы обеспечивают свободу движений. Молния во всю длину и капюшон с утягивающим шнурком обеспечивают регулируемую защиту. Разделенный карман-кенгуру. Вышитая графика Nike слева на груди. Уход за изделием: машинная стирка.</t>
  </si>
  <si>
    <t>основн: хлопок 100%; подкл: хлопок 100%</t>
  </si>
  <si>
    <t>M NK TF HD PO</t>
  </si>
  <si>
    <t>DQ4834-063</t>
  </si>
  <si>
    <t>Добавьте тепла в свою тренировку в холодную погоду. В толстовке Therma сверхмягкий флис обеспечивает высокий уровень комфорта, пока вы переводите свою тренировку на новый уровень. Ощущение расслабленности означает, что вы можете растягиваться и делать жим лежа, и ничто вас не сдерживает.</t>
  </si>
  <si>
    <t>W NSW PHNX FLC OS CREW</t>
  </si>
  <si>
    <t>DQ5733-063</t>
  </si>
  <si>
    <t>Познакомьтесь с свитшотом Nike Sportswear Phoenix Fleece Oversized Crew — воплощением комфорта и модного стиля. Этот свитшот выполнен из супер-мягкого флиса, который дарит непревзойденное чувство уюта и тепла в прохладные дни. Свободный, увеличенный крой обеспечивает максимальную свободу движений и стильный вид, идеально подходящий для создания повседневного casual-образа. Рукава реглан и эластичные манжеты добавляют практичности, а минималистичный дизайн позволяет легко сочетать свитшот с любыми элементами гардероба. Независимо от того, планируете ли вы активный день или просто отдыхаете дома, этот свитшот станет вашим любимым выбором.</t>
  </si>
  <si>
    <t>W NSW PHNX FLC OOS CREW</t>
  </si>
  <si>
    <t>DQ5761-010</t>
  </si>
  <si>
    <t>Женская толстовка Nike Sportswear Phoenix Fleece Over-Oversized создана специально для повседневного использования. Его дизайн, который предлагает теплый бриз, поднимает вашу энергию на высокий уровень. Его объемный и свободный крой идеально подходит для того, чтобы вам было удобно двигаться. Его большая ребристая структура создает современный и простой дизайн, в то же время создавая беззаботную элегантность. Мягкая текстура ткани обеспечивает непревзойденный комфорт.</t>
  </si>
  <si>
    <t>W NSW CLUB FLC PO HDY STD</t>
  </si>
  <si>
    <t>DQ5793-010</t>
  </si>
  <si>
    <t>БАЗОВАЯ МОДЕЛЬ, КОТОРАЯ ПОМОЖЕТ ТЕБЕ ДОБИВАТЬСЯ БОЛЬШЕГО. Модели Club Fleece — это комфорт и непринужденность независимо от комплекции. Эту базовую модель можно носить дома или в качестве дополнительного слоя под курткой в любую погоду. 
-Мягкий и гладкий капюшон из трех панелей дополнен трикотажной подкладкой.
-Cамый популярный флис Club Fleece обеспечивает исключительный комфорт и долго держит форму.
-Модель идеальна для холодной погоды благодаря начесу для тепла и мягкости. 
-Манжеты и нижняя кромка из рубчатой ткани обеспечивают надежную посадку во время движения.</t>
  </si>
  <si>
    <t>80% Хлопок; 20% Полиэстер</t>
  </si>
  <si>
    <t>DQ5860-010</t>
  </si>
  <si>
    <t>W NK SWIFT UV JKT</t>
  </si>
  <si>
    <t>FB7480-019</t>
  </si>
  <si>
    <t>86% Нейлон, 14% Спандекс</t>
  </si>
  <si>
    <t>M NK RPL UNLIMITED JKT</t>
  </si>
  <si>
    <t>FB7551-251</t>
  </si>
  <si>
    <t>Созданная для бега, тренировок и йоги, наша коллекция Unlimited поможет вам оставаться в движении круглый год благодаря своим высококачественным материалам и инновационным функциям. Эта дышащая куртка создана на основе суперэластичной ткани, которая движется вместе с вами от прыжков на тумбу до прогибов назад. Прочное водоотталкивающее покрытие поможет вам быть готовыми к неожиданным ливням. Кроме того, она аккуратно складывается в тонкий встроенный мешочек для максимального удобства и экономии места в вашей спортивной сумке.</t>
  </si>
  <si>
    <t>зеленый/черный</t>
  </si>
  <si>
    <t>85% полиэстер, 15% спандекс</t>
  </si>
  <si>
    <t>FB7551-320</t>
  </si>
  <si>
    <t>M NK TCH FLC FZ WR HOODIE</t>
  </si>
  <si>
    <t>FB7921-064</t>
  </si>
  <si>
    <t>Стиль и комфорт в одном — мужская худи Nike Tech Fleece Full-Zip Hoodie. Ультралегкая ткань Tech Fleece дарит тепло без лишнего объема, а эргономичный крой и рукава реглан обеспечивают полный диапазон движений. Молния по всей длине и регулируемый капюшон добавляют функциональности, а вместительные карманы на молнии позволяют хранить самые необходимые мелочи.</t>
  </si>
  <si>
    <t>53% Хлопок, 47% Полиэстер</t>
  </si>
  <si>
    <t>FB8338-618</t>
  </si>
  <si>
    <t>K NSW CLUB FLC CREW LS LBR</t>
  </si>
  <si>
    <t>FD3006-100</t>
  </si>
  <si>
    <t>Сделайте каждый день уютнее с этой классической толстовкой с круглым вырезом. Гладкая снаружи и мягкая на ощупь изнутри, эта лёгкая флисовая вещь идеально подойдёт для дополнительного тепла. Возможно, вы больше никогда не наденете другую толстовку. Мы расширили размерную линейку, сосредоточившись на посадке, а не на поле, чтобы каждый ребенок мог играть по-своему.
Ребристая отделка на манжетах, воротнике и подоле обеспечивает уют и комфорт.</t>
  </si>
  <si>
    <t>M J ESS FLC BASELINE HOODIE (Jordan)</t>
  </si>
  <si>
    <t>FD7545-091</t>
  </si>
  <si>
    <t>M J ESS FLC BASELINE HOODIE от Nike - стильное и уютное худи, которое станет незаменимым элементом вашего гардероба. Изготовленное из мягкого и теплого материала, это худи обеспечивает комфорт и защиту от холода в прохладные дни. Худи имеет удобную посадку и стильный капюшон с регулируемыми шнурками, предоставляя вам возможность создать индивидуальный образ.</t>
  </si>
  <si>
    <t>Base. Согревает в холод даже при сниженной активности.</t>
  </si>
  <si>
    <t>M NK DF STRK24 TRK JKT K</t>
  </si>
  <si>
    <t>FD7579-010</t>
  </si>
  <si>
    <t>Технология Nike Dri-FIT отводит пот, способствуя быстрому испарению и сохраняя кожу сухой для идеального комфорта.
Стандартный крой создает классическую и удобную одежду.
Карманы на молнии обеспечат надежное место для хранения ваших вещей.</t>
  </si>
  <si>
    <t>M NSW SP FLC HOODIE BB</t>
  </si>
  <si>
    <t>FN0247-010</t>
  </si>
  <si>
    <t>Худи Nike Sportswear Club Fleece — незаменимая вещь в любом гардеробе. Она сочетает в себе классический стиль и мягкий комфорт флиса.
Флис с начесом на внутренней стороне выглядит мягким и эластичным.
Капюшон со шнурком позволяет регулировать защиту.
Стандартная посадка для расслабленного и комфортного ощущения.
Ребристый материал по низу и манжетам.
Карман-кенгуру.
Усиленные плечевые швы и ребристая резинка повышают долговечность.</t>
  </si>
  <si>
    <t>M NK CLUB BB FZ HOODIE</t>
  </si>
  <si>
    <t>FN3861-013</t>
  </si>
  <si>
    <t>Толстовка NIKE M NK CLUB BB FZ HOODIE — это отличный выбор для мужчин, ценящих комфорт и стиль. Изготовленная из мягкого хлопка и прочного полиэстера, она обеспечивает уют и долговечность в носке. Толстовка снабжена удобной застежкой на молнии, что делает ее идеальной для любых погодных условий и легкого наслоения. Практичный капюшон обеспечивает дополнительную защиту от ветра и непогоды, а боковые карманы добавляют функциональности, позволяя хранить необходимые мелочи по ходу дня. Дизайн толстовки сочетает в себе спортивный стиль и универсальность, делая ее подходящей как для повседневного гардероба, так и для активного отдыха. Эта модель станет идеальным спутником как в городе, так и за его пределами.</t>
  </si>
  <si>
    <t>80% Хлопок, 20% Полиэстер</t>
  </si>
  <si>
    <t>FN3861-084</t>
  </si>
  <si>
    <t>M NK CLUB FT PO HOODIE</t>
  </si>
  <si>
    <t>FN3866-133</t>
  </si>
  <si>
    <t>M NK CLUB BB PO GFX HOODIE</t>
  </si>
  <si>
    <t>FN3868-010</t>
  </si>
  <si>
    <t>В этой классической толстовке с капюшоном лаконичность сочетается с непринужденностью. Наш флис средней плотности с начесом очень мягкий внутри и гладкий снаружи, обеспечивая комфорт и сохраняя форму. Стандартный крой обеспечивает свободную посадку.</t>
  </si>
  <si>
    <t>M NK CLUB FT FZ HOODIE</t>
  </si>
  <si>
    <t>FN3884-063</t>
  </si>
  <si>
    <t>Эта толстовка Nike Club с капюшоном на молнии обеспечивает повседневный комфорт и классический вид. Эта ткань французского терри средней плотности (с неначесанными петлями на внутренней стороне) обеспечивает структуру, воздухопроницаемость и мягкость, поэтому она одинаково подходит как для спортзала, так и для дивана. Стандартный крой обеспечивает комфортную посадку по всему телу и удобство при надевании.
Двухслойный капюшон обеспечивает дополнительное тепло.</t>
  </si>
  <si>
    <t>M NK CLUB FT CREW</t>
  </si>
  <si>
    <t>FN3888-063</t>
  </si>
  <si>
    <t>Этот классический свитшот выполнен из мягкого французского трикотажа средней плотности с неначесанными петлями на внутренней стороне, обеспечивающими воздухопроницаемость и тепло.</t>
  </si>
  <si>
    <t>M NK CLUB KNIT JKT</t>
  </si>
  <si>
    <t>FQ3426-063</t>
  </si>
  <si>
    <t>Классическая трикотажная олимпийка Nike Club Knit Jacket для мужчин олицетворяет универсальный стиль и комфорт. Изготовленная из 100% хлопка, она оснащена молнией во всю длину и подходит для использования круглый год. Эта модель станет отличным выбором для повседневного гардероба благодаря своему элегантному и простому дизайну.
- Высококачественный 100% хлопок обеспечивает мягкость и комфорт в течение всего дня, прекрасно подходя для повседневной носки.
- Полная длинная молния позволяет легко надевать и снимать олимпийку, добавляя практичности этому стильному предмету одежды.
- Универсальный дизайн средней плотности адаптирован для всесезонного использования, предлагая оптимальное соотношение тепла и легкости.
- Классический крой и минималистичный стиль делают её универсальной опцией для любых мероприятий.
- Подходит для создания многослойных образов, что делает её незаменимой частью базового гардероба.
- Прочная и ухаживать за этой тканью легко, эта олимпийка сохраняет отличный вид даже после многочисленных стирок.</t>
  </si>
  <si>
    <t>HF7708-361</t>
  </si>
  <si>
    <t>Толстовка мужская Nike M NSW SW AIR PO HOODY FLC BB – это сочетание стиля и комфорта. Изготовленная из высококачественного флисового материала, она обеспечивает тепло и уют в любую погоду. Удобный капюшон с регулируемым шнурком и эластичные манжеты обеспечивают надежную защиту от ветра. Стильный дизайн с логотипом Nike Air добавляет современный вид. Эта толстовка идеально подходит как для активного отдыха, так и для повседневного использования, обеспечивая комфорт и свободу движений. Незаменимая вещь в гардеробе современного мужчины.</t>
  </si>
  <si>
    <t>M J DF SPRT CSVR GFX FLC PO</t>
  </si>
  <si>
    <t>HF9902-010</t>
  </si>
  <si>
    <t>На корте или на диване эта дерзкая толстовка с капюшоном сочетает в себе нашу технологию отвода пота с дышащей тканью френч терри, помогая вам оставаться свежими, что бы вы ни делали. Технология Nike Dri-FIT отводит пот от кожи, ускоряя его испарение, помогая вам оставаться сухими и чувствовать себя комфортно.
Дышащая ткань френч терри гладкая снаружи и имеет мелкие неначесанные петельки внутри.</t>
  </si>
  <si>
    <t>62% Хлопок, 38% Полиэстер</t>
  </si>
  <si>
    <t>U NSW CLUB HDY PO BB GN</t>
  </si>
  <si>
    <t>HJ0606-100</t>
  </si>
  <si>
    <t>Худи Nike Club Hoodie — это идеальное сочетание классического стиля и современного комфорта. Изготовленное из мягкого и приятного на ощупь флиса, это худи обеспечит вам тепло и уют в любую погоду. Универсальный дизайн с капюшоном на шнурке и передним карманом «кенгуру» делает его подходящим как для спортивных занятий, так и для повседневной носки. Ребристые манжеты и подол удерживают тепло и придают дополнительный комфорт. Малозаметный вышитый логотип Nike подчеркивает спортивное наследие бренда. Это худи станет неотъемлемой частью вашего гардероба, даря вам стиль и удобство каждый день.</t>
  </si>
  <si>
    <t>W NK PRIMA DF CREW TOP GG</t>
  </si>
  <si>
    <t>HJ1186-010</t>
  </si>
  <si>
    <t>Оставайтесь в комфорте и элегантности до, во время и после тренировки в этой просторной толстовке Nike Prima. Неотразимо гладкая и изящная, ее премиальная ткань кажется мягкой и воздушной, с идеальным количеством гибкости и эластичности для всех ваших движений. Технология Nike Dri-FIT отводит пот от кожи для более быстрого испарения, помогая вам оставаться сухими и чувствовать себя комфортно.
Сетчатый логотип Swoosh на спине обеспечивает воздухопроницаемость.</t>
  </si>
  <si>
    <t>93% Полиэстер; 7% эластан</t>
  </si>
  <si>
    <t>M NK CLUB FT OVERSIZED PO HDY</t>
  </si>
  <si>
    <t>HJ1816-010</t>
  </si>
  <si>
    <t>Это худи создано для тех, кто ценит комфорт, мягкость и свободу движений. Благодаря оверсайз-крою оно сидит свободно, не сковывая тело, а плотный хлопковый трикотаж с внутренней мягкой стороной приятно ощущается на коже и сохраняет тепло в прохладную погоду.
Классический однотонный цвет и минималистичный вышитый логотип Nike делают модель универсальной — она легко впишется в любой повседневный образ. Глубокий капюшон с регулируемым шнуром и широкий карман-«кенгуру» добавляют уюта и практичности.
Идеально подойдёт для:
- города, прогулок, поездок;
- отдыха и расслабленного повседневного стиля;
- прохладных дней, когда хочется уюта и тепла
Состав: 100% хлопок
Посадка: оверсайз (свободная)</t>
  </si>
  <si>
    <t>HJ1816-051</t>
  </si>
  <si>
    <t>M NK WVN WR LND GFX JKT</t>
  </si>
  <si>
    <t>HJ2040-652</t>
  </si>
  <si>
    <t>Эта обновленная версия Windrunner изготовлена ​​из гладкой и структурированной ткани и разработана для того, чтобы чувствовать себя расслабленным во всем теле. Наденьте ее для классического, легкого слоя. Мягкая сетчатая подкладка с разрезом сзади обеспечивает воздухопроницаемость.
Мягкий капюшон с сетчатой ​​подкладкой можно регулировать с помощью внутреннего шнурка, а завязки помогают удерживать кончики на месте.
Рукава реглан повышают подвижность.
Карманы на молнии для рук помогут сохранить мелкие предметы в безопасности.
Стандартный крой обеспечивает ощущение комфорта во всем теле.</t>
  </si>
  <si>
    <t>бордовый/бежевый/оранжевый</t>
  </si>
  <si>
    <t>M NK CLUB BB PO HDY NSW GFX</t>
  </si>
  <si>
    <t>HJ2159-063</t>
  </si>
  <si>
    <t>Чистота и повседневность в этой классической толстовке с капюшоном. Гладкая снаружи, супермягкая внутри, она сделана из начесаного флиса, который обеспечивает комфорт, на который вы можете рассчитывать.</t>
  </si>
  <si>
    <t>M NK CLUB BB CREW NSW GFX</t>
  </si>
  <si>
    <t>HJ2173-234</t>
  </si>
  <si>
    <t>Чистота сочетается с повседневностью в этой классической команде. Гладкий снаружи, супермягкий внутри, он обеспечивает комфорт, на который вы можете рассчитывать.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Стандартный крой обеспечивает комфортную посадку по всему телу и удобство при надевании.</t>
  </si>
  <si>
    <t>M NK CLUB FT HOODIE FONT GX</t>
  </si>
  <si>
    <t>HJ2506-100</t>
  </si>
  <si>
    <t>Ткань френч терри средней плотности очень эластична снаружи и имеет негрубую петельную структуру с внутренней стороны для оптимальной воздухопроницаемости. Стандартный крой обеспечивает комфортное прилегание к телу и позволяет легко комбинировать его с другими стилями. Двухслойная конструкция капюшона обеспечивает форму и структуру, а круглые плетеные шнурки позволяют легко регулировать размер.</t>
  </si>
  <si>
    <t>HJ2506-370</t>
  </si>
  <si>
    <t>Мужская худи Nike Club Ft Hoodie Font Gx сочетает в себе комфорт, стиль и функциональность, делая ее отличным выбором для повседневной носки. Изготовленная из мягкого и приятного на ощупь материала, эта худи обеспечивает непревзойденное ощущение уюта в любой ситуации. 
Дизайн с удобным кроем позволяет двигаться свободно, а наличие капюшона обеспечивает дополнительную защиту от прохладного ветра, добавляя элемент функциональности и комфорта. Вшитый карман-кенгуру не только создает классический и стильный образ, но и служит практичным местом для хранения мелочей или чтобы согреть руки в прохладные дни.</t>
  </si>
  <si>
    <t>M NK CLUB FT HOODIE CYCLE GX</t>
  </si>
  <si>
    <t>HJ2508-010</t>
  </si>
  <si>
    <t>Этот мужской свитшот Nike CLUB FLEECE HOODIE CYCLE сочетает в себе простой и чистый дизайн с удобной посадкой, что делает его идеальным выбором для повседневной носки.
Манжеты и подол с резинкой
Детали рукавов
Легкий и теплый материал, идеально подходящий для повседневной носки</t>
  </si>
  <si>
    <t>M NK TF PO HOODIE SWOOSH</t>
  </si>
  <si>
    <t>HJ3001-010</t>
  </si>
  <si>
    <t>Худи с капюшоном Therma-FIT, созданная для тренировок и занятий в холодную погоду, обеспечивает легкость и тепло, куда бы вы ни отправились. Мягкий, изолирующий материал с гладкой внешней стороной и слегка начесанной внутренней стороной, а также классический крой обеспечивают свободу движений и неограниченный комфорт. Технология Nike Therma-FIT использует естественное тепло вашего тела, чтобы согреться в холодную погоду. Завязка на капюшоне позволяет регулировать посадку.</t>
  </si>
  <si>
    <t>KB U NK TF FUND PO HDY</t>
  </si>
  <si>
    <t>HJ8109-100</t>
  </si>
  <si>
    <t>Эта худи с капюшоном Kobe Therma-FIT имеет первоклассную двухслойную конструкцию с сетчатым верхом и начесом внутри, которая обеспечивает тепло на площадке и за ее пределами. Технология Nike Therma-FIT помогает управлять естественным теплом вашего тела, помогая вам оставаться в тепле в холодную погоду. Сетчатая внешняя часть этого пуловера с капюшоном напоминает баскетбольные майки. Мягкая, ворсистая внутренняя часть помогает сохранять комфорт и тепло. Шнурки с металлическими наконечниками. Манжеты и подол в рубчик. Вышитый логотип Swoosh.</t>
  </si>
  <si>
    <t>M NSW SW AIR RUN JKT</t>
  </si>
  <si>
    <t>HM0187-013</t>
  </si>
  <si>
    <t>Спортивная ветровка Nike M Nsw Sw Air Run Jkt — это лёгкая и функциональная куртка, созданная для активных людей. Изготовленная из 100% полиэстера, она обеспечивает отличную защиту от ветра и непогоды, оставаясь при этом воздухопроницаемой. Материал быстро сохнет и устойчив к износу, что делает ветровку идеальной для тренировок и прогулок в прохладную погоду.</t>
  </si>
  <si>
    <t>GSW MNK CLUB HDY PO LOGO</t>
  </si>
  <si>
    <t>HM5889-496</t>
  </si>
  <si>
    <t>M J DF SPRT CSVR GFX PO</t>
  </si>
  <si>
    <t>HQ8661-010</t>
  </si>
  <si>
    <t>Худи M J Df Sprt Csvr Gfx Po — это идеальный выбор для повседневного мужского гардероба. Состав из 62% хлопка и 38% полиэстера обеспечивает оптимальный баланс мягкости и прочности, делая изделие комфортным и долговечным. Свободный крой позволяет легко сочетать его с другими предметами одежды, создавая непринужденный стиль. Округлый силуэт придаёт классический вид, а вместительный карман-кенгуру добавляет практичности и стилевых акцентов. Это худи станет надёжным спутником в любое время года, обеспечивая тепло и комфорт в любой обстановке.</t>
  </si>
  <si>
    <t>M J DF SPRT LS BASELAYER</t>
  </si>
  <si>
    <t>HQ8683-100</t>
  </si>
  <si>
    <t>90% полиэстер, 10% эластан</t>
  </si>
  <si>
    <t>HV0949-010</t>
  </si>
  <si>
    <t>Возвращается культовая толстовка Tech Fleece Windrunner Hoodie. Эта версия имеет карман на рукаве, окантовку подола и манжет, а также проклеенный шеврон, который выделял оригинал на улицах. Наш премиальный, гладкий с обеих сторон флис кажется теплее и мягче, чем когда-либо, сохраняя при этом ту же легкость, которую вы любите.
Стандартный крой обеспечивает комфортную посадку по всему телу и удобство при надевании.</t>
  </si>
  <si>
    <t>M NK CLUB KNIT PO HOODIE</t>
  </si>
  <si>
    <t>HV1151-010</t>
  </si>
  <si>
    <t>HV1151-063</t>
  </si>
  <si>
    <t>HV3591-547</t>
  </si>
  <si>
    <t>58% полиэстер; 37% хлопок; 5% эластан</t>
  </si>
  <si>
    <t>M NK IMP LGHT WR JKT</t>
  </si>
  <si>
    <t>HV6521-087</t>
  </si>
  <si>
    <t>Наша легендарная куртка Windrunner готова к новому этапу благодаря компактной конструкции и дышащей ткани. Эта сверхлегкая беговая куртка обладает водоотталкивающими свойствами, а материал с УФ-защитой защищает от солнечных лучей те участки, которые она покрывает. Благодаря скрытому внутреннему карману вы можете легко убрать куртку, а карманы на молнии подходят для безопасного хранения необходимых вещей.
Вентиляционное отверстие на задней части обеспечивает циркуляцию воздуха и ощущение прохлады во время движения.
Молния во всю длину и шнурок на капюшоне позволяют регулировать степень защиты.
Узор в виде шевронов на передней части (с углом 26 градусов) был вдохновлен оригинальной спортивной курткой Nike Windrunner 1978 года.</t>
  </si>
  <si>
    <t>93% полиэстер/7% спандекс</t>
  </si>
  <si>
    <t>W NSW TCH FLC WR FZ HDY 2</t>
  </si>
  <si>
    <t>HV6747-063</t>
  </si>
  <si>
    <t>Женская толстовка Nike Sportswear Tech Fleece Windrunner — премиальный силуэт, обтекаемый крой и непревзойденное технологичное тепло.Выведите свой повседневный комфорт на новый уровень с культовой толстовкой из обновленной коллекции Tech Fleece. Модель представляет собой идеальный баланс между спортивной функциональностью и эстетикой стритвира. Высокотехнологичный облегченный материал премиум-класса согревает без создания лишнего объема, позволяя использовать толстовку как самостоятельный верхний слой или элемент сложного многослойного аутфита.Материал: Инновационный двухсторонний гладкий флис (53% хлопок, 47% полиэстер) обеспечивает исключительную мягкость, сохраняет тепло и превосходно держит форму.Крой: Стандартная эргономичная посадка, которая подчеркивает силуэт, сохраняя абсолютную свободу движений.Защита от непогоды: Высокий воротник-стойка переходит в глубокий эргономичный капюшон для надежной защиты от ветра и холода.Функциональные детали: Двусторонняя фронтальная молния для регулировки вентиляции, эластичная окантовка на манжетах и подоле, а также удобные боковые карманы в швах.Особый элемент: Фирменный вертикальный карман на молнии, расположенный на левом рукаве, для безопасного хранения важных мелочей.</t>
  </si>
  <si>
    <t>M NK PARK26 FLC CREW</t>
  </si>
  <si>
    <t>IB1190-410</t>
  </si>
  <si>
    <t>Мужской спортивный свитшот Nike Park Sweatshirt — это универсальная базовая вещь, которая дарит непревзойденный уют в повседневной жизни, во время загородных поездок и спортивных тренировок. Модель стандартного кроя отлично садится на любой тип мужской фигуры, обеспечивая естественное удобство движений рук и торса. Свитшот выполнен из плотного мягкого трикотажного полотна премиум-качества на основе натурального хлопка, который превосходно пропускает воздух и поддерживает комфортный теплобаланс. Эластичные манжеты на рукавах и по нижнему краю изделия защищают его от деформации.</t>
  </si>
  <si>
    <t>W NSW STREET SS GX FLC CREW</t>
  </si>
  <si>
    <t>IF0330-103</t>
  </si>
  <si>
    <t>Футболка Nike Loose Short-Sleeve French Terry Crew-Neck Sweatshirt — это стильное и удобное дополнение к вашему гардеробу, идеально подходящее для тех, кто ценит комфорт и современный дизайн. Изготовленная из мягкого и уютного материала French Terry, она обеспечивает превосходное ощущение на коже и идеально подходит для носки в любое время года.
Дизайн этой футболки отличается её свободным кроем, который обеспечивает расслабленный и непринуждённый вид. Круглый вырез горловины добавляет классической нотки, делая эту модель универсальной и подходящей для сочетания с различными элементами гардероба — от спортивных брюк до джинсов.</t>
  </si>
  <si>
    <t>M NK CLUB FT OS PO HOODIE</t>
  </si>
  <si>
    <t>IF0745-407</t>
  </si>
  <si>
    <t>Вместительное и невероятно комфортное мужское спортивное худи Nike Oversized French Terry Pullover Hoodie создано для ценителей абсолютной свободы движений и расслабленного уличного стиля кэжуал. Толстовка выполнена из плотного и мягкого трикотажа френч терри, который отлично пропускает воздух, эффективно сохраняет тепло и устойчив к ежедневному износу. Свободный оверсайз-силуэт со спущенной линией плеч выгодно подчеркивает фигуру и позволяет легко сочетать худи с любыми футболками и майками в качестве согревающего верхнего слоя. Просторный регулируемый капюшон надежно защищает голову от прохладного ветра, а глубокий карман-кенгуру спереди позволяет удобно разместить личные гаджеты или быстро согреть руки.</t>
  </si>
  <si>
    <t>M NK DF NAC FLC PUMP COVER HDY</t>
  </si>
  <si>
    <t>IM3609-010</t>
  </si>
  <si>
    <t>Oversized «pump cover» худи для тренировок с большим объёмом поверх экипировки и влагоотводящей технологией.</t>
  </si>
  <si>
    <t>54% полиэстер, 46% хлопок</t>
  </si>
  <si>
    <t>M NK TF FLEX FLC FZ HD</t>
  </si>
  <si>
    <t>IM5442-010</t>
  </si>
  <si>
    <t>M NK TF FLEX FLC PO HD</t>
  </si>
  <si>
    <t>IM5446-084</t>
  </si>
  <si>
    <t>Спортивное худи Nike Therma-FIT Flex Fleece — это сочетание передовых теплосберегающих технологий и полной свободы движений. Модель выполнена из мягкого премиального флиса с технологией Therma-FIT, которая эффективно аккумулирует и удерживает естественное тепло тела, защищая от переохлаждения. Эластичные свойства материала Flex позволяют ткани растягиваться во всех направлениях, подстраиваясь под любые амплитудные движения на тренировке. Водоотталкивающее покрытие защищает от легкого моросящего дождя и тумана. Анатомический глубокий капюшон со шнурком-утяжкой, эластичные манжеты и удобный сквозной карман-кенгуру делают эту толстовку незаменимым элементом вашей экипировки в межсезонье.</t>
  </si>
  <si>
    <t>W NK ONE DF FZ FITTED JKT</t>
  </si>
  <si>
    <t>IM7046-036</t>
  </si>
  <si>
    <t>Элегантная женская спортивная куртка-лонгслив Nike One Fitted Dri-FIT Full-Zip Jacket на молнии во всю длину разработана как универсальный и функциональный верхний слой для разминки перед тренировкой, пробежек или прогулок. Модель выполнена в приталенном облегающем силуэте из ультраэластичного трикотажа премиум-класса, который выгодно подчеркивает достоинства фигуры и обеспечивает легкую поддержку мышц. Передовая технология Dri-FIT мгновенно впитывает излишки пота и распределяет их по поверхности ткани для моментального высыхания, сохраняя приятное ощущение прохлады. Высокий воротник-стойка надежно защищает шею от сквозняков, а удобные скрытые карманы позволяют безопасно хранить ключи или карту.</t>
  </si>
  <si>
    <t>80% полиэстер, 20% спандекс</t>
  </si>
  <si>
    <t>M J DF SPRT CSVR FLC SL PO</t>
  </si>
  <si>
    <t>IM7762-010</t>
  </si>
  <si>
    <t>Худи Jordan Sport Crossove Dri-FIT Sleeveless Pullover представляет собой высококачественное изделие, разработанное с учетом современных стандартов комфорта, функциональности и стиля. Технология Dri-FIT обеспечивает эффективный отвод влаги, сохраняя сухость и комфорт.  Эта модель одежды идеально подходит для мужского гардероба, предлагая непревзойденный комфорт, свободу движений и актуальный дизайн. Изделие выполнено из высококачественных тканей с добавлением инновационных технологий, которые активно сохраняют кожу сухой и комфортной во время интенсивных тренировок или повседневной носки. Мягкая и приятная текстура материала не вызывает раздражения и обеспечивает ощущение легкости. Продуманный до мелочей крой обеспечивает идеальную посадку, подчеркивая достоинства фигуры и абсолютно не сковывая движений. Стильные принты, вышивка или лаконичный логотип бренда добавляют изделию современный и узнаваемый вид. Эта вещь легко комбинируется с другими элементами гардероба, становясь незаменимой базой для создания как спортивных, так и повседневных кэжуал образов. Рекомендуется стирать при деликатном режиме в соответствии с инструкцией на ярлыке для сохранения насыщенности цвета и первоначальной формы.</t>
  </si>
  <si>
    <t>W NK STDO FLC LW STD FZ HDY</t>
  </si>
  <si>
    <t>IM8114-063</t>
  </si>
  <si>
    <t>IM8114-486</t>
  </si>
  <si>
    <t>W NK STDO FLC LW STD PO HDY</t>
  </si>
  <si>
    <t>IM8515-063</t>
  </si>
  <si>
    <t>Роскошные ткани, безупречная посадка, внимание к деталям. Флис Studio Fleece – это режим отдыха, выполненный лучше. Идеально подходит для теплой погоды, наш легкий флис мягко драпируется, имеет гладкую лицевую сторону и дышащую петлевую отделку. Studio Fleece берет все, что вы любите в флисе — фасоны, ощущения, детали — и воплощает это в идеальном сочетании всего самого лучшего.
Мягкая и дышащая, наша легкая флисовая кофта Studio Fleece Lightweight станет вашим незаменимым слоем одежды в слегка теплую погоду. Лаконичный и классический дизайн, продуманные детали и невероятный комфорт удовлетворят ваши повседневные потребности.
Наш стандартный крой обеспечивает расслабленный вид, позволяя легко сочетать вещи как под низ, так и поверх другой одежды. Свободно двигайтесь, надев под низ спортивный бюстгальтер и футболку, а сверху – куртку.
Капюшон из той же ткани, что и куртка, имеет приталенный крой, хорошо держит форму и достаточно просторен, чтобы вместить различные типы и прически. Переработанный карман-кенгуру, мягкая ребристая отделка и вышитый логотип Swoosh придают любому образу завершенный вид.
Легкий флис с петлевой структурой мягкий и дышащий.
Мягкая ребристая отделка по низу и манжетам помогает сохранять тепло и удерживает толстовку на месте.</t>
  </si>
  <si>
    <t>M J SPT TRACK SUIT JKT</t>
  </si>
  <si>
    <t>IQ5777-010</t>
  </si>
  <si>
    <t>Олимпийка</t>
  </si>
  <si>
    <t>Олимпийка Nike Jordan Jumpman Track Jacket – это стильное сочетание спортивной функциональности и легендарного дизайна. Изготовленная из высококачественных материалов, она обеспечивает комфорт и свободу движений как на тренировке, так и в повседневной жизни. Характерные элементы стиля Jordan, такие как логотип Jumpman, придают куртке современный и модный вид. Благодаря застежке-молнии по всей длине олимпийка удобна в носке, а эластичные манжеты и пояс помогают сохранить тепло. Эта модель идеально подойдет для поклонников бренда и всех, кто ценит сочетание комфорта и непревзойденного стиля.</t>
  </si>
  <si>
    <t>M NK DF TCH WVN WR FZ JKT</t>
  </si>
  <si>
    <t>IU6965-010</t>
  </si>
  <si>
    <t>94% нейлон, 6% эластан</t>
  </si>
  <si>
    <t>W NK SWSH MED SPT BRA</t>
  </si>
  <si>
    <t>DX6821-010</t>
  </si>
  <si>
    <t>Бра</t>
  </si>
  <si>
    <t>Топы и бра</t>
  </si>
  <si>
    <t>Вы в движении. Вшитые чашечки этого топа Swoosh остаются на месте, поэтому вы можете усердно работать, не беспокоясь об их смещении или складывании. Отлично подходит для тренировок и занятий танцами, средняя поддержка обеспечивает плотную фиксацию, которая помогает удерживать все на месте. Кроме того, влагоотводящий, адаптивный материал быстро восстанавливает форму, поэтому вы можете оставаться в комфорте на протяжении всей тренировки.</t>
  </si>
  <si>
    <t>72% полиэстер, 28% эластан</t>
  </si>
  <si>
    <t>W J SPT JUMPMAN BRA</t>
  </si>
  <si>
    <t>FB6872-010</t>
  </si>
  <si>
    <t>Ваш потенциал безграничен, и ваша экипировка должна это отражать. Вшитые подушечки этого бюстгальтера остаются на месте, не смещаясь и не складываясь, поэтому, когда вам нужно выложиться по полной, ваш бюстгальтер будет последним, о чем вы будете думать. Отлично подходит для тренировок и занятий танцами, средняя поддержка обеспечивает плотную фиксацию, которая помогает удерживать все на месте. Сверхэластичный, адаптивный материал быстро восстанавливает форму, а технология отвода пота помогает вам оставаться свежими во время тренировки. Когда вы двигаетесь, легкая, адаптивная ткань ощущается как вторая кожа для превосходного комфорта. Когда вы отдыхаете, форма бюстгальтера быстро восстанавливается, обеспечивая плотную фиксацию. Ультраэластичные волокна обеспечивают легкое надевание и снятие, поэтому вам не придется наклоняться назад, чтобы снять бюстгальтер.</t>
  </si>
  <si>
    <t>K NK C.O.B. JSY TANK REVERSIBL</t>
  </si>
  <si>
    <t>FN8348-455</t>
  </si>
  <si>
    <t>Майка</t>
  </si>
  <si>
    <t>Футболки и майки</t>
  </si>
  <si>
    <t>Разработанная в точном соответствии с требованиями будущих чемпионов, эта двусторонняя майка позволяет вам легко влиться в любую команду или игру. Изготовленная из дышащей и легкой сетки, она станет идеальным выбором для дней, когда все, что вам нужно, — это оставаться в прохладе и играть с друзьями. Легкая сетчатая ткань хорошо пропускает воздух и помогает сохранять прохладу.
Заниженный подол немного удлинен сзади для дополнительной защиты, а боковые разрезы по подолу обеспечивают свободу движений.
Двусторонний дизайн позволяет создать два образа в одном.</t>
  </si>
  <si>
    <t>147-158</t>
  </si>
  <si>
    <t>NIKE DF PARK20 BIB</t>
  </si>
  <si>
    <t>CW3845-616</t>
  </si>
  <si>
    <t>Манишка  (компл. 3 шт.)</t>
  </si>
  <si>
    <t>ВЕНТИЛЯЦИЯ И КОМФОРТ НА ТРЕНИРОВКЕ. Ткань с технологией Dri-FIT отводит влагу и обеспечивает комфорт. Легкая сетка не препятствует циркуляции воздуха.
Стандартный крой для удобной свободной посадки. Дизайн манишки укорочен, для удобства в играх и на тренировках. Нижний край манишки расположен чуть выше поясницы. В упаковке 3 штуки.</t>
  </si>
  <si>
    <t>NIKE INTER JERSEY SS HOME JR</t>
  </si>
  <si>
    <t>FN9143-440</t>
  </si>
  <si>
    <t>Джерси</t>
  </si>
  <si>
    <t>Как и другие футболки из нашей коллекции Stadium, эта модель сочетает в себе детали дизайна-реплики и влагоотводящую ткань, что позволяет вам создать игровой образ, вдохновленный вашей любимой командой. Технология Nike Dri-FIT отводит пот от кожи, ускоряя его испарение, помогая вам оставаться сухими и чувствовать себя комфортно. Дизайн-реплика представляет собой детали, смоделированные по образцу формы, которую носит команда.</t>
  </si>
  <si>
    <t>синий/черный</t>
  </si>
  <si>
    <t>M J JUMPMAN SS CREW (Jordan)</t>
  </si>
  <si>
    <t>CJ0921-231</t>
  </si>
  <si>
    <t>Футболка</t>
  </si>
  <si>
    <t>Футболка Jordan Jumpman — это новая версия легендарной модели. Конструкция со свободной посадкой выполнена из мягкой комфортной ткани. Мягкая и комфортная ткань идеальна для повседневной носки. Свободный крой позволяет сочетать модель с другой одеждой. 50% COTTON, 50% POLYESTER</t>
  </si>
  <si>
    <t>50% Хлопок, 50% Полиэстер</t>
  </si>
  <si>
    <t>G NSW CLUB FLC OVRSZD CREW LBR</t>
  </si>
  <si>
    <t>FD2923-010</t>
  </si>
  <si>
    <t>Удобная классика. Эта свободная толстовка из лёгкого флиса, гладкого снаружи и мягкого с начёсом внутри, идеально подойдёт в качестве дополнительного слоя одежды, если вам нужно немного тепла. Мы расширили размерную линейку, сосредоточившись на посадке, а не на поле, чтобы каждый ребенок мог играть по-своему.
Дополнительная эластичность манжет обеспечивает длительный комфорт и легкость надевания и снимания.</t>
  </si>
  <si>
    <t>M NSW TEE SWOOSH BLOCK</t>
  </si>
  <si>
    <t>DZ3276-687</t>
  </si>
  <si>
    <t>Футболка Nike M NSW TEE SWOOSH BLOCK сочетает в себе стиль и функциональность для повседневной носки. Изготовленная из высококачественного мягкого хлопка, эта футболка создаёт ощущение комфорта на протяжении всего дня. Классический крой с круглым вырезом и свободной посадкой обеспечивает удобство и свободу движений, делая эту футболку идеальной для активного отдыха, тренировок или прогулок по городу.</t>
  </si>
  <si>
    <t>NIKE PRO DF 365 CROP LS</t>
  </si>
  <si>
    <t>FV5484-100</t>
  </si>
  <si>
    <t>Лонгслив</t>
  </si>
  <si>
    <t>Легкая и эластичная, гладкая ткань быстро сохнет, помогая вам оставаться готовыми, когда тренировка становится жаркой. Благодаря облегающему крою и мягкой жаккардовой резинке на подоле вы можете чувствовать себя в безопасности, достигая своих целей. Непримиримый, уверенный стиль подходит ко всему. От леггинсов до топов и многого другого, Nike Pro готов дополнить ваш гардероб вещами, которые помогут вам выделиться. Технология Nike Dri-FIT отводит пот от кожи, ускоряя его испарение, помогая вам оставаться сухими и чувствовать себя комфортно.</t>
  </si>
  <si>
    <t>83% полиэстер, 17% эластан</t>
  </si>
  <si>
    <t>M NL SS SEERSUKR BTN DWN SHIRT</t>
  </si>
  <si>
    <t>FN3222-030</t>
  </si>
  <si>
    <t>Дышащая ткань сирсакер придает этой универсальной рубашке на пуговицах классическую жатую текстуру и мягкое легкое ощущение. Наденьте ее с подходящими шортами сирсакер и проведите день стильно. Коллекция Nike Life представляет собой классические модели рабочей и мужской одежды, выполненные из качественных материалов и с той же точностью, что и оригиналы, но переосмысленные для вашего повседневного образа жизни за пределами спорта.
Создан таким образом, чтобы обеспечивать свободу движений и удобство при надевании друг на друга.
Застежка на пуговицы спереди и воротник на пуговицах позволяют вам регулировать стиль и степень защиты.</t>
  </si>
  <si>
    <t>72 % хлопок, 13 % нейлон, 13 % полиэстер, 2 % спандекс.</t>
  </si>
  <si>
    <t>M NSW SP SS TOP</t>
  </si>
  <si>
    <t>FN0248-480</t>
  </si>
  <si>
    <t>Футболка Nike M NSW SP SS TOP — это гармоничное сочетание стиля и комфорта, созданное для активных и энергичных людей. Изготовленная из мягкого и дышащего материала, эта футболка обеспечивает комфортную носку в течение всего дня. Яркий синий цвет и лаконичный дизайн с фирменным логотипом Nike на груди придают изделию современный и динамичный вид. Классический крой и короткие рукава обеспечивают свободу движений, делая футболку идеальной как для тренировок, так и для повседневной носки.</t>
  </si>
  <si>
    <t>W NSW SS SLIM TEE PNX GRX</t>
  </si>
  <si>
    <t>IB2444-619</t>
  </si>
  <si>
    <t>Футболка Nike Slim Phoenix T-Shirt сочетает в себе современный стиль и непревзойденный комфорт. Изготовленная из мягкой, дышащей ткани, эта модель обеспечивает комфорт в течение всего дня. Приталенный крой подчёркивает вашу фигуру, создавая элегантный и спортивный образ, который будет актуален как на тренировке, так и в повседневной жизни. Лаконичный дизайн дополнен фирменным логотипом Nike, который добавляет динамики и уверенности в каждом движении. Эта футболка станет универсальным элементом вашего гардероба, идеально подходящим для самых разных случаев.</t>
  </si>
  <si>
    <t>48% модал; 46% хлопок; 6% эластан</t>
  </si>
  <si>
    <t>Nike T-shirt</t>
  </si>
  <si>
    <t>CZ7343-434</t>
  </si>
  <si>
    <t>Женская футболка Nike — это симбиоз стиля и функциональности, созданный для активных и целеустремленных женщин, которые ценят комфорт и современный дизайн. Разработанная с учетом всех потребностей современных спортсменок, эта футболка идеально подходит как для тренировок, так и для повседневной носки.
Изготовленная из мягкой и дышащей ткани, она обеспечивает максимальное удобство и свободу движений. Технология Dri-FIT эффективно отводит влагу, оставляя вас в ощущении свежести даже во время интенсивных занятий спортом. Эластичная структура материала позволяет футболке отлично сидеть на любой фигуре, подчеркивая ее достоинства.</t>
  </si>
  <si>
    <t>2X</t>
  </si>
  <si>
    <t>M J JUMPMAN DF SS CREW (Jordan)</t>
  </si>
  <si>
    <t>CW5190-010</t>
  </si>
  <si>
    <t>ВСЕ ДЛЯ ПОЛЕТА. Выделяйся в футболке Jordan Jumpman. Она выполнена из легкой и мягкой ткани с влагоотводящей технологией для комфорта. Легкий и мягкий, как хлопок, смесовый трикотаж с технологией Dri-FIT отводит влагу, обеспечивая комфорт. Дизайн логотипа Jumpman говорит сам за себя. Это легендарный символ нашего стремления к новым высотам.</t>
  </si>
  <si>
    <t>57% хлопок, 43% полиэстер</t>
  </si>
  <si>
    <t>M NSW CLUB TEE</t>
  </si>
  <si>
    <t>AR4997-013</t>
  </si>
  <si>
    <t>УДОБНАЯ ПОВСЕДНЕВНАЯ МОДЕЛЬ. Футболка Nike Sportswear Club классического кроя из хлопковой ткани обеспечивает привычное ощущение комфорта на весь день. Вышитый логотип Futura на груди дополняет дизайн в классическом стиле Nike. 
Футболка классического силуэта со свободной посадкой.
Мягкая и легкая хлопковая ткань.</t>
  </si>
  <si>
    <t>AR4997-064</t>
  </si>
  <si>
    <t>AR4997-101</t>
  </si>
  <si>
    <t>AR4997-297</t>
  </si>
  <si>
    <t>Футболка Nike Sportswear Club — это воплощение классического стиля и функциональности, которая станет незаменимой частью вашего повседневного гардероба. Сшитая из высококачественной хлопковой ткани, эта футболка обеспечивает комфорт и лёгкость на протяжении всего дня, предлагая ощущения, которые мы так ценим в базовых вещах.
Классический крой футболки гарантирует свободную посадку, позволяя вам чувствовать себя непринуждённо и уверенно в любой ситуации. Это идеальный выбор для тех, кто предпочитает стиль и удобство, будь то прогулка по городу, встреча с друзьями или расслабленный день дома.
Дизайн футболки акцентирован вышитым логотипом Futura на груди — это неподвластный времени элемент, который символизирует наследие бренда Nike и добавляет оттенок спортивного шика в образ.
Футболка классического силуэта со свободной посадкой.
Мягкая и легкая хлопковая ткань.</t>
  </si>
  <si>
    <t>M NSW TEE ICON FUTURA</t>
  </si>
  <si>
    <t>AR5004-010</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</si>
  <si>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</si>
  <si>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AR5004-063</t>
  </si>
  <si>
    <t>Футболка Nike M NSW TEE ICON FUTURA отлично подойдет как для разминок, так и для постоянной носки.
Модель выполнена из натурального хлопка для комфорта на весь день.
Натуральный хлопковый материал приятный на ощупь и к телу, не вызывает аллергических реакций.
Прямой крой и короткий рукав обеспечивают свободу движений.
Оригинальный логотип фирмы Nike расположен по центру изделия и привлекает к себе внимание.</t>
  </si>
  <si>
    <t>AR5004-100</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</si>
  <si>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50% COTTON, 50% POLYESTER</t>
  </si>
  <si>
    <t>AR5004-101</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</si>
  <si>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</si>
  <si>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M NSW TEE JUST DO IT SWOOSH</t>
  </si>
  <si>
    <t>AR5006-063</t>
  </si>
  <si>
    <t>КЛАССИЧЕСКИЙ КОМФОРТ ДЖЕРСИ. Футболка Nike Sportswear JDI выполнена из мягкой ткани джерси с логотипом Just Do It. на груди. 
-Мягкая ткань не натирает кожу. 
-Мотивирующий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</si>
  <si>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NIKE NSW TEE JUST DO IT SWOOSH</t>
  </si>
  <si>
    <t>AR5006-100</t>
  </si>
  <si>
    <t>M NSW CLUB TEE - LS</t>
  </si>
  <si>
    <t>AR5193-010</t>
  </si>
  <si>
    <t>ТРАДИЦИОННЫЙ КОМФОРТ. Мужская футболка с длинным рукавом Nike Sportswear из мягкой хлопковой ткани джерси украшена вышитым на груди логотипом Nike. Мягкая и комфортная хлопковая ткань. Слева на груди вышит логотип Nike. 
-Стандартная посадка обеспечивает комфорт и удобство. 
-Вышитый логотип Nike на груди. 
 Машинная стирка. 
100% COTTON</t>
  </si>
  <si>
    <t>AR6029-063</t>
  </si>
  <si>
    <t>Nike Dri-FIT Men's Training T-Shirt. ФУТБОЛКА С ТЕХНОЛОГИЕЙ ОТВЕДЕНИЯ ВЛАГИ. Мужская футболка для тренинга Nike Dri-FIT из мягкой влагоотводящей ткани обеспечивает функциональность, полную свободу движений и абсолютный комфорт на тренировке. Технология Dri-FIT обеспечивает вентиляцию и комфорт. Вырез «лодочка», отделанный рубчатой тканью, обеспечивает удобную посадку. Небольшой логотип Swoosh на груди слева. 
 Стандартная посадка обеспечивает комфорт и удобство. 
 Состав: 57–60% хлопок/40–43% полиэстер. 
 Машинная стирка. 
 Примечание. Фактическое процентное соотношение в составе материала может слегка различаться в зависимости от цвета.  Фактический состав указан на этикетке. 
60% COTTON 40% POLYESTER</t>
  </si>
  <si>
    <t>M NK DF TEE DFC CREW SOLID</t>
  </si>
  <si>
    <t>AR6029-253</t>
  </si>
  <si>
    <t>59% хлопок, 41% полиэстер</t>
  </si>
  <si>
    <t>CJ0921-091</t>
  </si>
  <si>
    <t>ЛЕГЕНДА НА КАЖДЫЙ ДЕНЬ. Футболка Jordan Jumpman — это новая версия легендарной модели. Конструкция со свободной посадкой выполнена из мягкой комфортной ткани. Мягкая и комфортная ткань идеальна для повседневной носки. Свободный крой позволяет сочетать модель с другой одеждой. 50% COTTON, 50% POLYESTER</t>
  </si>
  <si>
    <t>M J JUMPMAN SS CREW</t>
  </si>
  <si>
    <t>CJ0921-257</t>
  </si>
  <si>
    <t>M J JUMPMAN DF SS CREW</t>
  </si>
  <si>
    <t>CW5190-102</t>
  </si>
  <si>
    <t>CW5190-687</t>
  </si>
  <si>
    <t>57% Хлопок 43% Полиэстер</t>
  </si>
  <si>
    <t>Nike Team Club20 Tee</t>
  </si>
  <si>
    <t>CZ0881-451</t>
  </si>
  <si>
    <t>Футболка Nike из легкого дышащего хлопкового материала подходит для тренировок или повседневного использования. Классический крой обеспечивает комфорт и свободу движений. Внутренние гладкие швы неощутимы на теле. Круглый вырез горловины. Логотип swoosh на правом рукаве.</t>
  </si>
  <si>
    <t>Y NK PARK20 SS TEE</t>
  </si>
  <si>
    <t>CZ0909-010</t>
  </si>
  <si>
    <t>M NSW TEE ICON SWOOSH</t>
  </si>
  <si>
    <t>DC5094-010</t>
  </si>
  <si>
    <t>ЛЕГКАЯ ФУТБОЛКА С КЛАССИЧЕСКОЙ ПРИНТОМ. Эффектная футболка Nike Sportswear со свободной посадкой выполнена из мягкого хлопка и украшена привлекающей внимание графикой на груди. Легкий и мягкий материал джерси обеспечивает непревзойденный комфорт каждый день. Печатный принт мягкий и гладкий на ощупь. 50% COTTON, 50% POLYESTER</t>
  </si>
  <si>
    <t>DC5094-100</t>
  </si>
  <si>
    <t>M NP DF TIGHT TOP LS</t>
  </si>
  <si>
    <t>DD1990-010</t>
  </si>
  <si>
    <t>ДОПОЛНИТЕЛЬНАЯ ВЕНТИЛЯЦИЯ ТАМ, ГДЕ ЭТО НЕОБХОДИМО. Футболка Nike Pro Dri-FIT из легкой ткани с усиленной вентиляцией в зонах повышенного тепловыделения обеспечивает охлаждение и комфорт от разминки до заминки. Эластичная ткань содержит не менее 75% переработанного полиэстера, а благодаря плотной посадке модель удобно надевать под другую одежду. Вставки из сетки в зонах повышенного тепловыделения на спине, по бокам и в области подмышек обеспечивают охлаждение при повышении нагрузки. Ткань с технологией Nike Dri-FIT отводит влагу на поверхность, где она быстро испаряется, обеспечивая комфорт. Легкая эластичная ткань и разрезы в нижней кромке обеспечивают свободу движений во время интенсивных тренировок.</t>
  </si>
  <si>
    <t>92% полиэстер, 8% спандекс</t>
  </si>
  <si>
    <t>M NKCT DF POLO SOLID</t>
  </si>
  <si>
    <t>DH0857-489</t>
  </si>
  <si>
    <t>Поло</t>
  </si>
  <si>
    <t>LAL MNK DF SWGMN JSY ASC 22</t>
  </si>
  <si>
    <t>DN2081-107</t>
  </si>
  <si>
    <t>W NSW TEE CLUB</t>
  </si>
  <si>
    <t>DX7902-010</t>
  </si>
  <si>
    <t>W NSW TEE CLUB — это классическая женская футболка от Nike, которая идеально сочетает в себе стиль и комфорт. Изготовленная из мягкого и дышащего хлопкового материала, она обеспечивает приятные ощущения на коже и отлично подходит для ежедневной носки. Простой, но стильный дизайн с фирменным логотипом Nike на груди придаёт этой футболке универсальный вид, который будет актуален как в спортзале, так и в повседневных образах. Удобный крой и высокое качество пошива гарантируют долговечность и комфорт в каждом движении.</t>
  </si>
  <si>
    <t>DX7902-063</t>
  </si>
  <si>
    <t>W NSW CLUB SS TEE</t>
  </si>
  <si>
    <t>DX7902-286</t>
  </si>
  <si>
    <t>W NSW TEE ESSNTL ICN FTRA</t>
  </si>
  <si>
    <t>DX7906-063</t>
  </si>
  <si>
    <t>Футболка Nike Club Essentials  удобно сидит по фигуре. Более просторный укороченный крой, и слегка изогнутый низ придают  удобному топу обновленный вид.
Повседневная хлопчатобумажная ткань мягкая и легкая.
Классический силуэт футболки непринужденно облегает тело и бедра.
50–100 % хлопок/0–50 % полиэстер. Процентное соотношение материалов может варьироваться. Проверьте этикетку на наличие фактического содержания.
Напечатанный логотип Futura.</t>
  </si>
  <si>
    <t>M NSW TEE FRAN JDI VERBIAGE</t>
  </si>
  <si>
    <t>DZ2989-010</t>
  </si>
  <si>
    <t>Эксклюзивная футболка Nike из мягкого легкого хлопка с непринужденной посадкой для повседневной носки обеспечивает комфорт. В ней вы будете в центре внимания.
Преимущества:
Легкий хлопок мягок и удобен для повседневной носки.
Свободный крой создает спортивный образ, который легко комбинировать с другими вещами.
Ребристый усиленный воротник.</t>
  </si>
  <si>
    <t>DZ2989-100</t>
  </si>
  <si>
    <t>M NP DF TOP SL TIGHT</t>
  </si>
  <si>
    <t>FB7914-010</t>
  </si>
  <si>
    <t>90% полиэстер, 10% эластан</t>
  </si>
  <si>
    <t>W NSW ESSNTL RIB CRP TANK</t>
  </si>
  <si>
    <t>FB8279-010</t>
  </si>
  <si>
    <t>Наденьте эту облегающую майку и наслаждайтесь ощущением эластичной ребристой ткани. Благодаря укороченной посадке, доходящей до талии, этот предмет гардероба можно носить круглосуточно и в течение всего года.</t>
  </si>
  <si>
    <t>61% полиэстер; 30% лиоцелл; 9% эластан</t>
  </si>
  <si>
    <t>W NSW TEE ESSNTL LBR</t>
  </si>
  <si>
    <t>FD4149-653</t>
  </si>
  <si>
    <t>M NKCT DF SLAM TOP RG</t>
  </si>
  <si>
    <t>FD5261-709</t>
  </si>
  <si>
    <t>Футболка Nike M NKCT DF SLAM TOP RG  – это идеальный выбор для любителей тенниса. Выполненная из высококачественной влаговыводящей ткани Dri-FIT, она обеспечивает комфорт и сухость даже во время интенсивных тренировок. Ультралегкий и эластичный материал обеспечивает свободу движений и улучшенную вентиляцию. Дизайн в стиле classic fit с сетчатыми вставками подчеркивает спортивный стиль и позволяет вашей коже дышать. Подходит для тренировок и повседневного ношения, эта футболка станет незаменимым элементом вашего гардероба.</t>
  </si>
  <si>
    <t>полиэстер; эластан</t>
  </si>
  <si>
    <t>FD5261-811</t>
  </si>
  <si>
    <t>JORDAN JUMPMAN ESSENTIALS SS T-SHIRT</t>
  </si>
  <si>
    <t>FD7031-063</t>
  </si>
  <si>
    <t>M NK DF ACDPR24 SS POLO K</t>
  </si>
  <si>
    <t>FD7600-010</t>
  </si>
  <si>
    <t>Мужская спортивная футболка-поло Nike Dri-FIT Academy Pro 24 PoloПрофессиональный комфорт и безупречный стиль в одной модели. Поло Nike Academy Pro 24 создано для тех, кто ценит классический силуэт и высокие технологии. Легкий материал обеспечивает отличную вентиляцию, позволяя выглядеть элегантно как на футбольном поле, так и во время отдыха.Фирменный влагоотвод: Технология Nike Dri-FIT быстро впитывает и испаряет влагу, сохраняя ощущение сухости и прохлады в течение всего дня.Классические детали: Воротник-стойка на потайных пуговицах придает образу аккуратный вид, а эргономичный крой обеспечивает полную свободу движений.Премиальный трикотаж: Износостойкий пике-материал приятен к телу, не растягивается со временем и отлично сохраняет форму после многочисленных стирок.</t>
  </si>
  <si>
    <t>W NK ONE FITTED DF SS TOP</t>
  </si>
  <si>
    <t>FN2804-010</t>
  </si>
  <si>
    <t>Готовы ли вы к тренировке или просто отдохнуть, этот облегающий топ Nike One Fitted готов к любым ситуациям. Мягкая ткань персикового цвета средней плотности тянется с каждым движением и быстро сохнет. Слегка укороченный и облегающий, он идеально сочетается с вашими любимыми леггинсами с высокой талией, создавая образ, в котором вы будете чувствовать себя уверенно и комфортно — от утренней пробежки до вечернего отдыха и на всех остановках между ними. Обтачка по горловине придаёт топу изысканный вид. Изогнутый подол и элегантные швы по всему крою придают ему изысканный вид, поэтому его можно носить как первый слой одежды, так и как единственный. Технология Nike Dri-FIT отводит пот с кожи, обеспечивая более быстрое испарение, помогая вам оставаться сухими и чувствовать комфорт во время любых занятий. Светоотражающий логотип по центру спины.</t>
  </si>
  <si>
    <t>M NK CLUB SS POLO PIQUE</t>
  </si>
  <si>
    <t>FN3894-063</t>
  </si>
  <si>
    <t>Это классическое поло из нашей клубной коллекции Nike станет фирменным элементом вашего гардероба, как на тренировках, так и в клубе. Хлопчатобумажная ткань пике отличается прочностью и воздухопроницаемостью, придавая любому наряду утонченную текстуру. Кроме того, он создан для того, чтобы расслабить грудь и тело, создавая спортивную посадку. Наденьте его с брюками-чиносами и любимыми кроссовками Nike, и вы будете выглядеть элегантно в любом месте.
Выгоды
Хлопчатобумажная ткань Пике (классическая для рубашек поло) прочная и дышащая, но при этом слегка текстурированная.
Она создана для того, чтобы чувствовать себя расслабленной в плечах, груди и на теле, создавая спортивную посадку.
Отложной воротник и планка на двух пуговицах придают поло классический вид и позволяют изменить свой стиль.</t>
  </si>
  <si>
    <t>FN3894-100</t>
  </si>
  <si>
    <t>M J DF SPRT SS TOP</t>
  </si>
  <si>
    <t>FN5829-010</t>
  </si>
  <si>
    <t>Вот футболка, созданная для борьбы с этим. Он изготовлен из мягкой смеси хлопка и дополнен влагоотводящей технологией, которая поможет вам сохранять свежесть от пробуждения до сна.
Преимущества
Технология Nike Dri-FIT отводит пот от кожи, ускоряя его испарение, помогая вам оставаться сухим и чувствовать себя комфортно.
Минималистский Jumpman с трафаретной печатью сделает ваш образ простым.</t>
  </si>
  <si>
    <t>57% Хлопок, 43% Полиэстер</t>
  </si>
  <si>
    <t>M J DF SPRT SS TOP (Jordan)</t>
  </si>
  <si>
    <t>FN5829-100</t>
  </si>
  <si>
    <t>M NSW SW AIR SS TOP</t>
  </si>
  <si>
    <t>FN7702-361</t>
  </si>
  <si>
    <t>Футболка Nike M NSW SW AIR SS TOP — это стильный и удобный элемент гардероба для активного отдыха и повседневной носки. Выполненная из мягкой и дышащей ткани, она обеспечивает комфорт на протяжении всего дня. Классический крой создает расслабленный силуэт, а логотип Nike Air добавляет спортивного шика. Идеальный выбор для тех, кто ценит сочетание функциональности и модного дизайна.</t>
  </si>
  <si>
    <t>M NSW SW AIR GRAPHIC TEE</t>
  </si>
  <si>
    <t>FN7704-070</t>
  </si>
  <si>
    <t>Футболка Nike M NSW SW AIR GRAPHIC TEE – это стильный и удобный элемент вашего повседневного гардероба. Изготовленная из мягкого и дышащего хлопка, она обеспечивает комфорт в течение всего дня. Простой крой и классическая посадка отлично подойдут для любого типа телосложения. Яркий графический принт с логотипом Nike Air на груди добавляет спортивной элегантности и выражает ваш активный образ жизни. Идеальна для повседневной носки, прогулок и встреч с друзьями. С этим предметом одежды вы всегда будете выглядеть стильно и чувствовать себя комфортно независимо от обстановки.</t>
  </si>
  <si>
    <t>PSG Y NK DF JSY SS STAD AW</t>
  </si>
  <si>
    <t>FN9126-101</t>
  </si>
  <si>
    <t>M NK DF TEE TRAIL LOGO</t>
  </si>
  <si>
    <t>FQ3914-809</t>
  </si>
  <si>
    <t>Nike Dri-FIT Trail Logo Tee — это футболка, разработанная для любителей активного отдыха и приключений. Изготовлена с использованием технологии Dri-FIT, которая обеспечивает превосходное отведение влаги и комфорт во время длительных прогулок и пробежек. Классический силуэт дополнен стильным логотипом Trail, подчеркивающим вашу приверженность к активному образу жизни. Стиль и функциональность в одном изделии.</t>
  </si>
  <si>
    <t>W NK DF SWOOSH FLY GRX TEE</t>
  </si>
  <si>
    <t>FQ6606-010</t>
  </si>
  <si>
    <t>Nike Dri-FIT Swoosh Fly Graphic Tee для женщин — это идеальная футболка для энергичных и динамичных тренировок. Выполнена с использованием технологии Dri-FIT, которая эффективно отводит влагу, обеспечивая комфорт на протяжении всей активности. Стильный большой логотип Swoosh спереди добавляет спортивного шарма и вдохновения. Свободный крой обеспечивает свободу движений, делая эту футболку отличным выбором как для тренировок, так и для повседневной носки.</t>
  </si>
  <si>
    <t>FQ6606-100</t>
  </si>
  <si>
    <t>FV5484-010</t>
  </si>
  <si>
    <t>K NSW TEE EMB FUTURA LBR</t>
  </si>
  <si>
    <t>FZ5177-289</t>
  </si>
  <si>
    <t>Базовая детская футболка Nike Futura T-Shirt черного цвета станет незаменимым элементом повседневного и спортивного гардероба мальчика. Модель идеально подходит для активных игр на свежем воздухе, уроков физкультуры, школьных будней и поездок. Изделие выполнено из мягкого натурального хлопкового трикотажа премиум-качества, который невероятно приятен к телу, не вызывает раздражений и позволяет коже дышать. Классический прямой крой обеспечивает удобную посадку на любой тип фигуры и дарит полную свободу движений. На груди расположен крупный контрастный фирменный логотип, придающий образу динамичности. Ткань износостойкая: она не скатывается, легко отстирывается от загрязнений, не садится после стирки и сохраняет свой первоначальный вид.</t>
  </si>
  <si>
    <t>M NSW TEE CLUB STRIPE SP25</t>
  </si>
  <si>
    <t>HJ0550-010</t>
  </si>
  <si>
    <t>Ничто не сравнится с классической футболкой. Эта футболка свободна по телу, что позволяет легко надевать ее слоями. Ее легкий хлопок мягкий и удобный для повседневной носки.</t>
  </si>
  <si>
    <t>M NSW TEE 12MO AOP SP25</t>
  </si>
  <si>
    <t>HJ0561-010</t>
  </si>
  <si>
    <t>Когда футболка сидит идеально. Стандартный крой обеспечивает комфорт для тела и легкого наложения слоев. Хлопок средней плотности мягкий и слегка структурированный для долговечного повседневного комфорта.</t>
  </si>
  <si>
    <t>U NSW TEE M90 OC FESTIVAL HBR</t>
  </si>
  <si>
    <t>HJ0750-539</t>
  </si>
  <si>
    <t>M J FLT ESS OVSZ SS CREW</t>
  </si>
  <si>
    <t>HJ2366-010</t>
  </si>
  <si>
    <t>Плотный хлопок придает этой мешковатой футболке структурированный вид и ощущение. Добавьте немного ретро-графики, и вы получите победителя.</t>
  </si>
  <si>
    <t>M NK DF UV HYVERSE SS SWOOSH</t>
  </si>
  <si>
    <t>HJ3074-010</t>
  </si>
  <si>
    <t>Наденьте эту футболку и позвольте мягкому ощущению и свободной посадке помочь вам пройти тренировки всех форм и размеров. Ваш фитнес-план разнообразен, поэтому мы сделали футболку достаточно удобной для всего, к чему вы готовы, будь то быстрая пробежка, повторения в спортзале или поиск дзен на коврике для йоги. Технология Nike Dri-FIT отводит пот от кожи, ускоряя его испарение, помогая вам оставаться сухими и чувствовать себя комфортно.</t>
  </si>
  <si>
    <t>KB U NK TEE BETTERMENTAL</t>
  </si>
  <si>
    <t>HJ3318-100</t>
  </si>
  <si>
    <t>Воплотите менталитет Мамбы с этой классической футболкой. Она сделана из мягкого хлопка средней плотности и украшена его фирменным логотипом Sheath. Хлопковая ткань средней плотности мягкая на ощупь и слегка драпируется.
Силиконовый логотип придает ощущение премиальности.</t>
  </si>
  <si>
    <t>B NK DF MULTI  SS TOP GX LOVE</t>
  </si>
  <si>
    <t>HJ3743-104</t>
  </si>
  <si>
    <t>Сохраняйте прохладу во время самых жарких тренировок. Этот дышащий трикотажный топ с нашей влагоотводящей технологией Dri-FIT обеспечивает комфорт. Сетчатые вставки под мышками и на спине обеспечивают циркуляцию воздуха там, где это необходимо.</t>
  </si>
  <si>
    <t>B NK DF MULTI SS  TOP LBR HTHR</t>
  </si>
  <si>
    <t>HJ3771-323</t>
  </si>
  <si>
    <t>Зарядитесь энергией в этой лёгкой трикотажной футболке. Классический крой и наша влагоотводящая технология Dri-FIT помогут вам сохранять прохладу и комфорт в самые жаркие моменты. Технология Nike Dri-FIT отводит пот с кожи, обеспечивая более быстрое испарение, помогая вам оставаться сухим и чувствовать себя комфортно.
Рукава реглан наклонного покроя обеспечивают свободу движений и комфорт.</t>
  </si>
  <si>
    <t>W J BRK SS GF GFX TEE DOPA</t>
  </si>
  <si>
    <t>HV0194-100</t>
  </si>
  <si>
    <t>Футболка Nike Jordan Brooklyn Graphic T-Shirt — это стильный и комфортный выбор для истинных ценителей баскетбольного наследия и уличной моды. Изготовленная из высококачественного хлопка, эта футболка предлагает мягкость, воздухопроницаемость и комфорт на протяжении всего дня.
Дизайн футболки вдохновлен уникальной энергетикой Бруклина и легендарным стилем линейки Jordan. На передней части футболки размещен графический принт с фирменной эмблемой Jordan и элементами, отражающими динамичный дух улиц. Этот визуальный акцент не только подчеркивает индивидуальный стиль, но и связывает вас с наследием одного из самых известных брендов в мире спортивной моды.
Универсальный крой и классический силуэт делают футболку идеальным дополнением к любому гардеробу. Вы можете легко комбинировать её с джинсами, шортами или спортивными брюками, создавая стильные образы для любого случая.
Футболка Nike Jordan Brooklyn Graphic T-Shirt — это не просто элемент одежды, это выражение вашего уникального стиля и любви к культуре баскетбола. Независимо от того, куда вас приведет день, эта футболка станет вашим надежным спутником, обеспечивая комфорт и усиливая ваш модный образ.</t>
  </si>
  <si>
    <t>M J DF SPRT SS COMP TOP</t>
  </si>
  <si>
    <t>HV4099-010</t>
  </si>
  <si>
    <t>Этот базовый слой, предназначенный для ношения как в качестве слоя, так и отдельно, изготовлен из мягкого трикотажного полотна джерси с использованием нашей технологии отвода пота, что помогает вам оставаться сухим и чувствовать себя комфортно. Технология Nike Dri-FIT отводит пот от кожи, обеспечивая более быстрое испарение, помогая вам оставаться сухим и чувствовать себя комфортно.
Одинарный трикотажный трикотаж легкий и эластичный, что позволяет верху двигаться вместе с вами.</t>
  </si>
  <si>
    <t>HV4099-012</t>
  </si>
  <si>
    <t>90% полиэстер, 10% спандекс</t>
  </si>
  <si>
    <t>M J DF SPRT SL COMP TOP</t>
  </si>
  <si>
    <t>HV4101-100</t>
  </si>
  <si>
    <t>Эта майка-базовый слой, предназначенная для ношения как в качестве нижнего слоя, так и отдельно, изготовлена ​​из мягкой трикотажной ткани, в которой используется наша технология отвода влаги, помогающая оставаться сухой и чувствовать себя комфортно. Технология Nike Dri-FIT отводит пот от кожи, обеспечивая более быстрое испарение и помогая вам оставаться сухим и чувствовать себя комфортно.
Трикотажное полотно одинарной вязки легкое и эластичное, что позволяет топу двигаться вместе с вами. 90% полиэстер, 10% спандекс.</t>
  </si>
  <si>
    <t>W NSW NK CHLL KNT TEE RGLN</t>
  </si>
  <si>
    <t>HV4992-077</t>
  </si>
  <si>
    <t>Футболка Nike Chill Knit Slim Graphic T-Shirt сочетает в себе стиль и комфорт, предоставляя современный вид и удобную посадку. Изготовленная из мягкой и дышащей ткани, она идеально подходит для повседневной носки и активного образа жизни. Слим-крой подчеркивает фигуру, а оригинальный графический принт добавляет изюминку и индивидуальность вашему образу. Эта футболка – отличный выбор как для тренировок, так и для встреч с друзьями или прогулок по городу. Простая в уходе и сочетаемая с любой одеждой, она станет неотъемлемой частью вашего гардероба.</t>
  </si>
  <si>
    <t>HV4992-100</t>
  </si>
  <si>
    <t>48% модал, 46% хлопок, 6% эластан</t>
  </si>
  <si>
    <t>W NSW RIB  TGHT SS TEE</t>
  </si>
  <si>
    <t>HV4994-100</t>
  </si>
  <si>
    <t>94% хлопок, 6% спандекс</t>
  </si>
  <si>
    <t>W NSW CHLL KNT MD CRP GLS</t>
  </si>
  <si>
    <t>HV6525-633</t>
  </si>
  <si>
    <t>Y NK DF PARK VIII JSY SS</t>
  </si>
  <si>
    <t>HV8182-010</t>
  </si>
  <si>
    <t>M NK DF GARDIEN VI GK JSY LS</t>
  </si>
  <si>
    <t>HV8306-324</t>
  </si>
  <si>
    <t>Джерси вратарская мужская Nike Dri-FIT Gardien VI. Новое поколение профессиональной экипировки для тех, кто полностью контролирует штрафную площадь. Игровая вратарская футболка Nike Gardien VI создана для бескомпромиссной защиты ворот, обеспечивая элитный уровень вентиляции, технологичности и свободы движений на протяжении всего матча. Яркий дизайн Stadium Green гарантирует безупречную видимость на поле.Максимальная прохлада: Обновленная ткань с технологией Dri-FIT в сочетании с анатомическими зонами вентиляции мгновенно отводит влагу, не позволяя телу перегреваться при интенсивных сейвах.Свобода в динамике: Высокоэластичные вставки на рукавах и плечах позволяют совершать самые сложные прыжки и выходы без какого-либо чувства скованности или натяжения ткани.Повышенная прочность: Износостойкий материал премиум-класса устойчив к постоянному трению о газон при падениях и сохраняет форму после многочисленных стирок.</t>
  </si>
  <si>
    <t>M NK DF PARK V GK JSY LS</t>
  </si>
  <si>
    <t>HV8314-324</t>
  </si>
  <si>
    <t>Джерси вратарская Nike Dri-FIT Park V Goalkeeper. Профессиональный лонгслив, созданный для тотального контроля в штрафной зоне. Вратарская футболка Nike Park V сочетает в себе проверенную надежность, износостойкость и бескомпромиссную вентиляцию от стартового свистка до финальной минуты матча. Яркий зеленый цвет с динамичной графикой на рукавах подчеркнет статус хозяина ворот.Сконцентрирован на игре: Технологичный материал с системой Dri-FIT мгновенно отводит пот от кожи на поверхность ткани для быстрого испарения, сохраняя прохладу в самые жаркие моменты.Зональное охлаждение: Сетчатая задняя панель (Mesh) гарантирует постоянный приток воздуха там, где это необходимо больше всего.Защита и свобода: Классический круглый вырез и эргономичные длинные рукава защищают локти и предплечья при падениях и прыжках за мячом, не сковывая движений.</t>
  </si>
  <si>
    <t>M J DF SPRT JUMPMAN SS CREW</t>
  </si>
  <si>
    <t>IB6757-010</t>
  </si>
  <si>
    <t>Выходите ли вы в спортзал или на площадку, вам нужно быть готовым. Наша технология отвода пота делает эту футболку из джерси ещё более привлекательной, помогая вам оставаться сухим и чувствовать себя комфортно, независимо от того, насколько интенсивно вы тренируетесь. Технология Nike Dri-FIT отводит пот с кожи, обеспечивая более быстрое испарение, помогая вам оставаться сухим и чувствовать себя комфортно.
Ткань одинарного джерси мягкая и легкая. 58% хлопок, 42% полиэстер.</t>
  </si>
  <si>
    <t>58% хлопок, 42% полиэстер</t>
  </si>
  <si>
    <t>IB6757-100</t>
  </si>
  <si>
    <t>Спортивная футболка Nike Dri-FIT Training Tee — ваша абсолютная готовность к любым нагрузкам в зале и на площадке.Выходите ли вы на интенсивную силовую тренировку в спортзал, планируете ли динамичную игру на баскетбольной площадке или просто любите активный отдых — вам нужна экипировка, которая не подведет. Эта футболка создана для тех, кто привык выкладываться на максимум. Благодаря идеальному балансу натуральных материалов и передовых технологий, она гарантирует вам уверенность, сухость и непревзойденный комфорт в любую секунду вашей активности, независимо от того, насколько сильно растет градус тренировки. Инновационный состав ткани (58% хлопок, 42% полиэстер): Уникальное гибридное сочетание материалов объединяет в себе лучшее из двух миров. Высокое содержание натурального хлопка дарит невероятную мягкость, дышащие свойства и уют при контакте с кожей. Прочный полиэстер отвечает за долговечность, эластичность, защиту от деформации после частых стирок и моментальное высыхание.Технология умного влагоотвода Nike Dri-FIT: Больше никакого ощущения влажной одежды и перегрева. Легендарная технология Dri-FIT мгновенно захватывает пот с кожи и выводит его на внешнюю поверхность ткани, где он испаряется за считанные мгновения. Вы сохраняете приятную прохлану, сухость и свежесть с первой до последней минуты тренировки.Ультралегкий трикотаж одинарного джерси (Single Jersey): Специальное плетение делает ткань тонкой, гладкой и практически невесомой. Футболка мягко струится по телу, обеспечивая идеальный микроклимат и отличную вентиляцию даже в самые жаркие дни.Спортивная эргономика: Продуманный крой разработан с учетом анатомии движений. Футболка не сковывает руки при подъеме весов, прыжках или резких поворотах, а мягкие швы надежно защищают кожу от натирания и раздражения.</t>
  </si>
  <si>
    <t>W NK ONE CLSC DF TWST SS TP WT</t>
  </si>
  <si>
    <t>IB9406-006</t>
  </si>
  <si>
    <t>Эту модель вам точно не захочется снимать. А благодаря технологии отвода пота вам и не придётся этого делать. Лёгкая, шелковистая ткань этого топа сохраняет прохладу и позволяет двигаться весь день. Ищете что-то более строгое и элегантное? Обратите внимание на укороченные топы Nike One из мягкой ткани средней плотности, напоминающей персиковый. Хотите наслаждаться комфортом любимой футболки, но при этом не забывать о тренировках? Попробуйте свободный топ Nike One. Технология Nike Dri-FIT отводит пот с кожи, обеспечивая более быстрое испарение, помогая вам оставаться сухим и чувствовать себя комфортно.</t>
  </si>
  <si>
    <t>89% полиэстер, 11% эластан</t>
  </si>
  <si>
    <t>M J DF SPT ESS SS TOP</t>
  </si>
  <si>
    <t>IF0882-100</t>
  </si>
  <si>
    <t>Эта мягкая и легкая футболка – идеальный выбор для тех, кто стремится к эффективным тренировкам без компромиссов с комфортом. Созданная специально для активного образа жизни, она объединяет в себе инновационные материалы и передовые технологии, чтобы обеспечить вам максимум удобства и поддержки во время занятий спортом.
Футболка изготовлена из ультралегкой, дышащей ткани, которая позволяет коже свободно дышать, предотвращая перегрев и обеспечивая оптимальную циркуляцию воздуха. Независимо от интенсивности тренировки, вы будете чувствовать себя свежо и комфортно благодаря специально разработанной влагоотводящей ткани. 
Технология Nike Dri-FIT играет ключевую роль в поддержании сухости: она отводит пот от поверхности кожи на внешние слои ткани, способствуя его более быстрому испарению. Это обеспечивает комфортное ощущение сухости и позволяет вам сосредоточиться исключительно на достижении ваших целей.
Продуманный крой и аккуратные швы не сковывают движений, предоставляя полную свободу для любых спортивных упражнений, будь то бег, тренировка в зале или йога. Элегантный и стильный дизайн позволяет носить футболку не только во время тренировок, но и в повседневной жизни, сочетается с любым активным образом.</t>
  </si>
  <si>
    <t>84% полиэстер, 16% эластан</t>
  </si>
  <si>
    <t>IF0882-412</t>
  </si>
  <si>
    <t>84% полиэстер, 16% эластан</t>
  </si>
  <si>
    <t>W J SPT DF SS GFX TEE VERB</t>
  </si>
  <si>
    <t>IF2221-101</t>
  </si>
  <si>
    <t>Футболка Jordan Sport Dri-FIT Graphic T-Shirt представляет собой высококачественное изделие, разработанное с учетом современных стандартов комфорта, функциональности и стиля. Технология Dri-FIT обеспечивает эффективный отвод влаги, сохраняя сухость и комфорт.  Эта модель одежды идеально подходит для женского гардероба, предлагая непревзойденный комфорт, свободу движений и актуальный дизайн. Изделие выполнено из высококачественных тканей с добавлением инновационных технологий, которые активно сохраняют кожу сухой и комфортной во время интенсивных тренировок или повседневной носки. Мягкая и приятная текстура материала не вызывает раздражения и обеспечивает ощущение легкости. Продуманный до мелочей крой обеспечивает идеальную посадку, подчеркивая достоинства фигуры и абсолютно не сковывая движений. Стильные принты, вышивка или лаконичный логотип бренда добавляют изделию современный и узнаваемый вид. Эта вещь легко комбинируется с другими элементами гардероба, становясь незаменимой базой для создания как спортивных, так и повседневных кэжуал образов. Рекомендуется стирать при деликатном режиме в соответствии с инструкцией на ярлыке для сохранения насыщенности цвета и первоначальной формы.</t>
  </si>
  <si>
    <t>M NK DF ACD+ SS TOP GX AOP</t>
  </si>
  <si>
    <t>IF2549-010</t>
  </si>
  <si>
    <t>Мужская спортивная футболка Nike Academy+ Dri-FIT. Завладейте игровым полем с максимальным комфортом. Футбольная футболка из серии Nike Academy+ создана для профессиональных атлетов и любителей активного спорта. Сочетание продуманного кроя и технологичных материалов гарантирует легкую прохладу и свободу движений в течение всего матча.Продвинутый влагоотвод: Технологичный материал с системой Dri-FIT мгновенно впитывает и распределяет пот по поверхности ткани, обеспечивая быстрое высыхание.Зональное охлаждение: Специальная сетчатая вставка на спине (Mesh panel) гарантирует дополнительную циркуляцию воздуха там, где это необходимо больше всего.Эргономичная посадка: Гладкая и ультралегкая ткань отлично тянется, деликатно прилегая к телу, не сковывая движений при ускорениях и финтах.</t>
  </si>
  <si>
    <t>KM K NK DF ACD25 TOP SS -PD</t>
  </si>
  <si>
    <t>IF2772-360</t>
  </si>
  <si>
    <t>Детская футболка Nike Kylian Mbappé Academy Dri-FIT (Short-Sleeve). Играйте на максимальной скорости вашего кумира! Именная тренировочная футболка Nike, вдохновленная стилем и взрывным дриблингом Килиана Мбаппе, создана для будущих чемпионов. Модель сочетает в себе профессиональные технологии влагоотвода и эксклюзивный дизайн, который выделит ребенка на любой тренировке.Абсолютная сухость: Высокотехнологичная ткань с системой Nike Dri-FIT мгновенно отводит пот от кожи, распределяя его по поверхности для быстрого испарения.Вентиляция в движении: Сетчатая задняя панель (Mesh) обеспечивает постоянный приток воздуха, защищая спину ребенка от перегрева при активном беге.Удобный силуэт: Легкий эластичный материал и продуманный крой гарантируют полную свободу движений рук и корпуса при ударах и финтах.</t>
  </si>
  <si>
    <t>M J FLT GFX OVSZ SS CREW</t>
  </si>
  <si>
    <t>IF3133-010</t>
  </si>
  <si>
    <t>M NSW TEE LSE PREM ESS SUST</t>
  </si>
  <si>
    <t>IH1121-328</t>
  </si>
  <si>
    <t>Премиальная футболка из плотного хлопка — воплощение качества и стиля. Плотная хлопковая ткань придает изделию слегка фактурную поверхность и структурированный вид, обеспечивая долговечность и презентабельный внешний вид даже после многократных стирок. Просторный крой гарантирует комфорт и свободу движений, а мягкая на ощупь ткань не вызывает раздражения при длительной носке. Классический круглый вырез и усиленные швы добавляют прочности и аккуратности. Универсальный дизайн легко комбинируется с любой одеждой — от джинсов до спортивных штанов. Идеальный выбор для тех, кто ценит качество материалов, внимание к деталям и вневременной стиль.</t>
  </si>
  <si>
    <t>U NSW TEE LSE NIKE AIR</t>
  </si>
  <si>
    <t>IH1359-010</t>
  </si>
  <si>
    <t>Классическая, но в то же время повседневная, эта свободная футболка имеет просторный крой. Хлопок средней плотности мягкий и слегка структурированный, что обеспечивает долговечность и комфорт при ежедневном ношении.</t>
  </si>
  <si>
    <t>CBF U NK FUTURA TEE</t>
  </si>
  <si>
    <t>IH2258-381</t>
  </si>
  <si>
    <t>Детская футболка Nike Big Kids' Soccer T-Shirt — это идеальное сочетание стиля и комфорта для будущих звезд футбола. Изготовленная из мягкого, дышащего материала, она обеспечивает комфорт в течение всего дня. Короткие рукава и круглый ворот создают классический и универсальный силуэт, подходящий как для занятий спортом, так и для повседневного ношения. Яркий дизайн и логотип Nike подчеркивают спортивный дух и добавляют уверенности в каждом движении. Эта футболка станет отличным выбором для активных детей, вдохновляя их на новые достижения на поле и за его пределами.</t>
  </si>
  <si>
    <t>PSG M NK CREST ESSNTL TEE</t>
  </si>
  <si>
    <t>IM1664-010</t>
  </si>
  <si>
    <t>SI U NK DF TEE PUT IN WORK</t>
  </si>
  <si>
    <t>IO4238-010</t>
  </si>
  <si>
    <t>Величие Сабрины заключается в её невероятной целеустремлённости и постоянном стремлении к совершенству. Она всегда отдаётся тренировкам полностью, посещая спортзал с неуклонной регулярностью. Для неё не существует компромиссов и отговорок — только абсолютная преданность любимому спорту.
С футболкой Nike с технологией Dri-FIT вы можете ощущать себя столь же уверенно, как и Сабрина, во время самых интенсивных тренировок. Этот материал эффективно отводит пот от кожи, обеспечивая его быстрое испарение и даря ощущение комфортной сухости. Футболка позволяет сохранять продуктивность и концентрацию, независимо от того, насколько высоки ваши цели.</t>
  </si>
  <si>
    <t>64% хлопок, 36% полиэстер</t>
  </si>
  <si>
    <t>W NK DF SS TEE PUMP COVER 2</t>
  </si>
  <si>
    <t>IQ2756-100</t>
  </si>
  <si>
    <t>Футболка Max90 создана для истинных ценителей баскетбольной культуры, знающих, что нет ничего лучше, чем ощущения от соприкосновения хорошо поношенного резинового мяча с открытой площадкой и динамики запоминающейся игры. Эта модель идеально передает атмосферу улиц, где баскетбол становится не просто увлечением, а образом жизни.
Изготовленная из мягкого и легкого хлопкового материала, футболка обеспечивает комфорт и свободу движений, что делает её идеальной для повседневной носки и активного отдыха. Материал обеспечивает превосходную вентиляцию и натуральные ощущения на протяжении всего дня, позволяя забыть о дискомфорте и сосредоточиться на действительно важных вещах.
Особенности дизайна, такие как приспущенные плечи, удлиненные рукава и свободный крой в области туловища и бедер, создают расслабленный, непринужденный вид, который остается стильным и актуальным. Эти элементы добавляют модели эффектного шарма, делая её подходящей как для динамичных дней на улице, так и для уютных вечеров в городе.</t>
  </si>
  <si>
    <t>M J DF SPT GFX SS CREW 3</t>
  </si>
  <si>
    <t>IR0868-100</t>
  </si>
  <si>
    <t>Футболка Nike Dri-FIT Graphic T-Shirt — идеальный баланс культового стиля Y2K и современных спортивных технологий.Ищете вещь, которая будет выглядеть ультрастильно и при этом обеспечит абсолютный комфорт в течение всего дня? Эта футболка создана для тех, кто ценит эстетику уличной моды и не готов идти на компромиссы с удобством. Яркий графический принт в стиле Y2K мгновенно отсылает к дерзкой моде начала 2000-х годов, превращая базовый элемент гардероба в главный акцент вашего образа. Уникальный материал: Ткань из хлопка средней плотности обладает приятной тяжестью и мягкостью. Она отлично держит форму, создает правильный структурированный силуэт и дарит невероятный уют при каждом движении.Технология Nike Dri-FIT: Забудьте о дискомфорте во время активного дня или интенсивных тренировок. Умная технологичная ткань мгновенно отводит влагу от кожи и распределяет ее по поверхности для быстрого испарения. Вы остаетесь в сухости и прохладе, даже когда вокруг становится жарко.Трендовая ретро-эстетика: Эксклюзивная графика в стиле 2000-х (Y2K) — это мощный визуальный тренд. Насыщенные линии и аутентичный дизайн выделят вас из толпы и подчеркнут ваше чувство стиля.Анатомический крой: Продуманная посадка не сковывает движения, а мягкие плоские швы и эластичный воротник защищают кожу от натирания и гарантируют долговечность вещи даже после многочисленных стирок.</t>
  </si>
  <si>
    <t>U NK PEAK BEANIE TC FUT F24 L</t>
  </si>
  <si>
    <t>HF0186-688</t>
  </si>
  <si>
    <t>Шапка</t>
  </si>
  <si>
    <t>Шапки</t>
  </si>
  <si>
    <t>Шапка Peak Futura Beanie. Эта классическая шапка имеет повседневный дизайн средней глубины и сверхмягкую вязку. Все шапки Peak имеют классическую среднюю глубину, что делает их универсальными для повседневной носки.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</si>
  <si>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80% полиэстер, 20% нейлон</t>
  </si>
  <si>
    <t>HF0186-010</t>
  </si>
  <si>
    <t>Эта классическая шапка имеет повседневный дизайн средней глубины и сверхмягкую вязку. Все шапки Peak имеют классическую среднюю глубину, что делает их универсальными для повседневной носки.</t>
  </si>
  <si>
    <t>Peak Tall Cuff Futura Beanie</t>
  </si>
  <si>
    <t>FB6528-532</t>
  </si>
  <si>
    <t>Эта шапка Nike Peak, созданная для тепла, комфорта и стиля, подойдет для прогулки в прохладную погоду. Манжета с вышитым логотипом Nike Futura. Шипка выполнена в классическом стиле и проста в исполнении. 
Преимущества:
Nike Peak — классическая шапка средней глубины, достаточно универсальная, подходит на каждый день.
Мягкая трикотажная пряжа согревает и плотно прилегает к голове.
Дизайн с манжетой позволяет носить ее так, как вам нравится.
Вышитый логотип Nike Futura в центре манжеты.
Основная часть/подкладка: 50 % хлопок/50 % полиэстер.</t>
  </si>
  <si>
    <t>50% хлопок 50% полиэстер</t>
  </si>
  <si>
    <t>M NSW SP SHORT FT</t>
  </si>
  <si>
    <t>FZ4708-068</t>
  </si>
  <si>
    <t>Шорты</t>
  </si>
  <si>
    <t>Проведите свой день стильно и комфортно в легких спортивных флисовых шортах от Nike. Они свободно сидят и прекрасно сочетаются с футболкой.</t>
  </si>
  <si>
    <t>Nike Park III</t>
  </si>
  <si>
    <t>BV6855-010</t>
  </si>
  <si>
    <t>Шорты игровые</t>
  </si>
  <si>
    <t>Мужские шорты Nike для игры в футбол. Также подходят для занятий другими видами спорта и отдыха. Изготовлены из износостойкого влагоотводящего материала, быстро сохнут, обеспечивая комфорт на протяжении всего дня. Эластичный пояс для комфортной посадки. Гладкие плоские швы для предотвращения натирания.</t>
  </si>
  <si>
    <t>CZ9956-063</t>
  </si>
  <si>
    <t>ЕЩЕ БОЛЬШЕ КАРМАНОВ ДЛЯ ТВОЕГО КОМФОРТА. Шорты Nike Sportswear Club Fleece из мягкого флиса с начесом на изнаночной стороне обеспечивают комфорт день за днем. 
-Карман с клапаном на левой штанине подходит для телефона и других небольших предметов. 
-Мягкая и гладкая флисовая ткань с начесом на изнаночной стороне. 
-Эластичный пояс с утягивающим шнурком для регулируемой посадки.</t>
  </si>
  <si>
    <t>80% хлопок, 20% полиестер</t>
  </si>
  <si>
    <t>Nike Sportswear Essential</t>
  </si>
  <si>
    <t>DC6949-591</t>
  </si>
  <si>
    <t>Велосипедные шорты Nike Sportswear Essential — обновленный вариант любимого ретро-стиля со средней посадкой и поддерживающим поясом. Благодаря эластичной влагоотводящей ткани и логотипу Swoosh их легко носить каждый день.
-Эта мягкая и эластичная ткань отводит пот от тела, обеспечивая прохладу и сухость в течение дня.
-Контурный дизайн со средней посадкой обеспечивает удобную поддерживающую посадку чуть ниже пупка.
-Вышитый логотип Swoosh на штанине демонстрирует вашу любовь к бренду.
-Плотно прилегают к телу</t>
  </si>
  <si>
    <t>61% хлопок, 33% полиэстер, 6% эластан</t>
  </si>
  <si>
    <t>M NK DF STRIDE 2IN1 7IN SHRT</t>
  </si>
  <si>
    <t>DM4759-658</t>
  </si>
  <si>
    <t>красный/серый</t>
  </si>
  <si>
    <t>M NK DF UNLIMITED WVN 7IN UL</t>
  </si>
  <si>
    <t>DV9340-010</t>
  </si>
  <si>
    <t>Эти шорты обеспечивают максимальный комфорт и функциональность благодаря технологии Dri-FIT, которая эффективно отводит влагу. Лёгкая и прочная ткань, эластичный пояс и боковые карманы на молнии делают их идеальным выбором для тренировок и повседневного ношения. Длина внутреннего шва 7 дюймов обеспечивает свободу движений и отличную посадку.</t>
  </si>
  <si>
    <t>86% полиэстер, 14% эластан</t>
  </si>
  <si>
    <t>DV9340-382</t>
  </si>
  <si>
    <t>M NK DF FORM 7IN UL SHORT</t>
  </si>
  <si>
    <t>DV9857-084</t>
  </si>
  <si>
    <t>M NK DF FORM 7IN SHORT - это удобные и функциональные шорты от бренда Nike, созданные специально для активного образа жизни. Эти шорты выполнены из дышащего и быстросохнущего материала, который обеспечивает комфорт и свободу движений во время тренировок или занятий спортом. Средняя посадка и 7-дюймовая длина делают их удобными и практичными для любого вида активности.</t>
  </si>
  <si>
    <t>G NK DF ONE WVN HR SHORT</t>
  </si>
  <si>
    <t>DX4967-010</t>
  </si>
  <si>
    <t>Спортивные детские шорты для мальчиков Nike One Dri-Fit High Waisted Shorts разработаны для всесторонней физической активности, эффективных тренировок в зале и комфортного летнего отдыха. Прогрессивный крой с завышенной линией талии обеспечивает идеальную анатомическую посадку по фигуре, предотвращая сползание во время прыжков и наклонов. Легкий и прочный материал со встроенной системой эффективного влагоотвода поддерживает естественное чувство прохлады и сухости даже на пике кардионагрузок. Особое расположение плоских внутренних швов полностью исключает риск появления натираний кожи при продолжительном беге. Шорты легко стираются и высыхают за считанные минуты.</t>
  </si>
  <si>
    <t>K NSW CLUB FT SHORT LBR</t>
  </si>
  <si>
    <t>FD3015-010</t>
  </si>
  <si>
    <t>M NK CLUB FLOW SHORT</t>
  </si>
  <si>
    <t>FN3307-010</t>
  </si>
  <si>
    <t>M NK CLUB FLOW SHORT от Nike - это стильные и функциональные мужские шорты, которые подойдут как для занятий спортом, так и для повседневного использования. Изготовлены из легкого и дышащего материала, они обеспечивают комфорт и свободу движения. Эти шорты имеют удобный эластичный пояс с шнурком для идеальной посадки и регулировки размера. Удлиненный крой и свободный стиль обеспечивают комфорт и удобство во время физических упражнений.</t>
  </si>
  <si>
    <t>FN3307-451</t>
  </si>
  <si>
    <t>Men's Woven Flow Shorts от Nike - это стильные и функциональные мужские шорты, которые подойдут как для занятий спортом, так и для повседневного использования. Изготовлены из легкого и дышащего материала, они обеспечивают комфорт и свободу движения. Эти шорты имеют удобный эластичный пояс с шнурком для идеальной посадки и регулировки размера. Удлиненный крой и свободный стиль обеспечивают комфорт и удобство во время физических упражнений.</t>
  </si>
  <si>
    <t>M NK CLUB WVN CARGO SHORT</t>
  </si>
  <si>
    <t>FN3517-010</t>
  </si>
  <si>
    <t>Шорты Nike Club Woven Cargo Short идеально сочетают стиль и функциональность, предлагая прочную и легкую конструкцию, идеально подходящую для повседневного ношения. Изготовленные из ткани рипстоп, они обеспечивают долговечность и эластичность благодаря добавлению спандекса, что делает их идеальными для активного образа жизни.
Эти шорты выполнены из прочного хлопкового рипстопа, который на ощупь легкий и удобный. Добавление спандекса обеспечивает дополнительную эластичность, позволяя шортам двигаться вместе с вами. Дизайн карго-шорт придает им дополнительный объем и стиль, что делает их отличным выбором для создания классического образа.
Шорты созданы для того, чтобы обеспечивать непринужденный комфорт в области сиденья и бедер. Боковые карманы-карго с застежкой на крючок и петлю предлагают достаточно дополнительного пространства для надежного хранения ваших вещей, что делает эти шорты не только стильными, но и чрезвычайно практичными.
Шорты Nike Club Woven Cargo Short - это идеальный выбор для тех, кто ищет сочетание комфорта, стиля и функциональности. Наденьте их с футболкой или толстовкой и вашими любимыми кроссовками Nike, чтобы создать безупречный повседневный образ.</t>
  </si>
  <si>
    <t>97% хлопок, 3% эластан</t>
  </si>
  <si>
    <t>28</t>
  </si>
  <si>
    <t>32</t>
  </si>
  <si>
    <t>38</t>
  </si>
  <si>
    <t>M NK CLUB FLOW FT SHORT</t>
  </si>
  <si>
    <t>FN3520-010</t>
  </si>
  <si>
    <t>Наденьте пару наших легких шорт Flow из французского терри от Nike Club и начните свой день стильно и комфортно. Свободные в области ягодиц и бедер, они идеально подходят для сочетания с футболкой для дня на солнце. Эта ткань французского трикотажа средней плотности (с неначесанными петлями на внутренней стороне) обеспечивает структуру, воздухопроницаемость и мягкость, поэтому она одинаково хорошо подходит как для занятий в спортзале, так и для отдыха на диване.
Эластичный пояс с регулируемым внешним шнурком позволяет затянуть посадку так, как нужно.</t>
  </si>
  <si>
    <t>M NK CLUB BB CARGO SHORT</t>
  </si>
  <si>
    <t>FN3525-010</t>
  </si>
  <si>
    <t>В этих классических шортах сочетаются лаконичность и непринужденность. Гладкие снаружи и невероятно мягкие внутри, они из ворсистого флиса обеспечивают комфорт, на который вы можете рассчитывать. Наш флис средней плотности с начесом очень мягкий внутри и гладкий снаружи, обеспечивая комфорт и сохраняя при этом свою форму.
Стандартный крой обеспечивает комфортное ощущение в области ягодиц и бедер.
В задний карман и боковые карманы помещается большинство телефонов. Вышитый логотип Nike Futura
Длина до колена
Эластичный пояс с круглым плетеным шнурком.</t>
  </si>
  <si>
    <t>FN3525-451</t>
  </si>
  <si>
    <t>M NK SB KEARNY CARGO SHORT</t>
  </si>
  <si>
    <t>FQ0424-222</t>
  </si>
  <si>
    <t>Шорты для мужчин Nike M NK SB KEARNY CARGO SHORT — это идеальное сочетание функциональности и стильного дизайна. Эти карго-шорты созданы из прочного и дышащего материала, обеспечивающего комфорт даже в самые активные дни. Многочисленные карманы, включая вместительные боковые карго карманы, позволяют хранить все необходимые вещи под рукой, делая их идеальными для отдыха на природе или активного уличного стиля. Эластичный пояс с регулируемым шнурком обеспечивает удобную и индивидуальную посадку.</t>
  </si>
  <si>
    <t>97% хлопок, 3% спандекс.</t>
  </si>
  <si>
    <t>30</t>
  </si>
  <si>
    <t>M NK CLUB ALUMNI FT SHORT</t>
  </si>
  <si>
    <t>FQ4950-010</t>
  </si>
  <si>
    <t>Шорты Nike Club French Terry Alumni Shorts изготовлены из мягкой ткани френч терри, имеют свободный крой и удобную широкую резинку на талии, дополненную шнуровкой. Искусственно необработанные края на карманах и по нижнему краю модели создают расслабленный образ на каждый день.</t>
  </si>
  <si>
    <t>58% хлопок, 23% вискоза, 19% полиэстер</t>
  </si>
  <si>
    <t>FQ4950-133</t>
  </si>
  <si>
    <t>58% Хлопок 23% Вискоза 19% Полиэстер</t>
  </si>
  <si>
    <t>M J BRK FLC SHORT</t>
  </si>
  <si>
    <t>FV7285-050</t>
  </si>
  <si>
    <t>Шорты Jordan Brooklyn Fleece Short — это отличный выбор для тех, кто ищет сочетание повседневного комфорта и спортивного стиля. Эти шорты выполнены из мягкого флиса, который гладкий снаружи и уютный внутри, обеспечивая комфорт в течение дня. 
Шорты оснащены боковыми и задним карманами для удобного хранения мелочей. Классический крой создает расслабленный образ, а эластичный пояс со шнурком позволяет легко регулировать посадку для максимального удобства.</t>
  </si>
  <si>
    <t>M NSW SP SHORT PK</t>
  </si>
  <si>
    <t>HF5527-010</t>
  </si>
  <si>
    <t>Шорты для мужчин Nike M NSW SP Short PK – это идеальное сочетание комфорта и современного стиля. Выполненные из легкого и прочного материала, они обеспечивают отличную вентиляцию и свободу движений. Эластичный пояс с внутренним шнурком позволяет индивидуально регулировать посадку, а практичные карманы добавляют удобства. Эти шорты станут незаменимым элементом гардероба для тренировок, отдыха на пляже или повседневной носки в жаркие дни.</t>
  </si>
  <si>
    <t>M J DF SPRT DMND SHORT</t>
  </si>
  <si>
    <t>HF9910-100</t>
  </si>
  <si>
    <t>Легкая сетка и наша технология отвода пота помогут вам оставаться свежими, когда игра становится жаркой. А эта фирменная ромбовидная окантовка? Это вишенка на торте. Технология Nike Dri-FIT отводит пот от кожи, ускоряя его испарение, помогая вам оставаться сухими и чувствовать себя комфортно. Легкая сетчатая ткань воздушная и воздухопроницаемая. Эластичный пояс со шнурком поможет вам добиться идеальной посадки.</t>
  </si>
  <si>
    <t>HF9910-676</t>
  </si>
  <si>
    <t>M NK DF BRTHE CHLLNGR 7IN 2-1</t>
  </si>
  <si>
    <t>HJ4176-010</t>
  </si>
  <si>
    <t>Эти шорты Challenger 2-в-1, разработанные для бега, тренировок и йоги, состоят из облегающих внутренних шорт и легких внешних шорт, которые, благодаря улучшенной воздухопроницаемости, обеспечивают комфорт. Гладкая перфорированная ткань с влагоотводящей технологией Dri-FIT помогает сохранять прохладу во время тренировок. В коллекции Breathe мы обновили нашу спортивную одежду, добавив перфорацию для лучшей циркуляции воздуха во время тренировок. Технология Nike Dri-FIT отводит пот от кожи, обеспечивая более быстрое испарение и помогая вам оставаться сухим и чувствовать себя комфортно. Тканевые внешние шорты имеют внутренний шов длиной около 18 см и предназначены для ношения выше колена. Плотно облегающие внутренние шорты обеспечивают дополнительную поддержку.</t>
  </si>
  <si>
    <t>M NK TECH WVN SHORT</t>
  </si>
  <si>
    <t>HQ0470-451</t>
  </si>
  <si>
    <t>Премиальные мужские шорты из обновленной технологичной линейки Nike Tech, сочетающие в себе современную уличную эстетику и бескомпромиссную функциональность. Модель выполнена в благородном глубоком темно-синем оттенке Obsidian с контрастными черными деталями. Главной особенностью шорт является использование ультрагладкого, прочного и эластичного тканого материала (Woven), который тянется во всех направлениях, гарантируя абсолютную независимость движений. Ткань эффективно пропускает воздух и не утяжеляется от влаги. Модель имеет свободную посадку Loose Fit в области бедер и длину по внутреннему шву 15 см, что обеспечивает идеальный силуэт и стильный кэжуал-вид чуть выше колена. Изделие оснащено фирменным удлиненным карманом на молнии в стиле Tech Essentials, задним карманом на кнопке и уникальным регулируемым шнурком-кулиской на эластичном поясе, вдохновленным стилем боло.</t>
  </si>
  <si>
    <t>94% нейлон, 6% эластан</t>
  </si>
  <si>
    <t>M J DF SPT ESS SHORT</t>
  </si>
  <si>
    <t>IF0891-010</t>
  </si>
  <si>
    <t>Спортивные шорты Nike с технологией Dri-FIT — идеальный выбор для баскетбола и других интенсивных видов спорта. Инновационная влагоотводящая ткань активно отводит пот от кожи, обеспечивая быстрое испарение и поддерживая ощущение прохлады и сухости даже в самые напряженные моменты игры. Свободный крой с эргономичной посадкой гарантирует полную свободу движений — от резких рывков до прыжков и бросков. Эластичный пояс со шнурком позволяет настроить идеальную посадку, а прочные материалы выдерживают интенсивные нагрузки. Универсальный дизайн легко сочетается с майками, футболками и толстовками Nike. Отлично подходят для тренировок, матчей и активного отдыха.</t>
  </si>
  <si>
    <t>IF0891-040</t>
  </si>
  <si>
    <t>M NK DF DNA ACD 11IN SHORT</t>
  </si>
  <si>
    <t>IF1591-010</t>
  </si>
  <si>
    <t>Эти шорты с длиной внутреннего шва 11 дюймов обеспечивают дополнительную защиту, изготовлены из дышащего, но прочного материала с влагоотводящей технологией Dri-FIT, которая помогает сохранять прохладу, сухость и концентрацию на игре. Благодаря сетчатой ​​внешней и гладкой трикотажной ткани внутри, эти легкие, но прочные шорты выдержат даже самые жесткие борьбы за подборы. Технология Nike Dri-FIT отводит пот от кожи, обеспечивая более быстрое испарение и помогая вам оставаться сухим и чувствовать себя комфортно. Длина внутреннего шва 11 дюймов
Без подкладки
Легкая, влагоотводящая ткань с сетчатой ​​лицевой стороной и гладкой внутренней поверхностью.
Боковые карманы
Эластичный пояс со шнурком</t>
  </si>
  <si>
    <t>M J DF SPT ESS WVN SHORT</t>
  </si>
  <si>
    <t>IF2160-010</t>
  </si>
  <si>
    <t>Универсальные легкие шорты Essentials созданы для комфорта в любых условиях — на корте, вне корта, где угодно. Изготовлены из эластичного в четырех направлениях тканого материала, который адаптируется к вашим движениям, обеспечивая полную свободу без ограничений. Влагоотводящая технология Nike Dri-FIT активно отводит пот от кожи, обеспечивая более быстрое испарение и помогая оставаться сухим и чувствовать себя комфортно даже при высокой активности. Боковые карманы позволяют удобно хранить ключи, телефон и другие мелочи. Эластичный пояс со шнурком обеспечивает индивидуальную посадку. Идеальны для тенниса, бега, тренировок и повседневной носки.</t>
  </si>
  <si>
    <t>88% полиэстер, 12% эластан</t>
  </si>
  <si>
    <t>KM K NK DF ACD25 SHORT SS -PD</t>
  </si>
  <si>
    <t>IF2773-360</t>
  </si>
  <si>
    <t>Профессиональные детские футбольные шорты из именной коллекции легендарного нападающего Килиана Мбаппе, разработанные для юных атлетов, которые тренируют свои навыки на максимальных скоростях. Модель выполнена в ультраярком и сочном салатово-лимонном оттенке Light Liquid Lime с контрастными темно-сливовыми деталями Plum Eclipse. Шорты изготовлены из легкого трикотажного полиэстера высокой прочности и оснащены передовой технологией отвода влаги Nike Dri-FIT. Она мгновенно улавливает капли пота со всей поверхности кожи и переносит их на внешний слой ткани для ускоренного испарения, помогая телу ребенка оставаться в сухости, прохладе и абсолютном комфорте до самого финального свистка. Боковые панели и нижний край изделия дополнены дышащими сетчатыми вставками (Mesh) для усиленной зональной вентиляции при пиковых кардио-нагрузках. Эластичный плотный пояс со встроенным шнурком гарантирует надежную фиксацию шорт на талии без сдавливания и сползания. Модель выполнена из 100% переработанных материалов.</t>
  </si>
  <si>
    <t>M J DF SPT Y2K SHORT</t>
  </si>
  <si>
    <t>IF3541-010</t>
  </si>
  <si>
    <t>Мужские шорты Jordan Sport Dri-FIT Y2K — это сочетание культового баскетбольного наследия и современных спортивных технологий. Модель разработана для тренировок высокой интенсивности и активного отдыха. Фирменная ткань с технологией Nike Dri-FIT эффективно отводит влагу от кожи, обеспечивая быстрое испарение и сохраняя ощущение сухости и прохлады. Эргономичный крой с длиной чуть выше колена гарантирует полную свободу движений во время резких ускорений, прыжков и маневров на площадке. Эластичный пояс со шнурком надежно фиксирует шорты на талии, а удобные боковые карманы позволяют держать под рукой важные мелочи.</t>
  </si>
  <si>
    <t>W NSW PHNX FLC MR DIP SHORT</t>
  </si>
  <si>
    <t>IF7370-006</t>
  </si>
  <si>
    <t>80% хлопок/20% полиэстер Внутренние карманы: 100% хлопок</t>
  </si>
  <si>
    <t>W NSW PHNX FLC MR STD 4IN SHRT</t>
  </si>
  <si>
    <t>IH2108-010</t>
  </si>
  <si>
    <t>W NK ONE WVN SHORT GLS</t>
  </si>
  <si>
    <t>IO1290-010</t>
  </si>
  <si>
    <t>Ультралегкие женские спортивные шорты Nike One Woven Brief-Lined Shorts представляют собой идеальное сочетание комфорта и функциональности для бега, кроссфита и фитнеса. Модель выполнена из мягкого тканого материала с применением передовой технологии Dri-FIT, которая мгновенно отводит влагу от кожи, гарантируя постоянное ощущение сухости и свежести на протяжении всей тренировки. Главной особенностью шорт являются встроенные эластичные трусики-подкладка (brief-lined), которые обеспечивают надежную поддержку, дополнительное покрытие при наклонах и полностью исключают риск натирания кожи. Эластичный средний пояс плотно фиксирует шорты на талии, не пережимая сосуды, а потайной внутренний карман позволяет держать при себе ключ от шкафчика или карту.</t>
  </si>
  <si>
    <t>GEN Y NK DF SHORT FNDTN2 GK PR</t>
  </si>
  <si>
    <t>IO2227-324</t>
  </si>
  <si>
    <t>Профессиональная экипировка для юных стражей ворот! Эти шорты из вратарской серии Nike выполнены в фирменном ярко-зеленом цвете (Stadium Green) и разработаны специально для того, чтобы ребенок чувствовал себя уверенно во время прыжков, сейвов и интенсивных тренировок. Профессиональный влагоотвод: Технологичный материал с системой Nike Dri-FIT мгновенно впитывает пот и выводит его на поверхность ткани, сохраняя тело сухим до конца матча.Свобода движений: Особый анатомический крой с учетом динамики движений голкипера позволяет делать резкие выпады и прыжки без ощущения скованности.Повышенная износостойкость: Плотный и прочный полиэстер Foundation 2 разработан специально для футбола — он отлично выдерживает трение о газон при падениях и частые стирки.Надежная посадка: Эластичный пояс с внутренним регулируемым шнурком прочно фиксирует шорты на талии, предотвращая их сползание во время активной игры.</t>
  </si>
  <si>
    <t>KM K CLUB FLC SHORT</t>
  </si>
  <si>
    <t>IO5903-360</t>
  </si>
  <si>
    <t>Стильные и невероятно уютные детские футбольные шорты из эксклюзивной именной коллекции легендарного нападающего Килиана Мбаппе. Модель выполнена в ультраярком и сочном салатово-лимонном оттенке Light Liquid Lime, который мгновенно выделит юного спортсмена на поле или игровой площадке. Шорты изготовлены из легкого, премиального смесового материала Club Fleece (мягкий хлопок с добавлением полиэстера) с приятным начесом на внутренней стороне. Такой трикотаж эффективно удерживает естественное тепло тела, обеспечивая дополнительный комфорт во время тренировок на свежем воздухе в прохладную погоду. Эластичный пояс в рубчик со скрытым шнурком гарантирует надежную фиксацию шорт на талии ребенка без сползания и сдавливания. Свободный классический крой не стесняет движений во время бега, прыжков и отработки дриблинга. Вместительные боковые карманы позволяют удобно хранить мелкие личные вещи. Наличие контрастной символики KM подчеркивает преданность любимому игроку и мотивирует на новые спортивные достижения.</t>
  </si>
  <si>
    <t>W NKCT DF VCTRY SKRT FLOUNCY</t>
  </si>
  <si>
    <t>DH9552-474</t>
  </si>
  <si>
    <t>Юбка</t>
  </si>
  <si>
    <t>Юбки и платья</t>
  </si>
  <si>
    <t>ЛЕГКАЯ БАЗОВАЯ МОДЕЛЬ. Юбка для настоящих покорительниц корта. Эта модель с оборками из легкой эластичной ткани содержит не менее 75% переработанного полиэстера. Складка спереди обеспечивает свободу движений во время перемещений по корту. Ткань с технологией Nike Dri-FIT отводит влагу на поверхность, где она быстро испаряется, обеспечивая комфорт. Легкий и мягкий трикотаж джерси отлично тянется и пропускает воздух. Внутренние шорты позволяют удобно размещать мячи под нижней кромкой. Широкий эластичный пояс для надежной и удобной посадки. 88% POLYESTER, 12% ELASTANE</t>
  </si>
  <si>
    <t>Основная часть: 88 % полиэстер/12 % спандекс. Плотность: 83 % полиэстер/17 % спандекс. Пояс: 89% полиэстер/11% спандекс. Подкладка ластовицы: 100% полиэстер.</t>
  </si>
  <si>
    <t>W J FLT JRSY DRESS</t>
  </si>
  <si>
    <t>IF1122-684</t>
  </si>
  <si>
    <t>Платье</t>
  </si>
  <si>
    <t>Спортивный стиль в новом исполнении для повседневной жизни. Это джерси-платье из влагоотводящей и дышащей сетки обеспечивает прохладу и комфорт в течение всего дня. Особо свободный крой и современный силуэт делают его идеальным выбором для тех, кто ценит удобство и элегантность. Универсальный дизайн позволяет легко комбинировать платье с различными аксессуарами и обувью, создавая множество стильных образов для любого случая. Независимо от того, идете ли вы на прогулку в парк или встречаетесь с друзьями, это платье станет вашим надежным спутником, подчеркивая вашу индивидуальность и чувство стиля.</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</si>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</sst>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4" fillId="0" borderId="2" xfId="0" applyFont="1" applyBorder="1" applyAlignment="1">
      <alignment horizontal="center" vertical="top"/>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2" fontId="1" fillId="0" borderId="6" xfId="0" applyNumberFormat="1" applyFont="1" applyBorder="1" applyAlignment="1">
      <alignment horizontal="center" vertical="top"/>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3" borderId="6" xfId="0" applyFon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C9B7-4BFB-8A0C-F20247557665}"/>
            </c:ext>
          </c:extLst>
        </c:ser>
        <c:dLbls>
          <c:dLblPos val="outEnd"/>
          <c:showLegendKey val="0"/>
          <c:showVal val="1"/>
          <c:showCatName val="0"/>
          <c:showSerName val="0"/>
          <c:showPercent val="0"/>
          <c:showBubbleSize val="0"/>
        </c:dLbls>
        <c:gapWidth val="100"/>
        <c:axId val="327480696"/>
        <c:axId val="327482664"/>
      </c:barChart>
      <c:catAx>
        <c:axId val="32748069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7482664"/>
        <c:crosses val="autoZero"/>
        <c:auto val="1"/>
        <c:lblAlgn val="ctr"/>
        <c:lblOffset val="100"/>
        <c:noMultiLvlLbl val="0"/>
      </c:catAx>
      <c:valAx>
        <c:axId val="32748266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7480696"/>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6E1D-42E9-8F64-9A644B2E1864}"/>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6E1D-42E9-8F64-9A644B2E1864}"/>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6E1D-42E9-8F64-9A644B2E1864}"/>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6E1D-42E9-8F64-9A644B2E1864}"/>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8362-4DF5-BDEB-34C1D81A284E}"/>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263" Type="http://schemas.openxmlformats.org/officeDocument/2006/relationships/image" Target="../media/image263.png"/><Relationship Id="rId470" Type="http://schemas.openxmlformats.org/officeDocument/2006/relationships/image" Target="../media/image470.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245" Type="http://schemas.openxmlformats.org/officeDocument/2006/relationships/image" Target="../media/image245.png"/><Relationship Id="rId452" Type="http://schemas.openxmlformats.org/officeDocument/2006/relationships/image" Target="../media/image45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630" Type="http://schemas.openxmlformats.org/officeDocument/2006/relationships/image" Target="../media/image630.png"/><Relationship Id="rId728" Type="http://schemas.openxmlformats.org/officeDocument/2006/relationships/image" Target="../media/image728.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75" Type="http://schemas.openxmlformats.org/officeDocument/2006/relationships/image" Target="../media/image75.png"/><Relationship Id="rId140" Type="http://schemas.openxmlformats.org/officeDocument/2006/relationships/image" Target="../media/image140.png"/><Relationship Id="rId182" Type="http://schemas.openxmlformats.org/officeDocument/2006/relationships/image" Target="../media/image182.png"/><Relationship Id="rId378" Type="http://schemas.openxmlformats.org/officeDocument/2006/relationships/image" Target="../media/image378.png"/><Relationship Id="rId403" Type="http://schemas.openxmlformats.org/officeDocument/2006/relationships/image" Target="../media/image403.png"/><Relationship Id="rId585" Type="http://schemas.openxmlformats.org/officeDocument/2006/relationships/image" Target="../media/image585.png"/><Relationship Id="rId750" Type="http://schemas.openxmlformats.org/officeDocument/2006/relationships/image" Target="../media/image750.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487" Type="http://schemas.openxmlformats.org/officeDocument/2006/relationships/image" Target="../media/image487.png"/><Relationship Id="rId610" Type="http://schemas.openxmlformats.org/officeDocument/2006/relationships/image" Target="../media/image610.png"/><Relationship Id="rId652" Type="http://schemas.openxmlformats.org/officeDocument/2006/relationships/image" Target="../media/image652.png"/><Relationship Id="rId694" Type="http://schemas.openxmlformats.org/officeDocument/2006/relationships/image" Target="../media/image694.png"/><Relationship Id="rId708" Type="http://schemas.openxmlformats.org/officeDocument/2006/relationships/image" Target="../media/image708.png"/><Relationship Id="rId291" Type="http://schemas.openxmlformats.org/officeDocument/2006/relationships/image" Target="../media/image291.png"/><Relationship Id="rId305" Type="http://schemas.openxmlformats.org/officeDocument/2006/relationships/image" Target="../media/image305.png"/><Relationship Id="rId347" Type="http://schemas.openxmlformats.org/officeDocument/2006/relationships/image" Target="../media/image347.png"/><Relationship Id="rId512" Type="http://schemas.openxmlformats.org/officeDocument/2006/relationships/image" Target="../media/image512.pn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761" Type="http://schemas.openxmlformats.org/officeDocument/2006/relationships/image" Target="../media/image761.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png"/><Relationship Id="rId663" Type="http://schemas.openxmlformats.org/officeDocument/2006/relationships/image" Target="../media/image663.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23" Type="http://schemas.openxmlformats.org/officeDocument/2006/relationships/image" Target="../media/image523.png"/><Relationship Id="rId719" Type="http://schemas.openxmlformats.org/officeDocument/2006/relationships/image" Target="../media/image719.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30" Type="http://schemas.openxmlformats.org/officeDocument/2006/relationships/image" Target="../media/image730.png"/><Relationship Id="rId772" Type="http://schemas.openxmlformats.org/officeDocument/2006/relationships/image" Target="../media/image772.png"/><Relationship Id="rId162" Type="http://schemas.openxmlformats.org/officeDocument/2006/relationships/image" Target="../media/image162.png"/><Relationship Id="rId218" Type="http://schemas.openxmlformats.org/officeDocument/2006/relationships/image" Target="../media/image218.pn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png"/><Relationship Id="rId271" Type="http://schemas.openxmlformats.org/officeDocument/2006/relationships/image" Target="../media/image271.png"/><Relationship Id="rId674" Type="http://schemas.openxmlformats.org/officeDocument/2006/relationships/image" Target="../media/image674.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741" Type="http://schemas.openxmlformats.org/officeDocument/2006/relationships/image" Target="../media/image741.png"/><Relationship Id="rId783" Type="http://schemas.openxmlformats.org/officeDocument/2006/relationships/image" Target="../media/image783.png"/><Relationship Id="rId173" Type="http://schemas.openxmlformats.org/officeDocument/2006/relationships/image" Target="../media/image173.png"/><Relationship Id="rId229" Type="http://schemas.openxmlformats.org/officeDocument/2006/relationships/image" Target="../media/image229.pn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643" Type="http://schemas.openxmlformats.org/officeDocument/2006/relationships/image" Target="../media/image643.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710" Type="http://schemas.openxmlformats.org/officeDocument/2006/relationships/image" Target="../media/image710.png"/><Relationship Id="rId752" Type="http://schemas.openxmlformats.org/officeDocument/2006/relationships/image" Target="../media/image752.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447" Type="http://schemas.openxmlformats.org/officeDocument/2006/relationships/image" Target="../media/image447.png"/><Relationship Id="rId612" Type="http://schemas.openxmlformats.org/officeDocument/2006/relationships/image" Target="../media/image612.png"/><Relationship Id="rId794" Type="http://schemas.openxmlformats.org/officeDocument/2006/relationships/image" Target="../media/image794.png"/><Relationship Id="rId251" Type="http://schemas.openxmlformats.org/officeDocument/2006/relationships/image" Target="../media/image251.png"/><Relationship Id="rId489" Type="http://schemas.openxmlformats.org/officeDocument/2006/relationships/image" Target="../media/image489.png"/><Relationship Id="rId654" Type="http://schemas.openxmlformats.org/officeDocument/2006/relationships/image" Target="../media/image654.png"/><Relationship Id="rId696" Type="http://schemas.openxmlformats.org/officeDocument/2006/relationships/image" Target="../media/image696.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pn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721" Type="http://schemas.openxmlformats.org/officeDocument/2006/relationships/image" Target="../media/image721.png"/><Relationship Id="rId763" Type="http://schemas.openxmlformats.org/officeDocument/2006/relationships/image" Target="../media/image763.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png"/><Relationship Id="rId458" Type="http://schemas.openxmlformats.org/officeDocument/2006/relationships/image" Target="../media/image458.png"/><Relationship Id="rId623" Type="http://schemas.openxmlformats.org/officeDocument/2006/relationships/image" Target="../media/image623.png"/><Relationship Id="rId665" Type="http://schemas.openxmlformats.org/officeDocument/2006/relationships/image" Target="../media/image665.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732" Type="http://schemas.openxmlformats.org/officeDocument/2006/relationships/image" Target="../media/image732.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774" Type="http://schemas.openxmlformats.org/officeDocument/2006/relationships/image" Target="../media/image774.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png"/><Relationship Id="rId676" Type="http://schemas.openxmlformats.org/officeDocument/2006/relationships/image" Target="../media/image676.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png"/><Relationship Id="rId480" Type="http://schemas.openxmlformats.org/officeDocument/2006/relationships/image" Target="../media/image480.png"/><Relationship Id="rId536" Type="http://schemas.openxmlformats.org/officeDocument/2006/relationships/image" Target="../media/image536.png"/><Relationship Id="rId701" Type="http://schemas.openxmlformats.org/officeDocument/2006/relationships/image" Target="../media/image701.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578" Type="http://schemas.openxmlformats.org/officeDocument/2006/relationships/image" Target="../media/image578.png"/><Relationship Id="rId743" Type="http://schemas.openxmlformats.org/officeDocument/2006/relationships/image" Target="../media/image743.png"/><Relationship Id="rId785" Type="http://schemas.openxmlformats.org/officeDocument/2006/relationships/image" Target="../media/image785.png"/><Relationship Id="rId200" Type="http://schemas.openxmlformats.org/officeDocument/2006/relationships/image" Target="../media/image200.pn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645" Type="http://schemas.openxmlformats.org/officeDocument/2006/relationships/image" Target="../media/image645.png"/><Relationship Id="rId687" Type="http://schemas.openxmlformats.org/officeDocument/2006/relationships/image" Target="../media/image687.png"/><Relationship Id="rId810" Type="http://schemas.openxmlformats.org/officeDocument/2006/relationships/image" Target="../media/image810.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754" Type="http://schemas.openxmlformats.org/officeDocument/2006/relationships/image" Target="../media/image754.png"/><Relationship Id="rId796" Type="http://schemas.openxmlformats.org/officeDocument/2006/relationships/image" Target="../media/image796.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698" Type="http://schemas.openxmlformats.org/officeDocument/2006/relationships/image" Target="../media/image698.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23" Type="http://schemas.openxmlformats.org/officeDocument/2006/relationships/image" Target="../media/image723.png"/><Relationship Id="rId765" Type="http://schemas.openxmlformats.org/officeDocument/2006/relationships/image" Target="../media/image765.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png"/><Relationship Id="rId667" Type="http://schemas.openxmlformats.org/officeDocument/2006/relationships/image" Target="../media/image667.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34" Type="http://schemas.openxmlformats.org/officeDocument/2006/relationships/image" Target="../media/image734.png"/><Relationship Id="rId776" Type="http://schemas.openxmlformats.org/officeDocument/2006/relationships/image" Target="../media/image776.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png"/><Relationship Id="rId538" Type="http://schemas.openxmlformats.org/officeDocument/2006/relationships/image" Target="../media/image538.png"/><Relationship Id="rId703" Type="http://schemas.openxmlformats.org/officeDocument/2006/relationships/image" Target="../media/image703.png"/><Relationship Id="rId745" Type="http://schemas.openxmlformats.org/officeDocument/2006/relationships/image" Target="../media/image745.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787" Type="http://schemas.openxmlformats.org/officeDocument/2006/relationships/image" Target="../media/image787.png"/><Relationship Id="rId812" Type="http://schemas.openxmlformats.org/officeDocument/2006/relationships/image" Target="../media/image812.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689" Type="http://schemas.openxmlformats.org/officeDocument/2006/relationships/image" Target="../media/image689.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798" Type="http://schemas.openxmlformats.org/officeDocument/2006/relationships/image" Target="../media/image79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png"/><Relationship Id="rId727" Type="http://schemas.openxmlformats.org/officeDocument/2006/relationships/image" Target="../media/image72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640" Type="http://schemas.openxmlformats.org/officeDocument/2006/relationships/image" Target="../media/image640.png"/><Relationship Id="rId738" Type="http://schemas.openxmlformats.org/officeDocument/2006/relationships/image" Target="../media/image738.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265" Type="http://schemas.openxmlformats.org/officeDocument/2006/relationships/image" Target="../media/image265.png"/><Relationship Id="rId472" Type="http://schemas.openxmlformats.org/officeDocument/2006/relationships/image" Target="../media/image472.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737" Type="http://schemas.openxmlformats.org/officeDocument/2006/relationships/image" Target="../media/image73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247" Type="http://schemas.openxmlformats.org/officeDocument/2006/relationships/image" Target="../media/image247.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171" Type="http://schemas.openxmlformats.org/officeDocument/2006/relationships/image" Target="../media/image171.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5</xdr:row>
      <xdr:rowOff>419100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11</xdr:row>
      <xdr:rowOff>209550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14</xdr:row>
      <xdr:rowOff>419100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38100</xdr:rowOff>
    </xdr:from>
    <xdr:to>
      <xdr:col>3</xdr:col>
      <xdr:colOff>1552575</xdr:colOff>
      <xdr:row>16</xdr:row>
      <xdr:rowOff>638175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17</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38100</xdr:rowOff>
    </xdr:from>
    <xdr:to>
      <xdr:col>3</xdr:col>
      <xdr:colOff>1552575</xdr:colOff>
      <xdr:row>19</xdr:row>
      <xdr:rowOff>638175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22</xdr:row>
      <xdr:rowOff>419100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38100</xdr:rowOff>
    </xdr:from>
    <xdr:to>
      <xdr:col>3</xdr:col>
      <xdr:colOff>1552575</xdr:colOff>
      <xdr:row>24</xdr:row>
      <xdr:rowOff>638175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25</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26</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27</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38100</xdr:rowOff>
    </xdr:from>
    <xdr:to>
      <xdr:col>3</xdr:col>
      <xdr:colOff>1552575</xdr:colOff>
      <xdr:row>29</xdr:row>
      <xdr:rowOff>638175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30</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31</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32</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38100</xdr:rowOff>
    </xdr:from>
    <xdr:to>
      <xdr:col>3</xdr:col>
      <xdr:colOff>1552575</xdr:colOff>
      <xdr:row>35</xdr:row>
      <xdr:rowOff>638175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36</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37</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38</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38100</xdr:rowOff>
    </xdr:from>
    <xdr:to>
      <xdr:col>3</xdr:col>
      <xdr:colOff>1552575</xdr:colOff>
      <xdr:row>40</xdr:row>
      <xdr:rowOff>638175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38100</xdr:rowOff>
    </xdr:from>
    <xdr:to>
      <xdr:col>3</xdr:col>
      <xdr:colOff>1552575</xdr:colOff>
      <xdr:row>44</xdr:row>
      <xdr:rowOff>638175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50</xdr:row>
      <xdr:rowOff>209550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55</xdr:row>
      <xdr:rowOff>209550</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56</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57</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60</xdr:row>
      <xdr:rowOff>419100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63</xdr:row>
      <xdr:rowOff>419100</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38100</xdr:rowOff>
    </xdr:from>
    <xdr:to>
      <xdr:col>3</xdr:col>
      <xdr:colOff>1552575</xdr:colOff>
      <xdr:row>68</xdr:row>
      <xdr:rowOff>638175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38100</xdr:rowOff>
    </xdr:from>
    <xdr:to>
      <xdr:col>3</xdr:col>
      <xdr:colOff>1552575</xdr:colOff>
      <xdr:row>70</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38100</xdr:rowOff>
    </xdr:from>
    <xdr:to>
      <xdr:col>3</xdr:col>
      <xdr:colOff>1552575</xdr:colOff>
      <xdr:row>75</xdr:row>
      <xdr:rowOff>638175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38100</xdr:rowOff>
    </xdr:from>
    <xdr:to>
      <xdr:col>3</xdr:col>
      <xdr:colOff>1552575</xdr:colOff>
      <xdr:row>77</xdr:row>
      <xdr:rowOff>638175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38100</xdr:rowOff>
    </xdr:from>
    <xdr:to>
      <xdr:col>3</xdr:col>
      <xdr:colOff>1552575</xdr:colOff>
      <xdr:row>85</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38100</xdr:rowOff>
    </xdr:from>
    <xdr:to>
      <xdr:col>3</xdr:col>
      <xdr:colOff>1552575</xdr:colOff>
      <xdr:row>87</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94</xdr:row>
      <xdr:rowOff>419100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38100</xdr:rowOff>
    </xdr:from>
    <xdr:to>
      <xdr:col>3</xdr:col>
      <xdr:colOff>1552575</xdr:colOff>
      <xdr:row>96</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99</xdr:row>
      <xdr:rowOff>419100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38100</xdr:rowOff>
    </xdr:from>
    <xdr:to>
      <xdr:col>3</xdr:col>
      <xdr:colOff>1552575</xdr:colOff>
      <xdr:row>101</xdr:row>
      <xdr:rowOff>638175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38100</xdr:rowOff>
    </xdr:from>
    <xdr:to>
      <xdr:col>3</xdr:col>
      <xdr:colOff>1552575</xdr:colOff>
      <xdr:row>103</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108</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109</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38100</xdr:rowOff>
    </xdr:from>
    <xdr:to>
      <xdr:col>3</xdr:col>
      <xdr:colOff>1552575</xdr:colOff>
      <xdr:row>111</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38100</xdr:rowOff>
    </xdr:from>
    <xdr:to>
      <xdr:col>3</xdr:col>
      <xdr:colOff>1552575</xdr:colOff>
      <xdr:row>113</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116</xdr:row>
      <xdr:rowOff>419100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119</xdr:row>
      <xdr:rowOff>419100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123</xdr:row>
      <xdr:rowOff>209550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126</xdr:row>
      <xdr:rowOff>419100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129</xdr:row>
      <xdr:rowOff>419100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130</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133</xdr:row>
      <xdr:rowOff>419100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138</xdr:row>
      <xdr:rowOff>333375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139</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140</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141</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38100</xdr:rowOff>
    </xdr:from>
    <xdr:to>
      <xdr:col>3</xdr:col>
      <xdr:colOff>1552575</xdr:colOff>
      <xdr:row>144</xdr:row>
      <xdr:rowOff>638175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146</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147</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148</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149</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153</xdr:row>
      <xdr:rowOff>209550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38100</xdr:rowOff>
    </xdr:from>
    <xdr:to>
      <xdr:col>3</xdr:col>
      <xdr:colOff>1552575</xdr:colOff>
      <xdr:row>155</xdr:row>
      <xdr:rowOff>638175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38100</xdr:rowOff>
    </xdr:from>
    <xdr:to>
      <xdr:col>3</xdr:col>
      <xdr:colOff>1552575</xdr:colOff>
      <xdr:row>157</xdr:row>
      <xdr:rowOff>638175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160</xdr:row>
      <xdr:rowOff>419100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161</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162</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166</xdr:row>
      <xdr:rowOff>209550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38100</xdr:rowOff>
    </xdr:from>
    <xdr:to>
      <xdr:col>3</xdr:col>
      <xdr:colOff>1552575</xdr:colOff>
      <xdr:row>168</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169</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170</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171</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172</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173</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174</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175</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28575</xdr:rowOff>
    </xdr:from>
    <xdr:to>
      <xdr:col>3</xdr:col>
      <xdr:colOff>1552575</xdr:colOff>
      <xdr:row>176</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177</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178</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38100</xdr:rowOff>
    </xdr:from>
    <xdr:to>
      <xdr:col>3</xdr:col>
      <xdr:colOff>1552575</xdr:colOff>
      <xdr:row>180</xdr:row>
      <xdr:rowOff>638175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181</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182</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183</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184</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185</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186</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187</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28575</xdr:rowOff>
    </xdr:from>
    <xdr:to>
      <xdr:col>3</xdr:col>
      <xdr:colOff>1552575</xdr:colOff>
      <xdr:row>188</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191</xdr:row>
      <xdr:rowOff>419100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192</xdr:row>
      <xdr:rowOff>38100</xdr:rowOff>
    </xdr:from>
    <xdr:to>
      <xdr:col>3</xdr:col>
      <xdr:colOff>1552575</xdr:colOff>
      <xdr:row>193</xdr:row>
      <xdr:rowOff>638175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38100</xdr:rowOff>
    </xdr:from>
    <xdr:to>
      <xdr:col>3</xdr:col>
      <xdr:colOff>1552575</xdr:colOff>
      <xdr:row>195</xdr:row>
      <xdr:rowOff>638175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199</xdr:row>
      <xdr:rowOff>209550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38100</xdr:rowOff>
    </xdr:from>
    <xdr:to>
      <xdr:col>3</xdr:col>
      <xdr:colOff>1552575</xdr:colOff>
      <xdr:row>201</xdr:row>
      <xdr:rowOff>638175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38100</xdr:rowOff>
    </xdr:from>
    <xdr:to>
      <xdr:col>3</xdr:col>
      <xdr:colOff>1552575</xdr:colOff>
      <xdr:row>203</xdr:row>
      <xdr:rowOff>638175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38100</xdr:rowOff>
    </xdr:from>
    <xdr:to>
      <xdr:col>3</xdr:col>
      <xdr:colOff>1552575</xdr:colOff>
      <xdr:row>205</xdr:row>
      <xdr:rowOff>638175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206</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28575</xdr:rowOff>
    </xdr:from>
    <xdr:to>
      <xdr:col>3</xdr:col>
      <xdr:colOff>1552575</xdr:colOff>
      <xdr:row>207</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208</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38100</xdr:rowOff>
    </xdr:from>
    <xdr:to>
      <xdr:col>3</xdr:col>
      <xdr:colOff>1552575</xdr:colOff>
      <xdr:row>210</xdr:row>
      <xdr:rowOff>638175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219</xdr:row>
      <xdr:rowOff>133350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221</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28575</xdr:rowOff>
    </xdr:from>
    <xdr:to>
      <xdr:col>3</xdr:col>
      <xdr:colOff>1552575</xdr:colOff>
      <xdr:row>222</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223</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226</xdr:row>
      <xdr:rowOff>419100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227</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228</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229</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230</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38100</xdr:rowOff>
    </xdr:from>
    <xdr:to>
      <xdr:col>3</xdr:col>
      <xdr:colOff>1552575</xdr:colOff>
      <xdr:row>232</xdr:row>
      <xdr:rowOff>638175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38100</xdr:rowOff>
    </xdr:from>
    <xdr:to>
      <xdr:col>3</xdr:col>
      <xdr:colOff>1552575</xdr:colOff>
      <xdr:row>234</xdr:row>
      <xdr:rowOff>638175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235</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236</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28575</xdr:rowOff>
    </xdr:from>
    <xdr:to>
      <xdr:col>3</xdr:col>
      <xdr:colOff>1552575</xdr:colOff>
      <xdr:row>237</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28575</xdr:rowOff>
    </xdr:from>
    <xdr:to>
      <xdr:col>3</xdr:col>
      <xdr:colOff>1552575</xdr:colOff>
      <xdr:row>238</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239</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240</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28575</xdr:rowOff>
    </xdr:from>
    <xdr:to>
      <xdr:col>3</xdr:col>
      <xdr:colOff>1552575</xdr:colOff>
      <xdr:row>241</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28575</xdr:rowOff>
    </xdr:from>
    <xdr:to>
      <xdr:col>3</xdr:col>
      <xdr:colOff>1552575</xdr:colOff>
      <xdr:row>242</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243</xdr:row>
      <xdr:rowOff>28575</xdr:rowOff>
    </xdr:from>
    <xdr:to>
      <xdr:col>3</xdr:col>
      <xdr:colOff>1552575</xdr:colOff>
      <xdr:row>243</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244</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38100</xdr:rowOff>
    </xdr:from>
    <xdr:to>
      <xdr:col>3</xdr:col>
      <xdr:colOff>1552575</xdr:colOff>
      <xdr:row>246</xdr:row>
      <xdr:rowOff>638175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247</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248</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249</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254</xdr:row>
      <xdr:rowOff>333375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28575</xdr:rowOff>
    </xdr:from>
    <xdr:to>
      <xdr:col>3</xdr:col>
      <xdr:colOff>1552575</xdr:colOff>
      <xdr:row>255</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38100</xdr:rowOff>
    </xdr:from>
    <xdr:to>
      <xdr:col>3</xdr:col>
      <xdr:colOff>1552575</xdr:colOff>
      <xdr:row>257</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258</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259</xdr:row>
      <xdr:rowOff>28575</xdr:rowOff>
    </xdr:from>
    <xdr:to>
      <xdr:col>3</xdr:col>
      <xdr:colOff>1552575</xdr:colOff>
      <xdr:row>259</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260</xdr:row>
      <xdr:rowOff>28575</xdr:rowOff>
    </xdr:from>
    <xdr:to>
      <xdr:col>3</xdr:col>
      <xdr:colOff>1552575</xdr:colOff>
      <xdr:row>260</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261</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262</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38100</xdr:rowOff>
    </xdr:from>
    <xdr:to>
      <xdr:col>3</xdr:col>
      <xdr:colOff>1552575</xdr:colOff>
      <xdr:row>264</xdr:row>
      <xdr:rowOff>638175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38100</xdr:rowOff>
    </xdr:from>
    <xdr:to>
      <xdr:col>3</xdr:col>
      <xdr:colOff>1552575</xdr:colOff>
      <xdr:row>266</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267</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268</xdr:row>
      <xdr:rowOff>28575</xdr:rowOff>
    </xdr:from>
    <xdr:to>
      <xdr:col>3</xdr:col>
      <xdr:colOff>1552575</xdr:colOff>
      <xdr:row>268</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271</xdr:row>
      <xdr:rowOff>419100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272</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273</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28575</xdr:rowOff>
    </xdr:from>
    <xdr:to>
      <xdr:col>3</xdr:col>
      <xdr:colOff>1552575</xdr:colOff>
      <xdr:row>274</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275</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276</xdr:row>
      <xdr:rowOff>28575</xdr:rowOff>
    </xdr:from>
    <xdr:to>
      <xdr:col>3</xdr:col>
      <xdr:colOff>1552575</xdr:colOff>
      <xdr:row>276</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277</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278</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28575</xdr:rowOff>
    </xdr:from>
    <xdr:to>
      <xdr:col>3</xdr:col>
      <xdr:colOff>1552575</xdr:colOff>
      <xdr:row>279</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280</xdr:row>
      <xdr:rowOff>28575</xdr:rowOff>
    </xdr:from>
    <xdr:to>
      <xdr:col>3</xdr:col>
      <xdr:colOff>1552575</xdr:colOff>
      <xdr:row>282</xdr:row>
      <xdr:rowOff>419100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38100</xdr:rowOff>
    </xdr:from>
    <xdr:to>
      <xdr:col>3</xdr:col>
      <xdr:colOff>1552575</xdr:colOff>
      <xdr:row>284</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285</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286</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295</xdr:row>
      <xdr:rowOff>133350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296</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300</xdr:row>
      <xdr:rowOff>419100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38100</xdr:rowOff>
    </xdr:from>
    <xdr:to>
      <xdr:col>3</xdr:col>
      <xdr:colOff>1552575</xdr:colOff>
      <xdr:row>302</xdr:row>
      <xdr:rowOff>638175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303</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307</xdr:row>
      <xdr:rowOff>209550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308</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38100</xdr:rowOff>
    </xdr:from>
    <xdr:to>
      <xdr:col>3</xdr:col>
      <xdr:colOff>1552575</xdr:colOff>
      <xdr:row>310</xdr:row>
      <xdr:rowOff>638175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316</xdr:row>
      <xdr:rowOff>209550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28575</xdr:rowOff>
    </xdr:from>
    <xdr:to>
      <xdr:col>3</xdr:col>
      <xdr:colOff>1552575</xdr:colOff>
      <xdr:row>322</xdr:row>
      <xdr:rowOff>209550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323</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324</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325</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326</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327</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328</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329</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38100</xdr:rowOff>
    </xdr:from>
    <xdr:to>
      <xdr:col>3</xdr:col>
      <xdr:colOff>1552575</xdr:colOff>
      <xdr:row>331</xdr:row>
      <xdr:rowOff>638175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28575</xdr:rowOff>
    </xdr:from>
    <xdr:to>
      <xdr:col>3</xdr:col>
      <xdr:colOff>1552575</xdr:colOff>
      <xdr:row>332</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28575</xdr:rowOff>
    </xdr:from>
    <xdr:to>
      <xdr:col>3</xdr:col>
      <xdr:colOff>1552575</xdr:colOff>
      <xdr:row>336</xdr:row>
      <xdr:rowOff>209550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38100</xdr:rowOff>
    </xdr:from>
    <xdr:to>
      <xdr:col>3</xdr:col>
      <xdr:colOff>1552575</xdr:colOff>
      <xdr:row>338</xdr:row>
      <xdr:rowOff>638175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339</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28575</xdr:rowOff>
    </xdr:from>
    <xdr:to>
      <xdr:col>3</xdr:col>
      <xdr:colOff>1552575</xdr:colOff>
      <xdr:row>346</xdr:row>
      <xdr:rowOff>171450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38100</xdr:rowOff>
    </xdr:from>
    <xdr:to>
      <xdr:col>3</xdr:col>
      <xdr:colOff>1552575</xdr:colOff>
      <xdr:row>348</xdr:row>
      <xdr:rowOff>638175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349</xdr:row>
      <xdr:rowOff>28575</xdr:rowOff>
    </xdr:from>
    <xdr:to>
      <xdr:col>3</xdr:col>
      <xdr:colOff>1552575</xdr:colOff>
      <xdr:row>349</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38100</xdr:rowOff>
    </xdr:from>
    <xdr:to>
      <xdr:col>3</xdr:col>
      <xdr:colOff>1552575</xdr:colOff>
      <xdr:row>351</xdr:row>
      <xdr:rowOff>638175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357</xdr:row>
      <xdr:rowOff>209550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358</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28575</xdr:rowOff>
    </xdr:from>
    <xdr:to>
      <xdr:col>3</xdr:col>
      <xdr:colOff>1552575</xdr:colOff>
      <xdr:row>359</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360</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28575</xdr:rowOff>
    </xdr:from>
    <xdr:to>
      <xdr:col>3</xdr:col>
      <xdr:colOff>1552575</xdr:colOff>
      <xdr:row>361</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362</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38100</xdr:rowOff>
    </xdr:from>
    <xdr:to>
      <xdr:col>3</xdr:col>
      <xdr:colOff>1552575</xdr:colOff>
      <xdr:row>364</xdr:row>
      <xdr:rowOff>638175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28575</xdr:rowOff>
    </xdr:from>
    <xdr:to>
      <xdr:col>3</xdr:col>
      <xdr:colOff>1552575</xdr:colOff>
      <xdr:row>365</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366</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38100</xdr:rowOff>
    </xdr:from>
    <xdr:to>
      <xdr:col>3</xdr:col>
      <xdr:colOff>1552575</xdr:colOff>
      <xdr:row>368</xdr:row>
      <xdr:rowOff>638175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369</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370</xdr:row>
      <xdr:rowOff>38100</xdr:rowOff>
    </xdr:from>
    <xdr:to>
      <xdr:col>3</xdr:col>
      <xdr:colOff>1552575</xdr:colOff>
      <xdr:row>371</xdr:row>
      <xdr:rowOff>638175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378</xdr:row>
      <xdr:rowOff>171450</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379</xdr:row>
      <xdr:rowOff>38100</xdr:rowOff>
    </xdr:from>
    <xdr:to>
      <xdr:col>3</xdr:col>
      <xdr:colOff>1552575</xdr:colOff>
      <xdr:row>380</xdr:row>
      <xdr:rowOff>638175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383</xdr:row>
      <xdr:rowOff>419100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38100</xdr:rowOff>
    </xdr:from>
    <xdr:to>
      <xdr:col>3</xdr:col>
      <xdr:colOff>1552575</xdr:colOff>
      <xdr:row>385</xdr:row>
      <xdr:rowOff>638175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28575</xdr:rowOff>
    </xdr:from>
    <xdr:to>
      <xdr:col>3</xdr:col>
      <xdr:colOff>1552575</xdr:colOff>
      <xdr:row>390</xdr:row>
      <xdr:rowOff>333375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38100</xdr:rowOff>
    </xdr:from>
    <xdr:to>
      <xdr:col>3</xdr:col>
      <xdr:colOff>1552575</xdr:colOff>
      <xdr:row>392</xdr:row>
      <xdr:rowOff>638175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38100</xdr:rowOff>
    </xdr:from>
    <xdr:to>
      <xdr:col>3</xdr:col>
      <xdr:colOff>1552575</xdr:colOff>
      <xdr:row>394</xdr:row>
      <xdr:rowOff>638175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395</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28575</xdr:rowOff>
    </xdr:from>
    <xdr:to>
      <xdr:col>3</xdr:col>
      <xdr:colOff>1552575</xdr:colOff>
      <xdr:row>404</xdr:row>
      <xdr:rowOff>133350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405</xdr:row>
      <xdr:rowOff>28575</xdr:rowOff>
    </xdr:from>
    <xdr:to>
      <xdr:col>3</xdr:col>
      <xdr:colOff>1552575</xdr:colOff>
      <xdr:row>405</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38100</xdr:rowOff>
    </xdr:from>
    <xdr:to>
      <xdr:col>3</xdr:col>
      <xdr:colOff>1552575</xdr:colOff>
      <xdr:row>407</xdr:row>
      <xdr:rowOff>638175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28575</xdr:rowOff>
    </xdr:from>
    <xdr:to>
      <xdr:col>3</xdr:col>
      <xdr:colOff>1552575</xdr:colOff>
      <xdr:row>408</xdr:row>
      <xdr:rowOff>1266825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411</xdr:row>
      <xdr:rowOff>419100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28575</xdr:rowOff>
    </xdr:from>
    <xdr:to>
      <xdr:col>3</xdr:col>
      <xdr:colOff>1552575</xdr:colOff>
      <xdr:row>412</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413</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414</xdr:row>
      <xdr:rowOff>1266825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415</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420</xdr:row>
      <xdr:rowOff>333375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28575</xdr:rowOff>
    </xdr:from>
    <xdr:to>
      <xdr:col>3</xdr:col>
      <xdr:colOff>1552575</xdr:colOff>
      <xdr:row>428</xdr:row>
      <xdr:rowOff>152400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436</xdr:row>
      <xdr:rowOff>152400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445</xdr:row>
      <xdr:rowOff>133350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28575</xdr:rowOff>
    </xdr:from>
    <xdr:to>
      <xdr:col>3</xdr:col>
      <xdr:colOff>1552575</xdr:colOff>
      <xdr:row>446</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28575</xdr:rowOff>
    </xdr:from>
    <xdr:to>
      <xdr:col>3</xdr:col>
      <xdr:colOff>1552575</xdr:colOff>
      <xdr:row>455</xdr:row>
      <xdr:rowOff>133350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456</xdr:row>
      <xdr:rowOff>28575</xdr:rowOff>
    </xdr:from>
    <xdr:to>
      <xdr:col>3</xdr:col>
      <xdr:colOff>1552575</xdr:colOff>
      <xdr:row>463</xdr:row>
      <xdr:rowOff>152400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468</xdr:row>
      <xdr:rowOff>333375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469</xdr:row>
      <xdr:rowOff>38100</xdr:rowOff>
    </xdr:from>
    <xdr:to>
      <xdr:col>3</xdr:col>
      <xdr:colOff>1552575</xdr:colOff>
      <xdr:row>470</xdr:row>
      <xdr:rowOff>638175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478</xdr:row>
      <xdr:rowOff>152400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485</xdr:row>
      <xdr:rowOff>171450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494</xdr:row>
      <xdr:rowOff>133350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496</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28575</xdr:rowOff>
    </xdr:from>
    <xdr:to>
      <xdr:col>3</xdr:col>
      <xdr:colOff>1552575</xdr:colOff>
      <xdr:row>502</xdr:row>
      <xdr:rowOff>209550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28575</xdr:rowOff>
    </xdr:from>
    <xdr:to>
      <xdr:col>3</xdr:col>
      <xdr:colOff>1552575</xdr:colOff>
      <xdr:row>503</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28575</xdr:rowOff>
    </xdr:from>
    <xdr:to>
      <xdr:col>3</xdr:col>
      <xdr:colOff>1552575</xdr:colOff>
      <xdr:row>506</xdr:row>
      <xdr:rowOff>419100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28575</xdr:rowOff>
    </xdr:from>
    <xdr:to>
      <xdr:col>3</xdr:col>
      <xdr:colOff>1552575</xdr:colOff>
      <xdr:row>513</xdr:row>
      <xdr:rowOff>171450</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518</xdr:row>
      <xdr:rowOff>333375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524</xdr:row>
      <xdr:rowOff>209550</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28575</xdr:rowOff>
    </xdr:from>
    <xdr:to>
      <xdr:col>3</xdr:col>
      <xdr:colOff>1552575</xdr:colOff>
      <xdr:row>528</xdr:row>
      <xdr:rowOff>209550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38100</xdr:rowOff>
    </xdr:from>
    <xdr:to>
      <xdr:col>3</xdr:col>
      <xdr:colOff>1552575</xdr:colOff>
      <xdr:row>530</xdr:row>
      <xdr:rowOff>638175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28575</xdr:rowOff>
    </xdr:from>
    <xdr:to>
      <xdr:col>3</xdr:col>
      <xdr:colOff>1552575</xdr:colOff>
      <xdr:row>531</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536</xdr:row>
      <xdr:rowOff>209550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28575</xdr:rowOff>
    </xdr:from>
    <xdr:to>
      <xdr:col>3</xdr:col>
      <xdr:colOff>1552575</xdr:colOff>
      <xdr:row>537</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538</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38100</xdr:rowOff>
    </xdr:from>
    <xdr:to>
      <xdr:col>3</xdr:col>
      <xdr:colOff>1552575</xdr:colOff>
      <xdr:row>540</xdr:row>
      <xdr:rowOff>638175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541</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546</xdr:row>
      <xdr:rowOff>333375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547</xdr:row>
      <xdr:rowOff>28575</xdr:rowOff>
    </xdr:from>
    <xdr:to>
      <xdr:col>3</xdr:col>
      <xdr:colOff>1552575</xdr:colOff>
      <xdr:row>551</xdr:row>
      <xdr:rowOff>333375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38100</xdr:rowOff>
    </xdr:from>
    <xdr:to>
      <xdr:col>3</xdr:col>
      <xdr:colOff>1552575</xdr:colOff>
      <xdr:row>553</xdr:row>
      <xdr:rowOff>638175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554</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555</xdr:row>
      <xdr:rowOff>1266825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560</xdr:row>
      <xdr:rowOff>333375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563</xdr:row>
      <xdr:rowOff>419100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564</xdr:row>
      <xdr:rowOff>28575</xdr:rowOff>
    </xdr:from>
    <xdr:to>
      <xdr:col>3</xdr:col>
      <xdr:colOff>1552575</xdr:colOff>
      <xdr:row>564</xdr:row>
      <xdr:rowOff>1266825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28575</xdr:rowOff>
    </xdr:from>
    <xdr:to>
      <xdr:col>3</xdr:col>
      <xdr:colOff>1552575</xdr:colOff>
      <xdr:row>565</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570</xdr:row>
      <xdr:rowOff>333375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38100</xdr:rowOff>
    </xdr:from>
    <xdr:to>
      <xdr:col>3</xdr:col>
      <xdr:colOff>1552575</xdr:colOff>
      <xdr:row>572</xdr:row>
      <xdr:rowOff>638175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573</xdr:row>
      <xdr:rowOff>28575</xdr:rowOff>
    </xdr:from>
    <xdr:to>
      <xdr:col>3</xdr:col>
      <xdr:colOff>1552575</xdr:colOff>
      <xdr:row>573</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574</xdr:row>
      <xdr:rowOff>28575</xdr:rowOff>
    </xdr:from>
    <xdr:to>
      <xdr:col>3</xdr:col>
      <xdr:colOff>1552575</xdr:colOff>
      <xdr:row>574</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575</xdr:row>
      <xdr:rowOff>28575</xdr:rowOff>
    </xdr:from>
    <xdr:to>
      <xdr:col>3</xdr:col>
      <xdr:colOff>1552575</xdr:colOff>
      <xdr:row>581</xdr:row>
      <xdr:rowOff>171450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582</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583</xdr:row>
      <xdr:rowOff>28575</xdr:rowOff>
    </xdr:from>
    <xdr:to>
      <xdr:col>3</xdr:col>
      <xdr:colOff>1552575</xdr:colOff>
      <xdr:row>583</xdr:row>
      <xdr:rowOff>1266825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28575</xdr:rowOff>
    </xdr:from>
    <xdr:to>
      <xdr:col>3</xdr:col>
      <xdr:colOff>1552575</xdr:colOff>
      <xdr:row>584</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585</xdr:row>
      <xdr:rowOff>28575</xdr:rowOff>
    </xdr:from>
    <xdr:to>
      <xdr:col>3</xdr:col>
      <xdr:colOff>1552575</xdr:colOff>
      <xdr:row>587</xdr:row>
      <xdr:rowOff>419100</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590</xdr:row>
      <xdr:rowOff>419100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591</xdr:row>
      <xdr:rowOff>28575</xdr:rowOff>
    </xdr:from>
    <xdr:to>
      <xdr:col>3</xdr:col>
      <xdr:colOff>1552575</xdr:colOff>
      <xdr:row>591</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592</xdr:row>
      <xdr:rowOff>28575</xdr:rowOff>
    </xdr:from>
    <xdr:to>
      <xdr:col>3</xdr:col>
      <xdr:colOff>1552575</xdr:colOff>
      <xdr:row>594</xdr:row>
      <xdr:rowOff>419100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600</xdr:row>
      <xdr:rowOff>209550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604</xdr:row>
      <xdr:rowOff>419100</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28575</xdr:rowOff>
    </xdr:from>
    <xdr:to>
      <xdr:col>3</xdr:col>
      <xdr:colOff>1552575</xdr:colOff>
      <xdr:row>605</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38100</xdr:rowOff>
    </xdr:from>
    <xdr:to>
      <xdr:col>3</xdr:col>
      <xdr:colOff>1552575</xdr:colOff>
      <xdr:row>607</xdr:row>
      <xdr:rowOff>638175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608</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609</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610</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611</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612</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38100</xdr:rowOff>
    </xdr:from>
    <xdr:to>
      <xdr:col>3</xdr:col>
      <xdr:colOff>1552575</xdr:colOff>
      <xdr:row>614</xdr:row>
      <xdr:rowOff>638175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28575</xdr:rowOff>
    </xdr:from>
    <xdr:to>
      <xdr:col>3</xdr:col>
      <xdr:colOff>1552575</xdr:colOff>
      <xdr:row>620</xdr:row>
      <xdr:rowOff>209550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625</xdr:row>
      <xdr:rowOff>333375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626</xdr:row>
      <xdr:rowOff>28575</xdr:rowOff>
    </xdr:from>
    <xdr:to>
      <xdr:col>3</xdr:col>
      <xdr:colOff>1552575</xdr:colOff>
      <xdr:row>626</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38100</xdr:rowOff>
    </xdr:from>
    <xdr:to>
      <xdr:col>3</xdr:col>
      <xdr:colOff>1552575</xdr:colOff>
      <xdr:row>628</xdr:row>
      <xdr:rowOff>638175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629</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634</xdr:row>
      <xdr:rowOff>333375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635</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636</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639</xdr:row>
      <xdr:rowOff>419100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28575</xdr:rowOff>
    </xdr:from>
    <xdr:to>
      <xdr:col>3</xdr:col>
      <xdr:colOff>1552575</xdr:colOff>
      <xdr:row>643</xdr:row>
      <xdr:rowOff>209550</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649</xdr:row>
      <xdr:rowOff>209550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650</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38100</xdr:rowOff>
    </xdr:from>
    <xdr:to>
      <xdr:col>3</xdr:col>
      <xdr:colOff>1552575</xdr:colOff>
      <xdr:row>652</xdr:row>
      <xdr:rowOff>638175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38100</xdr:rowOff>
    </xdr:from>
    <xdr:to>
      <xdr:col>3</xdr:col>
      <xdr:colOff>1552575</xdr:colOff>
      <xdr:row>654</xdr:row>
      <xdr:rowOff>638175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660</xdr:row>
      <xdr:rowOff>333375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661</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665</xdr:row>
      <xdr:rowOff>209550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674</xdr:row>
      <xdr:rowOff>133350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38100</xdr:rowOff>
    </xdr:from>
    <xdr:to>
      <xdr:col>3</xdr:col>
      <xdr:colOff>1552575</xdr:colOff>
      <xdr:row>677</xdr:row>
      <xdr:rowOff>638175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678</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38100</xdr:rowOff>
    </xdr:from>
    <xdr:to>
      <xdr:col>3</xdr:col>
      <xdr:colOff>1552575</xdr:colOff>
      <xdr:row>680</xdr:row>
      <xdr:rowOff>638175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681</xdr:row>
      <xdr:rowOff>28575</xdr:rowOff>
    </xdr:from>
    <xdr:to>
      <xdr:col>3</xdr:col>
      <xdr:colOff>1552575</xdr:colOff>
      <xdr:row>683</xdr:row>
      <xdr:rowOff>419100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38100</xdr:rowOff>
    </xdr:from>
    <xdr:to>
      <xdr:col>3</xdr:col>
      <xdr:colOff>1552575</xdr:colOff>
      <xdr:row>685</xdr:row>
      <xdr:rowOff>638175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686</xdr:row>
      <xdr:rowOff>1266825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687</xdr:row>
      <xdr:rowOff>1266825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38100</xdr:rowOff>
    </xdr:from>
    <xdr:to>
      <xdr:col>3</xdr:col>
      <xdr:colOff>1552575</xdr:colOff>
      <xdr:row>689</xdr:row>
      <xdr:rowOff>638175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696</xdr:row>
      <xdr:rowOff>171450</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697</xdr:row>
      <xdr:rowOff>1266825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698</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699</xdr:row>
      <xdr:rowOff>1266825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700</xdr:row>
      <xdr:rowOff>1266825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28575</xdr:rowOff>
    </xdr:from>
    <xdr:to>
      <xdr:col>3</xdr:col>
      <xdr:colOff>1552575</xdr:colOff>
      <xdr:row>701</xdr:row>
      <xdr:rowOff>1266825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28575</xdr:rowOff>
    </xdr:from>
    <xdr:to>
      <xdr:col>3</xdr:col>
      <xdr:colOff>1552575</xdr:colOff>
      <xdr:row>705</xdr:row>
      <xdr:rowOff>209550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712</xdr:row>
      <xdr:rowOff>171450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713</xdr:row>
      <xdr:rowOff>28575</xdr:rowOff>
    </xdr:from>
    <xdr:to>
      <xdr:col>3</xdr:col>
      <xdr:colOff>1552575</xdr:colOff>
      <xdr:row>716</xdr:row>
      <xdr:rowOff>209550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28575</xdr:rowOff>
    </xdr:from>
    <xdr:to>
      <xdr:col>3</xdr:col>
      <xdr:colOff>1552575</xdr:colOff>
      <xdr:row>721</xdr:row>
      <xdr:rowOff>333375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722</xdr:row>
      <xdr:rowOff>28575</xdr:rowOff>
    </xdr:from>
    <xdr:to>
      <xdr:col>3</xdr:col>
      <xdr:colOff>1552575</xdr:colOff>
      <xdr:row>727</xdr:row>
      <xdr:rowOff>209550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28575</xdr:rowOff>
    </xdr:from>
    <xdr:to>
      <xdr:col>3</xdr:col>
      <xdr:colOff>1552575</xdr:colOff>
      <xdr:row>728</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729</xdr:row>
      <xdr:rowOff>28575</xdr:rowOff>
    </xdr:from>
    <xdr:to>
      <xdr:col>3</xdr:col>
      <xdr:colOff>1552575</xdr:colOff>
      <xdr:row>731</xdr:row>
      <xdr:rowOff>419100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736</xdr:row>
      <xdr:rowOff>333375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38100</xdr:rowOff>
    </xdr:from>
    <xdr:to>
      <xdr:col>3</xdr:col>
      <xdr:colOff>1552575</xdr:colOff>
      <xdr:row>738</xdr:row>
      <xdr:rowOff>638175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739</xdr:row>
      <xdr:rowOff>28575</xdr:rowOff>
    </xdr:from>
    <xdr:to>
      <xdr:col>3</xdr:col>
      <xdr:colOff>1552575</xdr:colOff>
      <xdr:row>739</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28575</xdr:rowOff>
    </xdr:from>
    <xdr:to>
      <xdr:col>3</xdr:col>
      <xdr:colOff>1552575</xdr:colOff>
      <xdr:row>743</xdr:row>
      <xdr:rowOff>209550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744</xdr:row>
      <xdr:rowOff>28575</xdr:rowOff>
    </xdr:from>
    <xdr:to>
      <xdr:col>3</xdr:col>
      <xdr:colOff>1552575</xdr:colOff>
      <xdr:row>746</xdr:row>
      <xdr:rowOff>419100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747</xdr:row>
      <xdr:rowOff>28575</xdr:rowOff>
    </xdr:from>
    <xdr:to>
      <xdr:col>3</xdr:col>
      <xdr:colOff>1552575</xdr:colOff>
      <xdr:row>747</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38100</xdr:rowOff>
    </xdr:from>
    <xdr:to>
      <xdr:col>3</xdr:col>
      <xdr:colOff>1552575</xdr:colOff>
      <xdr:row>749</xdr:row>
      <xdr:rowOff>638175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756</xdr:row>
      <xdr:rowOff>171450</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757</xdr:row>
      <xdr:rowOff>1266825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764</xdr:row>
      <xdr:rowOff>171450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765</xdr:row>
      <xdr:rowOff>1266825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769</xdr:row>
      <xdr:rowOff>209550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770</xdr:row>
      <xdr:rowOff>28575</xdr:rowOff>
    </xdr:from>
    <xdr:to>
      <xdr:col>3</xdr:col>
      <xdr:colOff>1552575</xdr:colOff>
      <xdr:row>776</xdr:row>
      <xdr:rowOff>171450</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777</xdr:row>
      <xdr:rowOff>28575</xdr:rowOff>
    </xdr:from>
    <xdr:to>
      <xdr:col>3</xdr:col>
      <xdr:colOff>1552575</xdr:colOff>
      <xdr:row>782</xdr:row>
      <xdr:rowOff>209550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783</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786</xdr:row>
      <xdr:rowOff>419100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28575</xdr:rowOff>
    </xdr:from>
    <xdr:to>
      <xdr:col>3</xdr:col>
      <xdr:colOff>1552575</xdr:colOff>
      <xdr:row>791</xdr:row>
      <xdr:rowOff>333375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792</xdr:row>
      <xdr:rowOff>38100</xdr:rowOff>
    </xdr:from>
    <xdr:to>
      <xdr:col>3</xdr:col>
      <xdr:colOff>1552575</xdr:colOff>
      <xdr:row>793</xdr:row>
      <xdr:rowOff>638175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28575</xdr:rowOff>
    </xdr:from>
    <xdr:to>
      <xdr:col>3</xdr:col>
      <xdr:colOff>1552575</xdr:colOff>
      <xdr:row>794</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38100</xdr:rowOff>
    </xdr:from>
    <xdr:to>
      <xdr:col>3</xdr:col>
      <xdr:colOff>1552575</xdr:colOff>
      <xdr:row>796</xdr:row>
      <xdr:rowOff>638175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797</xdr:row>
      <xdr:rowOff>28575</xdr:rowOff>
    </xdr:from>
    <xdr:to>
      <xdr:col>3</xdr:col>
      <xdr:colOff>1552575</xdr:colOff>
      <xdr:row>797</xdr:row>
      <xdr:rowOff>1266825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38100</xdr:rowOff>
    </xdr:from>
    <xdr:to>
      <xdr:col>3</xdr:col>
      <xdr:colOff>1552575</xdr:colOff>
      <xdr:row>799</xdr:row>
      <xdr:rowOff>638175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28575</xdr:rowOff>
    </xdr:from>
    <xdr:to>
      <xdr:col>3</xdr:col>
      <xdr:colOff>1552575</xdr:colOff>
      <xdr:row>800</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38100</xdr:rowOff>
    </xdr:from>
    <xdr:to>
      <xdr:col>3</xdr:col>
      <xdr:colOff>1552575</xdr:colOff>
      <xdr:row>802</xdr:row>
      <xdr:rowOff>638175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803</xdr:row>
      <xdr:rowOff>1266825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804</xdr:row>
      <xdr:rowOff>1266825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28575</xdr:rowOff>
    </xdr:from>
    <xdr:to>
      <xdr:col>3</xdr:col>
      <xdr:colOff>1552575</xdr:colOff>
      <xdr:row>807</xdr:row>
      <xdr:rowOff>419100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808</xdr:row>
      <xdr:rowOff>1266825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28575</xdr:rowOff>
    </xdr:from>
    <xdr:to>
      <xdr:col>3</xdr:col>
      <xdr:colOff>1552575</xdr:colOff>
      <xdr:row>809</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810</xdr:row>
      <xdr:rowOff>1266825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811</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28575</xdr:rowOff>
    </xdr:from>
    <xdr:to>
      <xdr:col>3</xdr:col>
      <xdr:colOff>1552575</xdr:colOff>
      <xdr:row>812</xdr:row>
      <xdr:rowOff>1266825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813</xdr:row>
      <xdr:rowOff>28575</xdr:rowOff>
    </xdr:from>
    <xdr:to>
      <xdr:col>3</xdr:col>
      <xdr:colOff>1552575</xdr:colOff>
      <xdr:row>813</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814</xdr:row>
      <xdr:rowOff>1266825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815</xdr:row>
      <xdr:rowOff>28575</xdr:rowOff>
    </xdr:from>
    <xdr:to>
      <xdr:col>3</xdr:col>
      <xdr:colOff>1552575</xdr:colOff>
      <xdr:row>815</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38100</xdr:rowOff>
    </xdr:from>
    <xdr:to>
      <xdr:col>3</xdr:col>
      <xdr:colOff>1552575</xdr:colOff>
      <xdr:row>817</xdr:row>
      <xdr:rowOff>638175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820</xdr:row>
      <xdr:rowOff>419100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821</xdr:row>
      <xdr:rowOff>28575</xdr:rowOff>
    </xdr:from>
    <xdr:to>
      <xdr:col>3</xdr:col>
      <xdr:colOff>1552575</xdr:colOff>
      <xdr:row>825</xdr:row>
      <xdr:rowOff>333375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826</xdr:row>
      <xdr:rowOff>28575</xdr:rowOff>
    </xdr:from>
    <xdr:to>
      <xdr:col>3</xdr:col>
      <xdr:colOff>1552575</xdr:colOff>
      <xdr:row>826</xdr:row>
      <xdr:rowOff>1266825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827</xdr:row>
      <xdr:rowOff>1266825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830</xdr:row>
      <xdr:rowOff>419100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831</xdr:row>
      <xdr:rowOff>28575</xdr:rowOff>
    </xdr:from>
    <xdr:to>
      <xdr:col>3</xdr:col>
      <xdr:colOff>1552575</xdr:colOff>
      <xdr:row>831</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832</xdr:row>
      <xdr:rowOff>1266825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833</xdr:row>
      <xdr:rowOff>38100</xdr:rowOff>
    </xdr:from>
    <xdr:to>
      <xdr:col>3</xdr:col>
      <xdr:colOff>1552575</xdr:colOff>
      <xdr:row>834</xdr:row>
      <xdr:rowOff>638175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835</xdr:row>
      <xdr:rowOff>1266825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836</xdr:row>
      <xdr:rowOff>1266825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837</xdr:row>
      <xdr:rowOff>28575</xdr:rowOff>
    </xdr:from>
    <xdr:to>
      <xdr:col>3</xdr:col>
      <xdr:colOff>1552575</xdr:colOff>
      <xdr:row>837</xdr:row>
      <xdr:rowOff>1266825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28575</xdr:rowOff>
    </xdr:from>
    <xdr:to>
      <xdr:col>3</xdr:col>
      <xdr:colOff>1552575</xdr:colOff>
      <xdr:row>842</xdr:row>
      <xdr:rowOff>333375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845</xdr:row>
      <xdr:rowOff>419100</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846</xdr:row>
      <xdr:rowOff>1266825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847</xdr:row>
      <xdr:rowOff>1266825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848</xdr:row>
      <xdr:rowOff>1266825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28575</xdr:rowOff>
    </xdr:from>
    <xdr:to>
      <xdr:col>3</xdr:col>
      <xdr:colOff>1552575</xdr:colOff>
      <xdr:row>849</xdr:row>
      <xdr:rowOff>1266825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28575</xdr:rowOff>
    </xdr:from>
    <xdr:to>
      <xdr:col>3</xdr:col>
      <xdr:colOff>1552575</xdr:colOff>
      <xdr:row>850</xdr:row>
      <xdr:rowOff>1266825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28575</xdr:rowOff>
    </xdr:from>
    <xdr:to>
      <xdr:col>3</xdr:col>
      <xdr:colOff>1552575</xdr:colOff>
      <xdr:row>851</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852</xdr:row>
      <xdr:rowOff>38100</xdr:rowOff>
    </xdr:from>
    <xdr:to>
      <xdr:col>3</xdr:col>
      <xdr:colOff>1552575</xdr:colOff>
      <xdr:row>853</xdr:row>
      <xdr:rowOff>638175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856</xdr:row>
      <xdr:rowOff>419100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38100</xdr:rowOff>
    </xdr:from>
    <xdr:to>
      <xdr:col>3</xdr:col>
      <xdr:colOff>1552575</xdr:colOff>
      <xdr:row>858</xdr:row>
      <xdr:rowOff>638175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859</xdr:row>
      <xdr:rowOff>1266825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860</xdr:row>
      <xdr:rowOff>38100</xdr:rowOff>
    </xdr:from>
    <xdr:to>
      <xdr:col>3</xdr:col>
      <xdr:colOff>1552575</xdr:colOff>
      <xdr:row>861</xdr:row>
      <xdr:rowOff>638175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862</xdr:row>
      <xdr:rowOff>28575</xdr:rowOff>
    </xdr:from>
    <xdr:to>
      <xdr:col>3</xdr:col>
      <xdr:colOff>1552575</xdr:colOff>
      <xdr:row>862</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863</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867</xdr:row>
      <xdr:rowOff>209550</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868</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869</xdr:row>
      <xdr:rowOff>1266825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870</xdr:row>
      <xdr:rowOff>28575</xdr:rowOff>
    </xdr:from>
    <xdr:to>
      <xdr:col>3</xdr:col>
      <xdr:colOff>1552575</xdr:colOff>
      <xdr:row>870</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871</xdr:row>
      <xdr:rowOff>1266825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872</xdr:row>
      <xdr:rowOff>28575</xdr:rowOff>
    </xdr:from>
    <xdr:to>
      <xdr:col>3</xdr:col>
      <xdr:colOff>1552575</xdr:colOff>
      <xdr:row>872</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873</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874</xdr:row>
      <xdr:rowOff>1266825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875</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28575</xdr:rowOff>
    </xdr:from>
    <xdr:to>
      <xdr:col>3</xdr:col>
      <xdr:colOff>1552575</xdr:colOff>
      <xdr:row>876</xdr:row>
      <xdr:rowOff>1266825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877</xdr:row>
      <xdr:rowOff>28575</xdr:rowOff>
    </xdr:from>
    <xdr:to>
      <xdr:col>3</xdr:col>
      <xdr:colOff>1552575</xdr:colOff>
      <xdr:row>877</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38100</xdr:rowOff>
    </xdr:from>
    <xdr:to>
      <xdr:col>3</xdr:col>
      <xdr:colOff>1552575</xdr:colOff>
      <xdr:row>879</xdr:row>
      <xdr:rowOff>638175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28575</xdr:rowOff>
    </xdr:from>
    <xdr:to>
      <xdr:col>3</xdr:col>
      <xdr:colOff>1552575</xdr:colOff>
      <xdr:row>883</xdr:row>
      <xdr:rowOff>209550</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884</xdr:row>
      <xdr:rowOff>28575</xdr:rowOff>
    </xdr:from>
    <xdr:to>
      <xdr:col>3</xdr:col>
      <xdr:colOff>1552575</xdr:colOff>
      <xdr:row>884</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28575</xdr:rowOff>
    </xdr:from>
    <xdr:to>
      <xdr:col>3</xdr:col>
      <xdr:colOff>1552575</xdr:colOff>
      <xdr:row>885</xdr:row>
      <xdr:rowOff>1266825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886</xdr:row>
      <xdr:rowOff>28575</xdr:rowOff>
    </xdr:from>
    <xdr:to>
      <xdr:col>3</xdr:col>
      <xdr:colOff>1552575</xdr:colOff>
      <xdr:row>886</xdr:row>
      <xdr:rowOff>1266825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887</xdr:row>
      <xdr:rowOff>28575</xdr:rowOff>
    </xdr:from>
    <xdr:to>
      <xdr:col>3</xdr:col>
      <xdr:colOff>1552575</xdr:colOff>
      <xdr:row>887</xdr:row>
      <xdr:rowOff>1266825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888</xdr:row>
      <xdr:rowOff>28575</xdr:rowOff>
    </xdr:from>
    <xdr:to>
      <xdr:col>3</xdr:col>
      <xdr:colOff>1552575</xdr:colOff>
      <xdr:row>888</xdr:row>
      <xdr:rowOff>1266825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889</xdr:row>
      <xdr:rowOff>38100</xdr:rowOff>
    </xdr:from>
    <xdr:to>
      <xdr:col>3</xdr:col>
      <xdr:colOff>1552575</xdr:colOff>
      <xdr:row>890</xdr:row>
      <xdr:rowOff>638175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28575</xdr:rowOff>
    </xdr:from>
    <xdr:to>
      <xdr:col>3</xdr:col>
      <xdr:colOff>1552575</xdr:colOff>
      <xdr:row>891</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894</xdr:row>
      <xdr:rowOff>419100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38100</xdr:rowOff>
    </xdr:from>
    <xdr:to>
      <xdr:col>3</xdr:col>
      <xdr:colOff>1552575</xdr:colOff>
      <xdr:row>896</xdr:row>
      <xdr:rowOff>638175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897</xdr:row>
      <xdr:rowOff>28575</xdr:rowOff>
    </xdr:from>
    <xdr:to>
      <xdr:col>3</xdr:col>
      <xdr:colOff>1552575</xdr:colOff>
      <xdr:row>897</xdr:row>
      <xdr:rowOff>1266825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898</xdr:row>
      <xdr:rowOff>28575</xdr:rowOff>
    </xdr:from>
    <xdr:to>
      <xdr:col>3</xdr:col>
      <xdr:colOff>1552575</xdr:colOff>
      <xdr:row>898</xdr:row>
      <xdr:rowOff>1266825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899</xdr:row>
      <xdr:rowOff>1266825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900</xdr:row>
      <xdr:rowOff>28575</xdr:rowOff>
    </xdr:from>
    <xdr:to>
      <xdr:col>3</xdr:col>
      <xdr:colOff>1552575</xdr:colOff>
      <xdr:row>902</xdr:row>
      <xdr:rowOff>419100</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38100</xdr:rowOff>
    </xdr:from>
    <xdr:to>
      <xdr:col>3</xdr:col>
      <xdr:colOff>1552575</xdr:colOff>
      <xdr:row>904</xdr:row>
      <xdr:rowOff>638175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905</xdr:row>
      <xdr:rowOff>28575</xdr:rowOff>
    </xdr:from>
    <xdr:to>
      <xdr:col>3</xdr:col>
      <xdr:colOff>1552575</xdr:colOff>
      <xdr:row>905</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906</xdr:row>
      <xdr:rowOff>28575</xdr:rowOff>
    </xdr:from>
    <xdr:to>
      <xdr:col>3</xdr:col>
      <xdr:colOff>1552575</xdr:colOff>
      <xdr:row>906</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38100</xdr:rowOff>
    </xdr:from>
    <xdr:to>
      <xdr:col>3</xdr:col>
      <xdr:colOff>1552575</xdr:colOff>
      <xdr:row>908</xdr:row>
      <xdr:rowOff>638175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909</xdr:row>
      <xdr:rowOff>28575</xdr:rowOff>
    </xdr:from>
    <xdr:to>
      <xdr:col>3</xdr:col>
      <xdr:colOff>1552575</xdr:colOff>
      <xdr:row>909</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910</xdr:row>
      <xdr:rowOff>28575</xdr:rowOff>
    </xdr:from>
    <xdr:to>
      <xdr:col>3</xdr:col>
      <xdr:colOff>1552575</xdr:colOff>
      <xdr:row>915</xdr:row>
      <xdr:rowOff>209550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916</xdr:row>
      <xdr:rowOff>38100</xdr:rowOff>
    </xdr:from>
    <xdr:to>
      <xdr:col>3</xdr:col>
      <xdr:colOff>1552575</xdr:colOff>
      <xdr:row>917</xdr:row>
      <xdr:rowOff>638175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918</xdr:row>
      <xdr:rowOff>28575</xdr:rowOff>
    </xdr:from>
    <xdr:to>
      <xdr:col>3</xdr:col>
      <xdr:colOff>1552575</xdr:colOff>
      <xdr:row>918</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919</xdr:row>
      <xdr:rowOff>28575</xdr:rowOff>
    </xdr:from>
    <xdr:to>
      <xdr:col>3</xdr:col>
      <xdr:colOff>1552575</xdr:colOff>
      <xdr:row>919</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920</xdr:row>
      <xdr:rowOff>28575</xdr:rowOff>
    </xdr:from>
    <xdr:to>
      <xdr:col>3</xdr:col>
      <xdr:colOff>1552575</xdr:colOff>
      <xdr:row>920</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38100</xdr:rowOff>
    </xdr:from>
    <xdr:to>
      <xdr:col>3</xdr:col>
      <xdr:colOff>1552575</xdr:colOff>
      <xdr:row>922</xdr:row>
      <xdr:rowOff>638175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28575</xdr:rowOff>
    </xdr:from>
    <xdr:to>
      <xdr:col>3</xdr:col>
      <xdr:colOff>1552575</xdr:colOff>
      <xdr:row>923</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924</xdr:row>
      <xdr:rowOff>28575</xdr:rowOff>
    </xdr:from>
    <xdr:to>
      <xdr:col>3</xdr:col>
      <xdr:colOff>1552575</xdr:colOff>
      <xdr:row>927</xdr:row>
      <xdr:rowOff>209550</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38100</xdr:rowOff>
    </xdr:from>
    <xdr:to>
      <xdr:col>3</xdr:col>
      <xdr:colOff>1552575</xdr:colOff>
      <xdr:row>929</xdr:row>
      <xdr:rowOff>638175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930</xdr:row>
      <xdr:rowOff>28575</xdr:rowOff>
    </xdr:from>
    <xdr:to>
      <xdr:col>3</xdr:col>
      <xdr:colOff>1552575</xdr:colOff>
      <xdr:row>933</xdr:row>
      <xdr:rowOff>209550</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934</xdr:row>
      <xdr:rowOff>38100</xdr:rowOff>
    </xdr:from>
    <xdr:to>
      <xdr:col>3</xdr:col>
      <xdr:colOff>1552575</xdr:colOff>
      <xdr:row>935</xdr:row>
      <xdr:rowOff>638175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936</xdr:row>
      <xdr:rowOff>28575</xdr:rowOff>
    </xdr:from>
    <xdr:to>
      <xdr:col>3</xdr:col>
      <xdr:colOff>1552575</xdr:colOff>
      <xdr:row>938</xdr:row>
      <xdr:rowOff>419100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939</xdr:row>
      <xdr:rowOff>28575</xdr:rowOff>
    </xdr:from>
    <xdr:to>
      <xdr:col>3</xdr:col>
      <xdr:colOff>1552575</xdr:colOff>
      <xdr:row>939</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940</xdr:row>
      <xdr:rowOff>38100</xdr:rowOff>
    </xdr:from>
    <xdr:to>
      <xdr:col>3</xdr:col>
      <xdr:colOff>1552575</xdr:colOff>
      <xdr:row>941</xdr:row>
      <xdr:rowOff>638175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942</xdr:row>
      <xdr:rowOff>1266825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943</xdr:row>
      <xdr:rowOff>28575</xdr:rowOff>
    </xdr:from>
    <xdr:to>
      <xdr:col>3</xdr:col>
      <xdr:colOff>1552575</xdr:colOff>
      <xdr:row>943</xdr:row>
      <xdr:rowOff>1266825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944</xdr:row>
      <xdr:rowOff>38100</xdr:rowOff>
    </xdr:from>
    <xdr:to>
      <xdr:col>3</xdr:col>
      <xdr:colOff>1552575</xdr:colOff>
      <xdr:row>945</xdr:row>
      <xdr:rowOff>638175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946</xdr:row>
      <xdr:rowOff>38100</xdr:rowOff>
    </xdr:from>
    <xdr:to>
      <xdr:col>3</xdr:col>
      <xdr:colOff>1552575</xdr:colOff>
      <xdr:row>947</xdr:row>
      <xdr:rowOff>638175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948</xdr:row>
      <xdr:rowOff>28575</xdr:rowOff>
    </xdr:from>
    <xdr:to>
      <xdr:col>3</xdr:col>
      <xdr:colOff>1552575</xdr:colOff>
      <xdr:row>948</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949</xdr:row>
      <xdr:rowOff>28575</xdr:rowOff>
    </xdr:from>
    <xdr:to>
      <xdr:col>3</xdr:col>
      <xdr:colOff>1552575</xdr:colOff>
      <xdr:row>956</xdr:row>
      <xdr:rowOff>152400</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957</xdr:row>
      <xdr:rowOff>28575</xdr:rowOff>
    </xdr:from>
    <xdr:to>
      <xdr:col>3</xdr:col>
      <xdr:colOff>1552575</xdr:colOff>
      <xdr:row>963</xdr:row>
      <xdr:rowOff>171450</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964</xdr:row>
      <xdr:rowOff>28575</xdr:rowOff>
    </xdr:from>
    <xdr:to>
      <xdr:col>3</xdr:col>
      <xdr:colOff>1552575</xdr:colOff>
      <xdr:row>964</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965</xdr:row>
      <xdr:rowOff>28575</xdr:rowOff>
    </xdr:from>
    <xdr:to>
      <xdr:col>3</xdr:col>
      <xdr:colOff>1552575</xdr:colOff>
      <xdr:row>967</xdr:row>
      <xdr:rowOff>419100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968</xdr:row>
      <xdr:rowOff>38100</xdr:rowOff>
    </xdr:from>
    <xdr:to>
      <xdr:col>3</xdr:col>
      <xdr:colOff>1552575</xdr:colOff>
      <xdr:row>969</xdr:row>
      <xdr:rowOff>638175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970</xdr:row>
      <xdr:rowOff>28575</xdr:rowOff>
    </xdr:from>
    <xdr:to>
      <xdr:col>3</xdr:col>
      <xdr:colOff>1552575</xdr:colOff>
      <xdr:row>970</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971</xdr:row>
      <xdr:rowOff>38100</xdr:rowOff>
    </xdr:from>
    <xdr:to>
      <xdr:col>3</xdr:col>
      <xdr:colOff>1552575</xdr:colOff>
      <xdr:row>972</xdr:row>
      <xdr:rowOff>638175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973</xdr:row>
      <xdr:rowOff>28575</xdr:rowOff>
    </xdr:from>
    <xdr:to>
      <xdr:col>3</xdr:col>
      <xdr:colOff>1552575</xdr:colOff>
      <xdr:row>973</xdr:row>
      <xdr:rowOff>1266825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974</xdr:row>
      <xdr:rowOff>38100</xdr:rowOff>
    </xdr:from>
    <xdr:to>
      <xdr:col>3</xdr:col>
      <xdr:colOff>1552575</xdr:colOff>
      <xdr:row>975</xdr:row>
      <xdr:rowOff>638175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976</xdr:row>
      <xdr:rowOff>28575</xdr:rowOff>
    </xdr:from>
    <xdr:to>
      <xdr:col>3</xdr:col>
      <xdr:colOff>1552575</xdr:colOff>
      <xdr:row>981</xdr:row>
      <xdr:rowOff>209550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982</xdr:row>
      <xdr:rowOff>28575</xdr:rowOff>
    </xdr:from>
    <xdr:to>
      <xdr:col>3</xdr:col>
      <xdr:colOff>1552575</xdr:colOff>
      <xdr:row>982</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983</xdr:row>
      <xdr:rowOff>28575</xdr:rowOff>
    </xdr:from>
    <xdr:to>
      <xdr:col>3</xdr:col>
      <xdr:colOff>1552575</xdr:colOff>
      <xdr:row>983</xdr:row>
      <xdr:rowOff>1266825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984</xdr:row>
      <xdr:rowOff>28575</xdr:rowOff>
    </xdr:from>
    <xdr:to>
      <xdr:col>3</xdr:col>
      <xdr:colOff>1552575</xdr:colOff>
      <xdr:row>984</xdr:row>
      <xdr:rowOff>1266825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985</xdr:row>
      <xdr:rowOff>28575</xdr:rowOff>
    </xdr:from>
    <xdr:to>
      <xdr:col>3</xdr:col>
      <xdr:colOff>1552575</xdr:colOff>
      <xdr:row>985</xdr:row>
      <xdr:rowOff>1266825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28575</xdr:rowOff>
    </xdr:from>
    <xdr:to>
      <xdr:col>3</xdr:col>
      <xdr:colOff>1552575</xdr:colOff>
      <xdr:row>988</xdr:row>
      <xdr:rowOff>419100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989</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990</xdr:row>
      <xdr:rowOff>38100</xdr:rowOff>
    </xdr:from>
    <xdr:to>
      <xdr:col>3</xdr:col>
      <xdr:colOff>1552575</xdr:colOff>
      <xdr:row>991</xdr:row>
      <xdr:rowOff>638175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992</xdr:row>
      <xdr:rowOff>38100</xdr:rowOff>
    </xdr:from>
    <xdr:to>
      <xdr:col>3</xdr:col>
      <xdr:colOff>1552575</xdr:colOff>
      <xdr:row>993</xdr:row>
      <xdr:rowOff>638175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994</xdr:row>
      <xdr:rowOff>28575</xdr:rowOff>
    </xdr:from>
    <xdr:to>
      <xdr:col>3</xdr:col>
      <xdr:colOff>1552575</xdr:colOff>
      <xdr:row>997</xdr:row>
      <xdr:rowOff>209550</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998</xdr:row>
      <xdr:rowOff>38100</xdr:rowOff>
    </xdr:from>
    <xdr:to>
      <xdr:col>3</xdr:col>
      <xdr:colOff>1552575</xdr:colOff>
      <xdr:row>999</xdr:row>
      <xdr:rowOff>638175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1000</xdr:row>
      <xdr:rowOff>28575</xdr:rowOff>
    </xdr:from>
    <xdr:to>
      <xdr:col>3</xdr:col>
      <xdr:colOff>1552575</xdr:colOff>
      <xdr:row>1003</xdr:row>
      <xdr:rowOff>209550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1004</xdr:row>
      <xdr:rowOff>28575</xdr:rowOff>
    </xdr:from>
    <xdr:to>
      <xdr:col>3</xdr:col>
      <xdr:colOff>1552575</xdr:colOff>
      <xdr:row>1004</xdr:row>
      <xdr:rowOff>1266825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28575</xdr:rowOff>
    </xdr:from>
    <xdr:to>
      <xdr:col>3</xdr:col>
      <xdr:colOff>1552575</xdr:colOff>
      <xdr:row>1005</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1006</xdr:row>
      <xdr:rowOff>28575</xdr:rowOff>
    </xdr:from>
    <xdr:to>
      <xdr:col>3</xdr:col>
      <xdr:colOff>1552575</xdr:colOff>
      <xdr:row>1006</xdr:row>
      <xdr:rowOff>1266825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28575</xdr:rowOff>
    </xdr:from>
    <xdr:to>
      <xdr:col>3</xdr:col>
      <xdr:colOff>1552575</xdr:colOff>
      <xdr:row>1007</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1008</xdr:row>
      <xdr:rowOff>28575</xdr:rowOff>
    </xdr:from>
    <xdr:to>
      <xdr:col>3</xdr:col>
      <xdr:colOff>1552575</xdr:colOff>
      <xdr:row>1008</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1009</xdr:row>
      <xdr:rowOff>28575</xdr:rowOff>
    </xdr:from>
    <xdr:to>
      <xdr:col>3</xdr:col>
      <xdr:colOff>1552575</xdr:colOff>
      <xdr:row>1009</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1010</xdr:row>
      <xdr:rowOff>28575</xdr:rowOff>
    </xdr:from>
    <xdr:to>
      <xdr:col>3</xdr:col>
      <xdr:colOff>1552575</xdr:colOff>
      <xdr:row>1010</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1011</xdr:row>
      <xdr:rowOff>28575</xdr:rowOff>
    </xdr:from>
    <xdr:to>
      <xdr:col>3</xdr:col>
      <xdr:colOff>1552575</xdr:colOff>
      <xdr:row>1011</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1012</xdr:row>
      <xdr:rowOff>28575</xdr:rowOff>
    </xdr:from>
    <xdr:to>
      <xdr:col>3</xdr:col>
      <xdr:colOff>1552575</xdr:colOff>
      <xdr:row>1020</xdr:row>
      <xdr:rowOff>133350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1021</xdr:row>
      <xdr:rowOff>38100</xdr:rowOff>
    </xdr:from>
    <xdr:to>
      <xdr:col>3</xdr:col>
      <xdr:colOff>1552575</xdr:colOff>
      <xdr:row>1022</xdr:row>
      <xdr:rowOff>638175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1023</xdr:row>
      <xdr:rowOff>28575</xdr:rowOff>
    </xdr:from>
    <xdr:to>
      <xdr:col>3</xdr:col>
      <xdr:colOff>1552575</xdr:colOff>
      <xdr:row>1028</xdr:row>
      <xdr:rowOff>209550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1029</xdr:row>
      <xdr:rowOff>38100</xdr:rowOff>
    </xdr:from>
    <xdr:to>
      <xdr:col>3</xdr:col>
      <xdr:colOff>1552575</xdr:colOff>
      <xdr:row>1030</xdr:row>
      <xdr:rowOff>638175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1031</xdr:row>
      <xdr:rowOff>28575</xdr:rowOff>
    </xdr:from>
    <xdr:to>
      <xdr:col>3</xdr:col>
      <xdr:colOff>1552575</xdr:colOff>
      <xdr:row>1036</xdr:row>
      <xdr:rowOff>209550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1037</xdr:row>
      <xdr:rowOff>28575</xdr:rowOff>
    </xdr:from>
    <xdr:to>
      <xdr:col>3</xdr:col>
      <xdr:colOff>1552575</xdr:colOff>
      <xdr:row>1037</xdr:row>
      <xdr:rowOff>1266825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1038</xdr:row>
      <xdr:rowOff>28575</xdr:rowOff>
    </xdr:from>
    <xdr:to>
      <xdr:col>3</xdr:col>
      <xdr:colOff>1552575</xdr:colOff>
      <xdr:row>1038</xdr:row>
      <xdr:rowOff>1266825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1039</xdr:row>
      <xdr:rowOff>38100</xdr:rowOff>
    </xdr:from>
    <xdr:to>
      <xdr:col>3</xdr:col>
      <xdr:colOff>1552575</xdr:colOff>
      <xdr:row>1040</xdr:row>
      <xdr:rowOff>638175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1041</xdr:row>
      <xdr:rowOff>28575</xdr:rowOff>
    </xdr:from>
    <xdr:to>
      <xdr:col>3</xdr:col>
      <xdr:colOff>1552575</xdr:colOff>
      <xdr:row>1041</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1042</xdr:row>
      <xdr:rowOff>38100</xdr:rowOff>
    </xdr:from>
    <xdr:to>
      <xdr:col>3</xdr:col>
      <xdr:colOff>1552575</xdr:colOff>
      <xdr:row>1043</xdr:row>
      <xdr:rowOff>638175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1044</xdr:row>
      <xdr:rowOff>38100</xdr:rowOff>
    </xdr:from>
    <xdr:to>
      <xdr:col>3</xdr:col>
      <xdr:colOff>1552575</xdr:colOff>
      <xdr:row>1045</xdr:row>
      <xdr:rowOff>638175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1046</xdr:row>
      <xdr:rowOff>28575</xdr:rowOff>
    </xdr:from>
    <xdr:to>
      <xdr:col>3</xdr:col>
      <xdr:colOff>1552575</xdr:colOff>
      <xdr:row>1049</xdr:row>
      <xdr:rowOff>209550</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1050</xdr:row>
      <xdr:rowOff>28575</xdr:rowOff>
    </xdr:from>
    <xdr:to>
      <xdr:col>3</xdr:col>
      <xdr:colOff>1552575</xdr:colOff>
      <xdr:row>1052</xdr:row>
      <xdr:rowOff>419100</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1053</xdr:row>
      <xdr:rowOff>28575</xdr:rowOff>
    </xdr:from>
    <xdr:to>
      <xdr:col>3</xdr:col>
      <xdr:colOff>1552575</xdr:colOff>
      <xdr:row>1055</xdr:row>
      <xdr:rowOff>419100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1056</xdr:row>
      <xdr:rowOff>28575</xdr:rowOff>
    </xdr:from>
    <xdr:to>
      <xdr:col>3</xdr:col>
      <xdr:colOff>1552575</xdr:colOff>
      <xdr:row>1064</xdr:row>
      <xdr:rowOff>133350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38100</xdr:rowOff>
    </xdr:from>
    <xdr:to>
      <xdr:col>3</xdr:col>
      <xdr:colOff>1552575</xdr:colOff>
      <xdr:row>1066</xdr:row>
      <xdr:rowOff>638175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1067</xdr:row>
      <xdr:rowOff>38100</xdr:rowOff>
    </xdr:from>
    <xdr:to>
      <xdr:col>3</xdr:col>
      <xdr:colOff>1552575</xdr:colOff>
      <xdr:row>1068</xdr:row>
      <xdr:rowOff>638175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1069</xdr:row>
      <xdr:rowOff>38100</xdr:rowOff>
    </xdr:from>
    <xdr:to>
      <xdr:col>3</xdr:col>
      <xdr:colOff>1552575</xdr:colOff>
      <xdr:row>1070</xdr:row>
      <xdr:rowOff>638175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1071</xdr:row>
      <xdr:rowOff>28575</xdr:rowOff>
    </xdr:from>
    <xdr:to>
      <xdr:col>3</xdr:col>
      <xdr:colOff>1552575</xdr:colOff>
      <xdr:row>1071</xdr:row>
      <xdr:rowOff>1266825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1072</xdr:row>
      <xdr:rowOff>28575</xdr:rowOff>
    </xdr:from>
    <xdr:to>
      <xdr:col>3</xdr:col>
      <xdr:colOff>1552575</xdr:colOff>
      <xdr:row>1074</xdr:row>
      <xdr:rowOff>419100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1075</xdr:row>
      <xdr:rowOff>28575</xdr:rowOff>
    </xdr:from>
    <xdr:to>
      <xdr:col>3</xdr:col>
      <xdr:colOff>1552575</xdr:colOff>
      <xdr:row>1075</xdr:row>
      <xdr:rowOff>1266825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1076</xdr:row>
      <xdr:rowOff>28575</xdr:rowOff>
    </xdr:from>
    <xdr:to>
      <xdr:col>3</xdr:col>
      <xdr:colOff>1552575</xdr:colOff>
      <xdr:row>1082</xdr:row>
      <xdr:rowOff>171450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1083</xdr:row>
      <xdr:rowOff>38100</xdr:rowOff>
    </xdr:from>
    <xdr:to>
      <xdr:col>3</xdr:col>
      <xdr:colOff>1552575</xdr:colOff>
      <xdr:row>1084</xdr:row>
      <xdr:rowOff>638175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1085</xdr:row>
      <xdr:rowOff>38100</xdr:rowOff>
    </xdr:from>
    <xdr:to>
      <xdr:col>3</xdr:col>
      <xdr:colOff>1552575</xdr:colOff>
      <xdr:row>1086</xdr:row>
      <xdr:rowOff>638175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1087</xdr:row>
      <xdr:rowOff>28575</xdr:rowOff>
    </xdr:from>
    <xdr:to>
      <xdr:col>3</xdr:col>
      <xdr:colOff>1552575</xdr:colOff>
      <xdr:row>1089</xdr:row>
      <xdr:rowOff>419100</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28575</xdr:rowOff>
    </xdr:from>
    <xdr:to>
      <xdr:col>3</xdr:col>
      <xdr:colOff>1552575</xdr:colOff>
      <xdr:row>1090</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1091</xdr:row>
      <xdr:rowOff>38100</xdr:rowOff>
    </xdr:from>
    <xdr:to>
      <xdr:col>3</xdr:col>
      <xdr:colOff>1552575</xdr:colOff>
      <xdr:row>1092</xdr:row>
      <xdr:rowOff>638175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1093</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1094</xdr:row>
      <xdr:rowOff>28575</xdr:rowOff>
    </xdr:from>
    <xdr:to>
      <xdr:col>3</xdr:col>
      <xdr:colOff>1552575</xdr:colOff>
      <xdr:row>1094</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1095</xdr:row>
      <xdr:rowOff>28575</xdr:rowOff>
    </xdr:from>
    <xdr:to>
      <xdr:col>3</xdr:col>
      <xdr:colOff>1552575</xdr:colOff>
      <xdr:row>1095</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1096</xdr:row>
      <xdr:rowOff>28575</xdr:rowOff>
    </xdr:from>
    <xdr:to>
      <xdr:col>3</xdr:col>
      <xdr:colOff>1552575</xdr:colOff>
      <xdr:row>1096</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1097</xdr:row>
      <xdr:rowOff>28575</xdr:rowOff>
    </xdr:from>
    <xdr:to>
      <xdr:col>3</xdr:col>
      <xdr:colOff>1552575</xdr:colOff>
      <xdr:row>1097</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28575</xdr:rowOff>
    </xdr:from>
    <xdr:to>
      <xdr:col>3</xdr:col>
      <xdr:colOff>1552575</xdr:colOff>
      <xdr:row>1098</xdr:row>
      <xdr:rowOff>1266825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1099</xdr:row>
      <xdr:rowOff>28575</xdr:rowOff>
    </xdr:from>
    <xdr:to>
      <xdr:col>3</xdr:col>
      <xdr:colOff>1552575</xdr:colOff>
      <xdr:row>1099</xdr:row>
      <xdr:rowOff>1266825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1100</xdr:row>
      <xdr:rowOff>28575</xdr:rowOff>
    </xdr:from>
    <xdr:to>
      <xdr:col>3</xdr:col>
      <xdr:colOff>1552575</xdr:colOff>
      <xdr:row>1100</xdr:row>
      <xdr:rowOff>1266825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1101</xdr:row>
      <xdr:rowOff>28575</xdr:rowOff>
    </xdr:from>
    <xdr:to>
      <xdr:col>3</xdr:col>
      <xdr:colOff>1552575</xdr:colOff>
      <xdr:row>1101</xdr:row>
      <xdr:rowOff>1266825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1102</xdr:row>
      <xdr:rowOff>28575</xdr:rowOff>
    </xdr:from>
    <xdr:to>
      <xdr:col>3</xdr:col>
      <xdr:colOff>1552575</xdr:colOff>
      <xdr:row>1102</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1103</xdr:row>
      <xdr:rowOff>28575</xdr:rowOff>
    </xdr:from>
    <xdr:to>
      <xdr:col>3</xdr:col>
      <xdr:colOff>1552575</xdr:colOff>
      <xdr:row>1103</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28575</xdr:rowOff>
    </xdr:from>
    <xdr:to>
      <xdr:col>3</xdr:col>
      <xdr:colOff>1552575</xdr:colOff>
      <xdr:row>1104</xdr:row>
      <xdr:rowOff>1266825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1105</xdr:row>
      <xdr:rowOff>28575</xdr:rowOff>
    </xdr:from>
    <xdr:to>
      <xdr:col>3</xdr:col>
      <xdr:colOff>1552575</xdr:colOff>
      <xdr:row>1105</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1108</xdr:row>
      <xdr:rowOff>419100</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1109</xdr:row>
      <xdr:rowOff>28575</xdr:rowOff>
    </xdr:from>
    <xdr:to>
      <xdr:col>3</xdr:col>
      <xdr:colOff>1552575</xdr:colOff>
      <xdr:row>1109</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38100</xdr:rowOff>
    </xdr:from>
    <xdr:to>
      <xdr:col>3</xdr:col>
      <xdr:colOff>1552575</xdr:colOff>
      <xdr:row>1111</xdr:row>
      <xdr:rowOff>638175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1112</xdr:row>
      <xdr:rowOff>28575</xdr:rowOff>
    </xdr:from>
    <xdr:to>
      <xdr:col>3</xdr:col>
      <xdr:colOff>1552575</xdr:colOff>
      <xdr:row>1115</xdr:row>
      <xdr:rowOff>209550</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1116</xdr:row>
      <xdr:rowOff>28575</xdr:rowOff>
    </xdr:from>
    <xdr:to>
      <xdr:col>3</xdr:col>
      <xdr:colOff>1552575</xdr:colOff>
      <xdr:row>1122</xdr:row>
      <xdr:rowOff>171450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1123</xdr:row>
      <xdr:rowOff>28575</xdr:rowOff>
    </xdr:from>
    <xdr:to>
      <xdr:col>3</xdr:col>
      <xdr:colOff>1552575</xdr:colOff>
      <xdr:row>1126</xdr:row>
      <xdr:rowOff>209550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1131</xdr:row>
      <xdr:rowOff>333375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38100</xdr:rowOff>
    </xdr:from>
    <xdr:to>
      <xdr:col>3</xdr:col>
      <xdr:colOff>1552575</xdr:colOff>
      <xdr:row>1133</xdr:row>
      <xdr:rowOff>638175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1134</xdr:row>
      <xdr:rowOff>28575</xdr:rowOff>
    </xdr:from>
    <xdr:to>
      <xdr:col>3</xdr:col>
      <xdr:colOff>1552575</xdr:colOff>
      <xdr:row>1136</xdr:row>
      <xdr:rowOff>419100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1137</xdr:row>
      <xdr:rowOff>28575</xdr:rowOff>
    </xdr:from>
    <xdr:to>
      <xdr:col>3</xdr:col>
      <xdr:colOff>1552575</xdr:colOff>
      <xdr:row>1137</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1138</xdr:row>
      <xdr:rowOff>28575</xdr:rowOff>
    </xdr:from>
    <xdr:to>
      <xdr:col>3</xdr:col>
      <xdr:colOff>1552575</xdr:colOff>
      <xdr:row>1140</xdr:row>
      <xdr:rowOff>419100</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28575</xdr:rowOff>
    </xdr:from>
    <xdr:to>
      <xdr:col>3</xdr:col>
      <xdr:colOff>1552575</xdr:colOff>
      <xdr:row>1145</xdr:row>
      <xdr:rowOff>333375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38100</xdr:rowOff>
    </xdr:from>
    <xdr:to>
      <xdr:col>3</xdr:col>
      <xdr:colOff>1552575</xdr:colOff>
      <xdr:row>1147</xdr:row>
      <xdr:rowOff>638175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1148</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1149</xdr:row>
      <xdr:rowOff>28575</xdr:rowOff>
    </xdr:from>
    <xdr:to>
      <xdr:col>3</xdr:col>
      <xdr:colOff>1552575</xdr:colOff>
      <xdr:row>1153</xdr:row>
      <xdr:rowOff>333375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1154</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1155</xdr:row>
      <xdr:rowOff>28575</xdr:rowOff>
    </xdr:from>
    <xdr:to>
      <xdr:col>3</xdr:col>
      <xdr:colOff>1552575</xdr:colOff>
      <xdr:row>1161</xdr:row>
      <xdr:rowOff>171450</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1162</xdr:row>
      <xdr:rowOff>28575</xdr:rowOff>
    </xdr:from>
    <xdr:to>
      <xdr:col>3</xdr:col>
      <xdr:colOff>1552575</xdr:colOff>
      <xdr:row>1162</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1163</xdr:row>
      <xdr:rowOff>28575</xdr:rowOff>
    </xdr:from>
    <xdr:to>
      <xdr:col>3</xdr:col>
      <xdr:colOff>1552575</xdr:colOff>
      <xdr:row>1165</xdr:row>
      <xdr:rowOff>419100</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1166</xdr:row>
      <xdr:rowOff>28575</xdr:rowOff>
    </xdr:from>
    <xdr:to>
      <xdr:col>3</xdr:col>
      <xdr:colOff>1552575</xdr:colOff>
      <xdr:row>1168</xdr:row>
      <xdr:rowOff>419100</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1169</xdr:row>
      <xdr:rowOff>28575</xdr:rowOff>
    </xdr:from>
    <xdr:to>
      <xdr:col>3</xdr:col>
      <xdr:colOff>1552575</xdr:colOff>
      <xdr:row>1171</xdr:row>
      <xdr:rowOff>419100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1172</xdr:row>
      <xdr:rowOff>28575</xdr:rowOff>
    </xdr:from>
    <xdr:to>
      <xdr:col>3</xdr:col>
      <xdr:colOff>1552575</xdr:colOff>
      <xdr:row>1174</xdr:row>
      <xdr:rowOff>419100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1175</xdr:row>
      <xdr:rowOff>28575</xdr:rowOff>
    </xdr:from>
    <xdr:to>
      <xdr:col>3</xdr:col>
      <xdr:colOff>1552575</xdr:colOff>
      <xdr:row>1175</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1176</xdr:row>
      <xdr:rowOff>28575</xdr:rowOff>
    </xdr:from>
    <xdr:to>
      <xdr:col>3</xdr:col>
      <xdr:colOff>1552575</xdr:colOff>
      <xdr:row>1176</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28575</xdr:rowOff>
    </xdr:from>
    <xdr:to>
      <xdr:col>3</xdr:col>
      <xdr:colOff>1552575</xdr:colOff>
      <xdr:row>1179</xdr:row>
      <xdr:rowOff>419100</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1180</xdr:row>
      <xdr:rowOff>38100</xdr:rowOff>
    </xdr:from>
    <xdr:to>
      <xdr:col>3</xdr:col>
      <xdr:colOff>1552575</xdr:colOff>
      <xdr:row>1181</xdr:row>
      <xdr:rowOff>638175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28575</xdr:rowOff>
    </xdr:from>
    <xdr:to>
      <xdr:col>3</xdr:col>
      <xdr:colOff>1552575</xdr:colOff>
      <xdr:row>1182</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1183</xdr:row>
      <xdr:rowOff>28575</xdr:rowOff>
    </xdr:from>
    <xdr:to>
      <xdr:col>3</xdr:col>
      <xdr:colOff>1552575</xdr:colOff>
      <xdr:row>1183</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1184</xdr:row>
      <xdr:rowOff>28575</xdr:rowOff>
    </xdr:from>
    <xdr:to>
      <xdr:col>3</xdr:col>
      <xdr:colOff>1552575</xdr:colOff>
      <xdr:row>1184</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1185</xdr:row>
      <xdr:rowOff>28575</xdr:rowOff>
    </xdr:from>
    <xdr:to>
      <xdr:col>3</xdr:col>
      <xdr:colOff>1552575</xdr:colOff>
      <xdr:row>1185</xdr:row>
      <xdr:rowOff>1266825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1186</xdr:row>
      <xdr:rowOff>1266825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1187</xdr:row>
      <xdr:rowOff>28575</xdr:rowOff>
    </xdr:from>
    <xdr:to>
      <xdr:col>3</xdr:col>
      <xdr:colOff>1552575</xdr:colOff>
      <xdr:row>1187</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1188</xdr:row>
      <xdr:rowOff>28575</xdr:rowOff>
    </xdr:from>
    <xdr:to>
      <xdr:col>3</xdr:col>
      <xdr:colOff>1552575</xdr:colOff>
      <xdr:row>1188</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1189</xdr:row>
      <xdr:rowOff>28575</xdr:rowOff>
    </xdr:from>
    <xdr:to>
      <xdr:col>3</xdr:col>
      <xdr:colOff>1552575</xdr:colOff>
      <xdr:row>1189</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1190</xdr:row>
      <xdr:rowOff>28575</xdr:rowOff>
    </xdr:from>
    <xdr:to>
      <xdr:col>3</xdr:col>
      <xdr:colOff>1552575</xdr:colOff>
      <xdr:row>1190</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1191</xdr:row>
      <xdr:rowOff>28575</xdr:rowOff>
    </xdr:from>
    <xdr:to>
      <xdr:col>3</xdr:col>
      <xdr:colOff>1552575</xdr:colOff>
      <xdr:row>1191</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28575</xdr:rowOff>
    </xdr:from>
    <xdr:to>
      <xdr:col>3</xdr:col>
      <xdr:colOff>1552575</xdr:colOff>
      <xdr:row>1195</xdr:row>
      <xdr:rowOff>209550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1196</xdr:row>
      <xdr:rowOff>28575</xdr:rowOff>
    </xdr:from>
    <xdr:to>
      <xdr:col>3</xdr:col>
      <xdr:colOff>1552575</xdr:colOff>
      <xdr:row>1196</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1197</xdr:row>
      <xdr:rowOff>28575</xdr:rowOff>
    </xdr:from>
    <xdr:to>
      <xdr:col>3</xdr:col>
      <xdr:colOff>1552575</xdr:colOff>
      <xdr:row>1197</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28575</xdr:rowOff>
    </xdr:from>
    <xdr:to>
      <xdr:col>3</xdr:col>
      <xdr:colOff>1552575</xdr:colOff>
      <xdr:row>1198</xdr:row>
      <xdr:rowOff>1266825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1199</xdr:row>
      <xdr:rowOff>38100</xdr:rowOff>
    </xdr:from>
    <xdr:to>
      <xdr:col>3</xdr:col>
      <xdr:colOff>1552575</xdr:colOff>
      <xdr:row>1200</xdr:row>
      <xdr:rowOff>638175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1201</xdr:row>
      <xdr:rowOff>28575</xdr:rowOff>
    </xdr:from>
    <xdr:to>
      <xdr:col>3</xdr:col>
      <xdr:colOff>1552575</xdr:colOff>
      <xdr:row>1201</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1202</xdr:row>
      <xdr:rowOff>28575</xdr:rowOff>
    </xdr:from>
    <xdr:to>
      <xdr:col>3</xdr:col>
      <xdr:colOff>1552575</xdr:colOff>
      <xdr:row>1202</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28575</xdr:rowOff>
    </xdr:from>
    <xdr:to>
      <xdr:col>3</xdr:col>
      <xdr:colOff>1552575</xdr:colOff>
      <xdr:row>1203</xdr:row>
      <xdr:rowOff>1266825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28575</xdr:rowOff>
    </xdr:from>
    <xdr:to>
      <xdr:col>3</xdr:col>
      <xdr:colOff>1552575</xdr:colOff>
      <xdr:row>1204</xdr:row>
      <xdr:rowOff>1266825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1205</xdr:row>
      <xdr:rowOff>28575</xdr:rowOff>
    </xdr:from>
    <xdr:to>
      <xdr:col>3</xdr:col>
      <xdr:colOff>1552575</xdr:colOff>
      <xdr:row>1205</xdr:row>
      <xdr:rowOff>1266825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1206</xdr:row>
      <xdr:rowOff>28575</xdr:rowOff>
    </xdr:from>
    <xdr:to>
      <xdr:col>3</xdr:col>
      <xdr:colOff>1552575</xdr:colOff>
      <xdr:row>1206</xdr:row>
      <xdr:rowOff>1266825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28575</xdr:rowOff>
    </xdr:from>
    <xdr:to>
      <xdr:col>3</xdr:col>
      <xdr:colOff>1552575</xdr:colOff>
      <xdr:row>1207</xdr:row>
      <xdr:rowOff>1266825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1208</xdr:row>
      <xdr:rowOff>28575</xdr:rowOff>
    </xdr:from>
    <xdr:to>
      <xdr:col>3</xdr:col>
      <xdr:colOff>1552575</xdr:colOff>
      <xdr:row>1208</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1209</xdr:row>
      <xdr:rowOff>28575</xdr:rowOff>
    </xdr:from>
    <xdr:to>
      <xdr:col>3</xdr:col>
      <xdr:colOff>1552575</xdr:colOff>
      <xdr:row>1209</xdr:row>
      <xdr:rowOff>1266825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1210</xdr:row>
      <xdr:rowOff>28575</xdr:rowOff>
    </xdr:from>
    <xdr:to>
      <xdr:col>3</xdr:col>
      <xdr:colOff>1552575</xdr:colOff>
      <xdr:row>1210</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1211</xdr:row>
      <xdr:rowOff>28575</xdr:rowOff>
    </xdr:from>
    <xdr:to>
      <xdr:col>3</xdr:col>
      <xdr:colOff>1552575</xdr:colOff>
      <xdr:row>1211</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1212</xdr:row>
      <xdr:rowOff>28575</xdr:rowOff>
    </xdr:from>
    <xdr:to>
      <xdr:col>3</xdr:col>
      <xdr:colOff>1552575</xdr:colOff>
      <xdr:row>1212</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1213</xdr:row>
      <xdr:rowOff>28575</xdr:rowOff>
    </xdr:from>
    <xdr:to>
      <xdr:col>3</xdr:col>
      <xdr:colOff>1552575</xdr:colOff>
      <xdr:row>1213</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1214</xdr:row>
      <xdr:rowOff>28575</xdr:rowOff>
    </xdr:from>
    <xdr:to>
      <xdr:col>3</xdr:col>
      <xdr:colOff>1552575</xdr:colOff>
      <xdr:row>1214</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1215</xdr:row>
      <xdr:rowOff>28575</xdr:rowOff>
    </xdr:from>
    <xdr:to>
      <xdr:col>3</xdr:col>
      <xdr:colOff>1552575</xdr:colOff>
      <xdr:row>1215</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1216</xdr:row>
      <xdr:rowOff>28575</xdr:rowOff>
    </xdr:from>
    <xdr:to>
      <xdr:col>3</xdr:col>
      <xdr:colOff>1552575</xdr:colOff>
      <xdr:row>1216</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1217</xdr:row>
      <xdr:rowOff>28575</xdr:rowOff>
    </xdr:from>
    <xdr:to>
      <xdr:col>3</xdr:col>
      <xdr:colOff>1552575</xdr:colOff>
      <xdr:row>1217</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1218</xdr:row>
      <xdr:rowOff>28575</xdr:rowOff>
    </xdr:from>
    <xdr:to>
      <xdr:col>3</xdr:col>
      <xdr:colOff>1552575</xdr:colOff>
      <xdr:row>1218</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1219</xdr:row>
      <xdr:rowOff>28575</xdr:rowOff>
    </xdr:from>
    <xdr:to>
      <xdr:col>3</xdr:col>
      <xdr:colOff>1552575</xdr:colOff>
      <xdr:row>1219</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1220</xdr:row>
      <xdr:rowOff>28575</xdr:rowOff>
    </xdr:from>
    <xdr:to>
      <xdr:col>3</xdr:col>
      <xdr:colOff>1552575</xdr:colOff>
      <xdr:row>1220</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1221</xdr:row>
      <xdr:rowOff>28575</xdr:rowOff>
    </xdr:from>
    <xdr:to>
      <xdr:col>3</xdr:col>
      <xdr:colOff>1552575</xdr:colOff>
      <xdr:row>1221</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28575</xdr:rowOff>
    </xdr:from>
    <xdr:to>
      <xdr:col>3</xdr:col>
      <xdr:colOff>1552575</xdr:colOff>
      <xdr:row>1222</xdr:row>
      <xdr:rowOff>1266825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1223</xdr:row>
      <xdr:rowOff>28575</xdr:rowOff>
    </xdr:from>
    <xdr:to>
      <xdr:col>3</xdr:col>
      <xdr:colOff>1552575</xdr:colOff>
      <xdr:row>1225</xdr:row>
      <xdr:rowOff>419100</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38100</xdr:rowOff>
    </xdr:from>
    <xdr:to>
      <xdr:col>3</xdr:col>
      <xdr:colOff>1552575</xdr:colOff>
      <xdr:row>1227</xdr:row>
      <xdr:rowOff>638175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1228</xdr:row>
      <xdr:rowOff>28575</xdr:rowOff>
    </xdr:from>
    <xdr:to>
      <xdr:col>3</xdr:col>
      <xdr:colOff>1552575</xdr:colOff>
      <xdr:row>1228</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1229</xdr:row>
      <xdr:rowOff>28575</xdr:rowOff>
    </xdr:from>
    <xdr:to>
      <xdr:col>3</xdr:col>
      <xdr:colOff>1552575</xdr:colOff>
      <xdr:row>1229</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1230</xdr:row>
      <xdr:rowOff>28575</xdr:rowOff>
    </xdr:from>
    <xdr:to>
      <xdr:col>3</xdr:col>
      <xdr:colOff>1552575</xdr:colOff>
      <xdr:row>1234</xdr:row>
      <xdr:rowOff>333375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1235</xdr:row>
      <xdr:rowOff>28575</xdr:rowOff>
    </xdr:from>
    <xdr:to>
      <xdr:col>3</xdr:col>
      <xdr:colOff>1552575</xdr:colOff>
      <xdr:row>1237</xdr:row>
      <xdr:rowOff>419100</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1238</xdr:row>
      <xdr:rowOff>28575</xdr:rowOff>
    </xdr:from>
    <xdr:to>
      <xdr:col>3</xdr:col>
      <xdr:colOff>1552575</xdr:colOff>
      <xdr:row>1241</xdr:row>
      <xdr:rowOff>209550</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28575</xdr:rowOff>
    </xdr:from>
    <xdr:to>
      <xdr:col>3</xdr:col>
      <xdr:colOff>1552575</xdr:colOff>
      <xdr:row>1242</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1243</xdr:row>
      <xdr:rowOff>28575</xdr:rowOff>
    </xdr:from>
    <xdr:to>
      <xdr:col>3</xdr:col>
      <xdr:colOff>1552575</xdr:colOff>
      <xdr:row>1246</xdr:row>
      <xdr:rowOff>209550</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1247</xdr:row>
      <xdr:rowOff>28575</xdr:rowOff>
    </xdr:from>
    <xdr:to>
      <xdr:col>3</xdr:col>
      <xdr:colOff>1552575</xdr:colOff>
      <xdr:row>1250</xdr:row>
      <xdr:rowOff>209550</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1251</xdr:row>
      <xdr:rowOff>28575</xdr:rowOff>
    </xdr:from>
    <xdr:to>
      <xdr:col>3</xdr:col>
      <xdr:colOff>1552575</xdr:colOff>
      <xdr:row>1251</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1252</xdr:row>
      <xdr:rowOff>38100</xdr:rowOff>
    </xdr:from>
    <xdr:to>
      <xdr:col>3</xdr:col>
      <xdr:colOff>1552575</xdr:colOff>
      <xdr:row>1253</xdr:row>
      <xdr:rowOff>638175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1254</xdr:row>
      <xdr:rowOff>28575</xdr:rowOff>
    </xdr:from>
    <xdr:to>
      <xdr:col>3</xdr:col>
      <xdr:colOff>1552575</xdr:colOff>
      <xdr:row>1257</xdr:row>
      <xdr:rowOff>209550</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1258</xdr:row>
      <xdr:rowOff>28575</xdr:rowOff>
    </xdr:from>
    <xdr:to>
      <xdr:col>3</xdr:col>
      <xdr:colOff>1552575</xdr:colOff>
      <xdr:row>1260</xdr:row>
      <xdr:rowOff>419100</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28575</xdr:rowOff>
    </xdr:from>
    <xdr:to>
      <xdr:col>3</xdr:col>
      <xdr:colOff>1552575</xdr:colOff>
      <xdr:row>1265</xdr:row>
      <xdr:rowOff>333375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1266</xdr:row>
      <xdr:rowOff>38100</xdr:rowOff>
    </xdr:from>
    <xdr:to>
      <xdr:col>3</xdr:col>
      <xdr:colOff>1552575</xdr:colOff>
      <xdr:row>1267</xdr:row>
      <xdr:rowOff>638175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1268</xdr:row>
      <xdr:rowOff>38100</xdr:rowOff>
    </xdr:from>
    <xdr:to>
      <xdr:col>3</xdr:col>
      <xdr:colOff>1552575</xdr:colOff>
      <xdr:row>1269</xdr:row>
      <xdr:rowOff>638175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1270</xdr:row>
      <xdr:rowOff>38100</xdr:rowOff>
    </xdr:from>
    <xdr:to>
      <xdr:col>3</xdr:col>
      <xdr:colOff>1552575</xdr:colOff>
      <xdr:row>1271</xdr:row>
      <xdr:rowOff>638175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28575</xdr:rowOff>
    </xdr:from>
    <xdr:to>
      <xdr:col>3</xdr:col>
      <xdr:colOff>1552575</xdr:colOff>
      <xdr:row>1272</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1273</xdr:row>
      <xdr:rowOff>38100</xdr:rowOff>
    </xdr:from>
    <xdr:to>
      <xdr:col>3</xdr:col>
      <xdr:colOff>1552575</xdr:colOff>
      <xdr:row>1274</xdr:row>
      <xdr:rowOff>638175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1275</xdr:row>
      <xdr:rowOff>38100</xdr:rowOff>
    </xdr:from>
    <xdr:to>
      <xdr:col>3</xdr:col>
      <xdr:colOff>1552575</xdr:colOff>
      <xdr:row>1276</xdr:row>
      <xdr:rowOff>638175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38100</xdr:rowOff>
    </xdr:from>
    <xdr:to>
      <xdr:col>3</xdr:col>
      <xdr:colOff>1552575</xdr:colOff>
      <xdr:row>1278</xdr:row>
      <xdr:rowOff>638175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1279</xdr:row>
      <xdr:rowOff>28575</xdr:rowOff>
    </xdr:from>
    <xdr:to>
      <xdr:col>3</xdr:col>
      <xdr:colOff>1552575</xdr:colOff>
      <xdr:row>1279</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1280</xdr:row>
      <xdr:rowOff>28575</xdr:rowOff>
    </xdr:from>
    <xdr:to>
      <xdr:col>3</xdr:col>
      <xdr:colOff>1552575</xdr:colOff>
      <xdr:row>1282</xdr:row>
      <xdr:rowOff>419100</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1283</xdr:row>
      <xdr:rowOff>28575</xdr:rowOff>
    </xdr:from>
    <xdr:to>
      <xdr:col>3</xdr:col>
      <xdr:colOff>1552575</xdr:colOff>
      <xdr:row>1283</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28575</xdr:rowOff>
    </xdr:from>
    <xdr:to>
      <xdr:col>3</xdr:col>
      <xdr:colOff>1552575</xdr:colOff>
      <xdr:row>1284</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1285</xdr:row>
      <xdr:rowOff>28575</xdr:rowOff>
    </xdr:from>
    <xdr:to>
      <xdr:col>3</xdr:col>
      <xdr:colOff>1552575</xdr:colOff>
      <xdr:row>1285</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1286</xdr:row>
      <xdr:rowOff>28575</xdr:rowOff>
    </xdr:from>
    <xdr:to>
      <xdr:col>3</xdr:col>
      <xdr:colOff>1552575</xdr:colOff>
      <xdr:row>1286</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28575</xdr:rowOff>
    </xdr:from>
    <xdr:to>
      <xdr:col>3</xdr:col>
      <xdr:colOff>1552575</xdr:colOff>
      <xdr:row>1287</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1288</xdr:row>
      <xdr:rowOff>28575</xdr:rowOff>
    </xdr:from>
    <xdr:to>
      <xdr:col>3</xdr:col>
      <xdr:colOff>1552575</xdr:colOff>
      <xdr:row>1288</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1289</xdr:row>
      <xdr:rowOff>28575</xdr:rowOff>
    </xdr:from>
    <xdr:to>
      <xdr:col>3</xdr:col>
      <xdr:colOff>1552575</xdr:colOff>
      <xdr:row>1289</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1290</xdr:row>
      <xdr:rowOff>28575</xdr:rowOff>
    </xdr:from>
    <xdr:to>
      <xdr:col>3</xdr:col>
      <xdr:colOff>1552575</xdr:colOff>
      <xdr:row>1290</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1291</xdr:row>
      <xdr:rowOff>38100</xdr:rowOff>
    </xdr:from>
    <xdr:to>
      <xdr:col>3</xdr:col>
      <xdr:colOff>1552575</xdr:colOff>
      <xdr:row>1292</xdr:row>
      <xdr:rowOff>638175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1293</xdr:row>
      <xdr:rowOff>28575</xdr:rowOff>
    </xdr:from>
    <xdr:to>
      <xdr:col>3</xdr:col>
      <xdr:colOff>1552575</xdr:colOff>
      <xdr:row>1297</xdr:row>
      <xdr:rowOff>333375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28575</xdr:rowOff>
    </xdr:from>
    <xdr:to>
      <xdr:col>3</xdr:col>
      <xdr:colOff>1552575</xdr:colOff>
      <xdr:row>1298</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28575</xdr:rowOff>
    </xdr:from>
    <xdr:to>
      <xdr:col>3</xdr:col>
      <xdr:colOff>1552575</xdr:colOff>
      <xdr:row>1299</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1300</xdr:row>
      <xdr:rowOff>28575</xdr:rowOff>
    </xdr:from>
    <xdr:to>
      <xdr:col>3</xdr:col>
      <xdr:colOff>1552575</xdr:colOff>
      <xdr:row>1300</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1301</xdr:row>
      <xdr:rowOff>28575</xdr:rowOff>
    </xdr:from>
    <xdr:to>
      <xdr:col>3</xdr:col>
      <xdr:colOff>1552575</xdr:colOff>
      <xdr:row>1301</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38100</xdr:rowOff>
    </xdr:from>
    <xdr:to>
      <xdr:col>3</xdr:col>
      <xdr:colOff>1552575</xdr:colOff>
      <xdr:row>1303</xdr:row>
      <xdr:rowOff>638175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1304</xdr:row>
      <xdr:rowOff>28575</xdr:rowOff>
    </xdr:from>
    <xdr:to>
      <xdr:col>3</xdr:col>
      <xdr:colOff>1552575</xdr:colOff>
      <xdr:row>1304</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28575</xdr:rowOff>
    </xdr:from>
    <xdr:to>
      <xdr:col>3</xdr:col>
      <xdr:colOff>1552575</xdr:colOff>
      <xdr:row>1305</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1306</xdr:row>
      <xdr:rowOff>28575</xdr:rowOff>
    </xdr:from>
    <xdr:to>
      <xdr:col>3</xdr:col>
      <xdr:colOff>1552575</xdr:colOff>
      <xdr:row>1306</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1307</xdr:row>
      <xdr:rowOff>28575</xdr:rowOff>
    </xdr:from>
    <xdr:to>
      <xdr:col>3</xdr:col>
      <xdr:colOff>1552575</xdr:colOff>
      <xdr:row>1307</xdr:row>
      <xdr:rowOff>1266825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1308</xdr:row>
      <xdr:rowOff>38100</xdr:rowOff>
    </xdr:from>
    <xdr:to>
      <xdr:col>3</xdr:col>
      <xdr:colOff>1552575</xdr:colOff>
      <xdr:row>1309</xdr:row>
      <xdr:rowOff>638175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1310</xdr:row>
      <xdr:rowOff>28575</xdr:rowOff>
    </xdr:from>
    <xdr:to>
      <xdr:col>3</xdr:col>
      <xdr:colOff>1552575</xdr:colOff>
      <xdr:row>1310</xdr:row>
      <xdr:rowOff>1266825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28575</xdr:rowOff>
    </xdr:from>
    <xdr:to>
      <xdr:col>3</xdr:col>
      <xdr:colOff>1552575</xdr:colOff>
      <xdr:row>1311</xdr:row>
      <xdr:rowOff>1266825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1312</xdr:row>
      <xdr:rowOff>28575</xdr:rowOff>
    </xdr:from>
    <xdr:to>
      <xdr:col>3</xdr:col>
      <xdr:colOff>1552575</xdr:colOff>
      <xdr:row>1312</xdr:row>
      <xdr:rowOff>1266825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1313</xdr:row>
      <xdr:rowOff>38100</xdr:rowOff>
    </xdr:from>
    <xdr:to>
      <xdr:col>3</xdr:col>
      <xdr:colOff>1552575</xdr:colOff>
      <xdr:row>1314</xdr:row>
      <xdr:rowOff>638175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1315</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1316</xdr:row>
      <xdr:rowOff>28575</xdr:rowOff>
    </xdr:from>
    <xdr:to>
      <xdr:col>3</xdr:col>
      <xdr:colOff>1552575</xdr:colOff>
      <xdr:row>1316</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1317</xdr:row>
      <xdr:rowOff>28575</xdr:rowOff>
    </xdr:from>
    <xdr:to>
      <xdr:col>3</xdr:col>
      <xdr:colOff>1552575</xdr:colOff>
      <xdr:row>1317</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1318</xdr:row>
      <xdr:rowOff>28575</xdr:rowOff>
    </xdr:from>
    <xdr:to>
      <xdr:col>3</xdr:col>
      <xdr:colOff>1552575</xdr:colOff>
      <xdr:row>1318</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1319</xdr:row>
      <xdr:rowOff>28575</xdr:rowOff>
    </xdr:from>
    <xdr:to>
      <xdr:col>3</xdr:col>
      <xdr:colOff>1552575</xdr:colOff>
      <xdr:row>1319</xdr:row>
      <xdr:rowOff>1266825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1320</xdr:row>
      <xdr:rowOff>28575</xdr:rowOff>
    </xdr:from>
    <xdr:to>
      <xdr:col>3</xdr:col>
      <xdr:colOff>1552575</xdr:colOff>
      <xdr:row>1320</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1321</xdr:row>
      <xdr:rowOff>28575</xdr:rowOff>
    </xdr:from>
    <xdr:to>
      <xdr:col>3</xdr:col>
      <xdr:colOff>1552575</xdr:colOff>
      <xdr:row>1321</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1322</xdr:row>
      <xdr:rowOff>38100</xdr:rowOff>
    </xdr:from>
    <xdr:to>
      <xdr:col>3</xdr:col>
      <xdr:colOff>1552575</xdr:colOff>
      <xdr:row>1323</xdr:row>
      <xdr:rowOff>638175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1324</xdr:row>
      <xdr:rowOff>28575</xdr:rowOff>
    </xdr:from>
    <xdr:to>
      <xdr:col>3</xdr:col>
      <xdr:colOff>1552575</xdr:colOff>
      <xdr:row>1327</xdr:row>
      <xdr:rowOff>209550</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1328</xdr:row>
      <xdr:rowOff>28575</xdr:rowOff>
    </xdr:from>
    <xdr:to>
      <xdr:col>3</xdr:col>
      <xdr:colOff>1552575</xdr:colOff>
      <xdr:row>1331</xdr:row>
      <xdr:rowOff>209550</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1332</xdr:row>
      <xdr:rowOff>28575</xdr:rowOff>
    </xdr:from>
    <xdr:to>
      <xdr:col>3</xdr:col>
      <xdr:colOff>1552575</xdr:colOff>
      <xdr:row>1332</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1333</xdr:row>
      <xdr:rowOff>38100</xdr:rowOff>
    </xdr:from>
    <xdr:to>
      <xdr:col>3</xdr:col>
      <xdr:colOff>1552575</xdr:colOff>
      <xdr:row>1334</xdr:row>
      <xdr:rowOff>638175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1335</xdr:row>
      <xdr:rowOff>28575</xdr:rowOff>
    </xdr:from>
    <xdr:to>
      <xdr:col>3</xdr:col>
      <xdr:colOff>1552575</xdr:colOff>
      <xdr:row>1335</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1336</xdr:row>
      <xdr:rowOff>28575</xdr:rowOff>
    </xdr:from>
    <xdr:to>
      <xdr:col>3</xdr:col>
      <xdr:colOff>1552575</xdr:colOff>
      <xdr:row>1338</xdr:row>
      <xdr:rowOff>419100</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1339</xdr:row>
      <xdr:rowOff>38100</xdr:rowOff>
    </xdr:from>
    <xdr:to>
      <xdr:col>3</xdr:col>
      <xdr:colOff>1552575</xdr:colOff>
      <xdr:row>1340</xdr:row>
      <xdr:rowOff>638175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1341</xdr:row>
      <xdr:rowOff>38100</xdr:rowOff>
    </xdr:from>
    <xdr:to>
      <xdr:col>3</xdr:col>
      <xdr:colOff>1552575</xdr:colOff>
      <xdr:row>1342</xdr:row>
      <xdr:rowOff>638175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1343</xdr:row>
      <xdr:rowOff>28575</xdr:rowOff>
    </xdr:from>
    <xdr:to>
      <xdr:col>3</xdr:col>
      <xdr:colOff>1552575</xdr:colOff>
      <xdr:row>1343</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1344</xdr:row>
      <xdr:rowOff>28575</xdr:rowOff>
    </xdr:from>
    <xdr:to>
      <xdr:col>3</xdr:col>
      <xdr:colOff>1552575</xdr:colOff>
      <xdr:row>1344</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1345</xdr:row>
      <xdr:rowOff>28575</xdr:rowOff>
    </xdr:from>
    <xdr:to>
      <xdr:col>3</xdr:col>
      <xdr:colOff>1552575</xdr:colOff>
      <xdr:row>1345</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1346</xdr:row>
      <xdr:rowOff>28575</xdr:rowOff>
    </xdr:from>
    <xdr:to>
      <xdr:col>3</xdr:col>
      <xdr:colOff>1552575</xdr:colOff>
      <xdr:row>1346</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1347</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1348</xdr:row>
      <xdr:rowOff>38100</xdr:rowOff>
    </xdr:from>
    <xdr:to>
      <xdr:col>3</xdr:col>
      <xdr:colOff>1552575</xdr:colOff>
      <xdr:row>1349</xdr:row>
      <xdr:rowOff>638175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1350</xdr:row>
      <xdr:rowOff>28575</xdr:rowOff>
    </xdr:from>
    <xdr:to>
      <xdr:col>3</xdr:col>
      <xdr:colOff>1552575</xdr:colOff>
      <xdr:row>1350</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1351</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1352</xdr:row>
      <xdr:rowOff>28575</xdr:rowOff>
    </xdr:from>
    <xdr:to>
      <xdr:col>3</xdr:col>
      <xdr:colOff>1552575</xdr:colOff>
      <xdr:row>1352</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1353</xdr:row>
      <xdr:rowOff>28575</xdr:rowOff>
    </xdr:from>
    <xdr:to>
      <xdr:col>3</xdr:col>
      <xdr:colOff>1552575</xdr:colOff>
      <xdr:row>1353</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1354</xdr:row>
      <xdr:rowOff>28575</xdr:rowOff>
    </xdr:from>
    <xdr:to>
      <xdr:col>3</xdr:col>
      <xdr:colOff>1552575</xdr:colOff>
      <xdr:row>1354</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1355</xdr:row>
      <xdr:rowOff>28575</xdr:rowOff>
    </xdr:from>
    <xdr:to>
      <xdr:col>3</xdr:col>
      <xdr:colOff>1552575</xdr:colOff>
      <xdr:row>1355</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1356</xdr:row>
      <xdr:rowOff>28575</xdr:rowOff>
    </xdr:from>
    <xdr:to>
      <xdr:col>3</xdr:col>
      <xdr:colOff>1552575</xdr:colOff>
      <xdr:row>1356</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1357</xdr:row>
      <xdr:rowOff>28575</xdr:rowOff>
    </xdr:from>
    <xdr:to>
      <xdr:col>3</xdr:col>
      <xdr:colOff>1552575</xdr:colOff>
      <xdr:row>1357</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1358</xdr:row>
      <xdr:rowOff>28575</xdr:rowOff>
    </xdr:from>
    <xdr:to>
      <xdr:col>3</xdr:col>
      <xdr:colOff>1552575</xdr:colOff>
      <xdr:row>1358</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1359</xdr:row>
      <xdr:rowOff>38100</xdr:rowOff>
    </xdr:from>
    <xdr:to>
      <xdr:col>3</xdr:col>
      <xdr:colOff>1552575</xdr:colOff>
      <xdr:row>1360</xdr:row>
      <xdr:rowOff>638175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1361</xdr:row>
      <xdr:rowOff>38100</xdr:rowOff>
    </xdr:from>
    <xdr:to>
      <xdr:col>3</xdr:col>
      <xdr:colOff>1552575</xdr:colOff>
      <xdr:row>1362</xdr:row>
      <xdr:rowOff>638175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1366</xdr:row>
      <xdr:rowOff>209550</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28575</xdr:rowOff>
    </xdr:from>
    <xdr:to>
      <xdr:col>3</xdr:col>
      <xdr:colOff>1552575</xdr:colOff>
      <xdr:row>1367</xdr:row>
      <xdr:rowOff>1266825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1368</xdr:row>
      <xdr:rowOff>28575</xdr:rowOff>
    </xdr:from>
    <xdr:to>
      <xdr:col>3</xdr:col>
      <xdr:colOff>1552575</xdr:colOff>
      <xdr:row>1368</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1369</xdr:row>
      <xdr:rowOff>28575</xdr:rowOff>
    </xdr:from>
    <xdr:to>
      <xdr:col>3</xdr:col>
      <xdr:colOff>1552575</xdr:colOff>
      <xdr:row>1369</xdr:row>
      <xdr:rowOff>1266825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1370</xdr:row>
      <xdr:rowOff>28575</xdr:rowOff>
    </xdr:from>
    <xdr:to>
      <xdr:col>3</xdr:col>
      <xdr:colOff>1552575</xdr:colOff>
      <xdr:row>1370</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1371</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1372</xdr:row>
      <xdr:rowOff>28575</xdr:rowOff>
    </xdr:from>
    <xdr:to>
      <xdr:col>3</xdr:col>
      <xdr:colOff>1552575</xdr:colOff>
      <xdr:row>1372</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1373</xdr:row>
      <xdr:rowOff>28575</xdr:rowOff>
    </xdr:from>
    <xdr:to>
      <xdr:col>3</xdr:col>
      <xdr:colOff>1552575</xdr:colOff>
      <xdr:row>1373</xdr:row>
      <xdr:rowOff>1266825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1374</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1375</xdr:row>
      <xdr:rowOff>38100</xdr:rowOff>
    </xdr:from>
    <xdr:to>
      <xdr:col>3</xdr:col>
      <xdr:colOff>1552575</xdr:colOff>
      <xdr:row>1376</xdr:row>
      <xdr:rowOff>638175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28575</xdr:rowOff>
    </xdr:from>
    <xdr:to>
      <xdr:col>3</xdr:col>
      <xdr:colOff>1552575</xdr:colOff>
      <xdr:row>1377</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1378</xdr:row>
      <xdr:rowOff>38100</xdr:rowOff>
    </xdr:from>
    <xdr:to>
      <xdr:col>3</xdr:col>
      <xdr:colOff>1552575</xdr:colOff>
      <xdr:row>1379</xdr:row>
      <xdr:rowOff>638175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1380</xdr:row>
      <xdr:rowOff>38100</xdr:rowOff>
    </xdr:from>
    <xdr:to>
      <xdr:col>3</xdr:col>
      <xdr:colOff>1552575</xdr:colOff>
      <xdr:row>1381</xdr:row>
      <xdr:rowOff>638175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1382</xdr:row>
      <xdr:rowOff>38100</xdr:rowOff>
    </xdr:from>
    <xdr:to>
      <xdr:col>3</xdr:col>
      <xdr:colOff>1552575</xdr:colOff>
      <xdr:row>1383</xdr:row>
      <xdr:rowOff>638175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38100</xdr:rowOff>
    </xdr:from>
    <xdr:to>
      <xdr:col>3</xdr:col>
      <xdr:colOff>1552575</xdr:colOff>
      <xdr:row>1385</xdr:row>
      <xdr:rowOff>638175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1386</xdr:row>
      <xdr:rowOff>28575</xdr:rowOff>
    </xdr:from>
    <xdr:to>
      <xdr:col>3</xdr:col>
      <xdr:colOff>1552575</xdr:colOff>
      <xdr:row>1386</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1387</xdr:row>
      <xdr:rowOff>28575</xdr:rowOff>
    </xdr:from>
    <xdr:to>
      <xdr:col>3</xdr:col>
      <xdr:colOff>1552575</xdr:colOff>
      <xdr:row>1387</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1388</xdr:row>
      <xdr:rowOff>28575</xdr:rowOff>
    </xdr:from>
    <xdr:to>
      <xdr:col>3</xdr:col>
      <xdr:colOff>1552575</xdr:colOff>
      <xdr:row>1388</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1389</xdr:row>
      <xdr:rowOff>38100</xdr:rowOff>
    </xdr:from>
    <xdr:to>
      <xdr:col>3</xdr:col>
      <xdr:colOff>1552575</xdr:colOff>
      <xdr:row>1390</xdr:row>
      <xdr:rowOff>638175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1391</xdr:row>
      <xdr:rowOff>28575</xdr:rowOff>
    </xdr:from>
    <xdr:to>
      <xdr:col>3</xdr:col>
      <xdr:colOff>1552575</xdr:colOff>
      <xdr:row>1393</xdr:row>
      <xdr:rowOff>419100</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38100</xdr:rowOff>
    </xdr:from>
    <xdr:to>
      <xdr:col>3</xdr:col>
      <xdr:colOff>1552575</xdr:colOff>
      <xdr:row>1395</xdr:row>
      <xdr:rowOff>638175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38100</xdr:rowOff>
    </xdr:from>
    <xdr:to>
      <xdr:col>3</xdr:col>
      <xdr:colOff>1552575</xdr:colOff>
      <xdr:row>1397</xdr:row>
      <xdr:rowOff>638175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1398</xdr:row>
      <xdr:rowOff>38100</xdr:rowOff>
    </xdr:from>
    <xdr:to>
      <xdr:col>3</xdr:col>
      <xdr:colOff>1552575</xdr:colOff>
      <xdr:row>1399</xdr:row>
      <xdr:rowOff>638175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28575</xdr:rowOff>
    </xdr:from>
    <xdr:to>
      <xdr:col>3</xdr:col>
      <xdr:colOff>1552575</xdr:colOff>
      <xdr:row>1402</xdr:row>
      <xdr:rowOff>419100</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1403</xdr:row>
      <xdr:rowOff>38100</xdr:rowOff>
    </xdr:from>
    <xdr:to>
      <xdr:col>3</xdr:col>
      <xdr:colOff>1552575</xdr:colOff>
      <xdr:row>1404</xdr:row>
      <xdr:rowOff>638175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38100</xdr:rowOff>
    </xdr:from>
    <xdr:to>
      <xdr:col>3</xdr:col>
      <xdr:colOff>1552575</xdr:colOff>
      <xdr:row>1406</xdr:row>
      <xdr:rowOff>638175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1407</xdr:row>
      <xdr:rowOff>28575</xdr:rowOff>
    </xdr:from>
    <xdr:to>
      <xdr:col>3</xdr:col>
      <xdr:colOff>1552575</xdr:colOff>
      <xdr:row>1407</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1408</xdr:row>
      <xdr:rowOff>38100</xdr:rowOff>
    </xdr:from>
    <xdr:to>
      <xdr:col>3</xdr:col>
      <xdr:colOff>1552575</xdr:colOff>
      <xdr:row>1409</xdr:row>
      <xdr:rowOff>638175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1410</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1411</xdr:row>
      <xdr:rowOff>28575</xdr:rowOff>
    </xdr:from>
    <xdr:to>
      <xdr:col>3</xdr:col>
      <xdr:colOff>1552575</xdr:colOff>
      <xdr:row>1411</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1412</xdr:row>
      <xdr:rowOff>38100</xdr:rowOff>
    </xdr:from>
    <xdr:to>
      <xdr:col>3</xdr:col>
      <xdr:colOff>1552575</xdr:colOff>
      <xdr:row>1413</xdr:row>
      <xdr:rowOff>638175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1414</xdr:row>
      <xdr:rowOff>1266825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1418</xdr:row>
      <xdr:rowOff>209550</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1421</xdr:row>
      <xdr:rowOff>419100</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1424</xdr:row>
      <xdr:rowOff>419100</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1425</xdr:row>
      <xdr:rowOff>38100</xdr:rowOff>
    </xdr:from>
    <xdr:to>
      <xdr:col>3</xdr:col>
      <xdr:colOff>1552575</xdr:colOff>
      <xdr:row>1426</xdr:row>
      <xdr:rowOff>638175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1427</xdr:row>
      <xdr:rowOff>28575</xdr:rowOff>
    </xdr:from>
    <xdr:to>
      <xdr:col>3</xdr:col>
      <xdr:colOff>1552575</xdr:colOff>
      <xdr:row>1427</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1428</xdr:row>
      <xdr:rowOff>28575</xdr:rowOff>
    </xdr:from>
    <xdr:to>
      <xdr:col>3</xdr:col>
      <xdr:colOff>1552575</xdr:colOff>
      <xdr:row>1428</xdr:row>
      <xdr:rowOff>1266825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1429</xdr:row>
      <xdr:rowOff>28575</xdr:rowOff>
    </xdr:from>
    <xdr:to>
      <xdr:col>3</xdr:col>
      <xdr:colOff>1552575</xdr:colOff>
      <xdr:row>1432</xdr:row>
      <xdr:rowOff>209550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1433</xdr:row>
      <xdr:rowOff>38100</xdr:rowOff>
    </xdr:from>
    <xdr:to>
      <xdr:col>3</xdr:col>
      <xdr:colOff>1552575</xdr:colOff>
      <xdr:row>1434</xdr:row>
      <xdr:rowOff>638175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1435</xdr:row>
      <xdr:rowOff>28575</xdr:rowOff>
    </xdr:from>
    <xdr:to>
      <xdr:col>3</xdr:col>
      <xdr:colOff>1552575</xdr:colOff>
      <xdr:row>1438</xdr:row>
      <xdr:rowOff>209550</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1439</xdr:row>
      <xdr:rowOff>28575</xdr:rowOff>
    </xdr:from>
    <xdr:to>
      <xdr:col>3</xdr:col>
      <xdr:colOff>1552575</xdr:colOff>
      <xdr:row>1439</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1440</xdr:row>
      <xdr:rowOff>28575</xdr:rowOff>
    </xdr:from>
    <xdr:to>
      <xdr:col>3</xdr:col>
      <xdr:colOff>1552575</xdr:colOff>
      <xdr:row>1440</xdr:row>
      <xdr:rowOff>1266825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1441</xdr:row>
      <xdr:rowOff>28575</xdr:rowOff>
    </xdr:from>
    <xdr:to>
      <xdr:col>3</xdr:col>
      <xdr:colOff>1552575</xdr:colOff>
      <xdr:row>1443</xdr:row>
      <xdr:rowOff>419100</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28575</xdr:rowOff>
    </xdr:from>
    <xdr:to>
      <xdr:col>3</xdr:col>
      <xdr:colOff>1552575</xdr:colOff>
      <xdr:row>1444</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1445</xdr:row>
      <xdr:rowOff>28575</xdr:rowOff>
    </xdr:from>
    <xdr:to>
      <xdr:col>3</xdr:col>
      <xdr:colOff>1552575</xdr:colOff>
      <xdr:row>1445</xdr:row>
      <xdr:rowOff>1266825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1446</xdr:row>
      <xdr:rowOff>1266825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1447</xdr:row>
      <xdr:rowOff>28575</xdr:rowOff>
    </xdr:from>
    <xdr:to>
      <xdr:col>3</xdr:col>
      <xdr:colOff>1552575</xdr:colOff>
      <xdr:row>1449</xdr:row>
      <xdr:rowOff>419100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28575</xdr:rowOff>
    </xdr:from>
    <xdr:to>
      <xdr:col>3</xdr:col>
      <xdr:colOff>1552575</xdr:colOff>
      <xdr:row>1450</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1451</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1452</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1453</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1454</xdr:row>
      <xdr:rowOff>28575</xdr:rowOff>
    </xdr:from>
    <xdr:to>
      <xdr:col>3</xdr:col>
      <xdr:colOff>1552575</xdr:colOff>
      <xdr:row>1454</xdr:row>
      <xdr:rowOff>1266825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28575</xdr:rowOff>
    </xdr:from>
    <xdr:to>
      <xdr:col>3</xdr:col>
      <xdr:colOff>1552575</xdr:colOff>
      <xdr:row>1458</xdr:row>
      <xdr:rowOff>209550</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1464</xdr:row>
      <xdr:rowOff>209550</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1465</xdr:row>
      <xdr:rowOff>28575</xdr:rowOff>
    </xdr:from>
    <xdr:to>
      <xdr:col>3</xdr:col>
      <xdr:colOff>1552575</xdr:colOff>
      <xdr:row>1465</xdr:row>
      <xdr:rowOff>1266825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1466</xdr:row>
      <xdr:rowOff>28575</xdr:rowOff>
    </xdr:from>
    <xdr:to>
      <xdr:col>3</xdr:col>
      <xdr:colOff>1552575</xdr:colOff>
      <xdr:row>1466</xdr:row>
      <xdr:rowOff>1266825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1467</xdr:row>
      <xdr:rowOff>28575</xdr:rowOff>
    </xdr:from>
    <xdr:to>
      <xdr:col>3</xdr:col>
      <xdr:colOff>1552575</xdr:colOff>
      <xdr:row>1467</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1468</xdr:row>
      <xdr:rowOff>28575</xdr:rowOff>
    </xdr:from>
    <xdr:to>
      <xdr:col>3</xdr:col>
      <xdr:colOff>1552575</xdr:colOff>
      <xdr:row>1468</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1469</xdr:row>
      <xdr:rowOff>28575</xdr:rowOff>
    </xdr:from>
    <xdr:to>
      <xdr:col>3</xdr:col>
      <xdr:colOff>1552575</xdr:colOff>
      <xdr:row>1469</xdr:row>
      <xdr:rowOff>1266825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1470</xdr:row>
      <xdr:rowOff>28575</xdr:rowOff>
    </xdr:from>
    <xdr:to>
      <xdr:col>3</xdr:col>
      <xdr:colOff>1552575</xdr:colOff>
      <xdr:row>1470</xdr:row>
      <xdr:rowOff>1266825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1471</xdr:row>
      <xdr:rowOff>1266825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1472</xdr:row>
      <xdr:rowOff>28575</xdr:rowOff>
    </xdr:from>
    <xdr:to>
      <xdr:col>3</xdr:col>
      <xdr:colOff>1552575</xdr:colOff>
      <xdr:row>1472</xdr:row>
      <xdr:rowOff>1266825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1473</xdr:row>
      <xdr:rowOff>28575</xdr:rowOff>
    </xdr:from>
    <xdr:to>
      <xdr:col>3</xdr:col>
      <xdr:colOff>1552575</xdr:colOff>
      <xdr:row>1475</xdr:row>
      <xdr:rowOff>419100</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1476</xdr:row>
      <xdr:rowOff>38100</xdr:rowOff>
    </xdr:from>
    <xdr:to>
      <xdr:col>3</xdr:col>
      <xdr:colOff>1552575</xdr:colOff>
      <xdr:row>1477</xdr:row>
      <xdr:rowOff>638175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1478</xdr:row>
      <xdr:rowOff>28575</xdr:rowOff>
    </xdr:from>
    <xdr:to>
      <xdr:col>3</xdr:col>
      <xdr:colOff>1552575</xdr:colOff>
      <xdr:row>1478</xdr:row>
      <xdr:rowOff>1266825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38100</xdr:rowOff>
    </xdr:from>
    <xdr:to>
      <xdr:col>3</xdr:col>
      <xdr:colOff>1552575</xdr:colOff>
      <xdr:row>1480</xdr:row>
      <xdr:rowOff>638175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1481</xdr:row>
      <xdr:rowOff>28575</xdr:rowOff>
    </xdr:from>
    <xdr:to>
      <xdr:col>3</xdr:col>
      <xdr:colOff>1552575</xdr:colOff>
      <xdr:row>1481</xdr:row>
      <xdr:rowOff>1266825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1482</xdr:row>
      <xdr:rowOff>28575</xdr:rowOff>
    </xdr:from>
    <xdr:to>
      <xdr:col>3</xdr:col>
      <xdr:colOff>1552575</xdr:colOff>
      <xdr:row>1482</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38100</xdr:rowOff>
    </xdr:from>
    <xdr:to>
      <xdr:col>3</xdr:col>
      <xdr:colOff>1552575</xdr:colOff>
      <xdr:row>1484</xdr:row>
      <xdr:rowOff>638175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28575</xdr:rowOff>
    </xdr:from>
    <xdr:to>
      <xdr:col>3</xdr:col>
      <xdr:colOff>1552575</xdr:colOff>
      <xdr:row>1487</xdr:row>
      <xdr:rowOff>419100</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1488</xdr:row>
      <xdr:rowOff>28575</xdr:rowOff>
    </xdr:from>
    <xdr:to>
      <xdr:col>3</xdr:col>
      <xdr:colOff>1552575</xdr:colOff>
      <xdr:row>1488</xdr:row>
      <xdr:rowOff>1266825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1489</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1490</xdr:row>
      <xdr:rowOff>1266825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1491</xdr:row>
      <xdr:rowOff>28575</xdr:rowOff>
    </xdr:from>
    <xdr:to>
      <xdr:col>3</xdr:col>
      <xdr:colOff>1552575</xdr:colOff>
      <xdr:row>1491</xdr:row>
      <xdr:rowOff>1266825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1492</xdr:row>
      <xdr:rowOff>28575</xdr:rowOff>
    </xdr:from>
    <xdr:to>
      <xdr:col>3</xdr:col>
      <xdr:colOff>1552575</xdr:colOff>
      <xdr:row>1492</xdr:row>
      <xdr:rowOff>1266825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1493</xdr:row>
      <xdr:rowOff>28575</xdr:rowOff>
    </xdr:from>
    <xdr:to>
      <xdr:col>3</xdr:col>
      <xdr:colOff>1552575</xdr:colOff>
      <xdr:row>1493</xdr:row>
      <xdr:rowOff>1266825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1494</xdr:row>
      <xdr:rowOff>38100</xdr:rowOff>
    </xdr:from>
    <xdr:to>
      <xdr:col>3</xdr:col>
      <xdr:colOff>1552575</xdr:colOff>
      <xdr:row>1495</xdr:row>
      <xdr:rowOff>638175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1496</xdr:row>
      <xdr:rowOff>28575</xdr:rowOff>
    </xdr:from>
    <xdr:to>
      <xdr:col>3</xdr:col>
      <xdr:colOff>1552575</xdr:colOff>
      <xdr:row>1496</xdr:row>
      <xdr:rowOff>1266825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38100</xdr:rowOff>
    </xdr:from>
    <xdr:to>
      <xdr:col>3</xdr:col>
      <xdr:colOff>1552575</xdr:colOff>
      <xdr:row>1498</xdr:row>
      <xdr:rowOff>638175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1499</xdr:row>
      <xdr:rowOff>28575</xdr:rowOff>
    </xdr:from>
    <xdr:to>
      <xdr:col>3</xdr:col>
      <xdr:colOff>1552575</xdr:colOff>
      <xdr:row>1501</xdr:row>
      <xdr:rowOff>419100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1502</xdr:row>
      <xdr:rowOff>38100</xdr:rowOff>
    </xdr:from>
    <xdr:to>
      <xdr:col>3</xdr:col>
      <xdr:colOff>1552575</xdr:colOff>
      <xdr:row>1503</xdr:row>
      <xdr:rowOff>638175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1504</xdr:row>
      <xdr:rowOff>28575</xdr:rowOff>
    </xdr:from>
    <xdr:to>
      <xdr:col>3</xdr:col>
      <xdr:colOff>1552575</xdr:colOff>
      <xdr:row>1504</xdr:row>
      <xdr:rowOff>1266825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1505</xdr:row>
      <xdr:rowOff>38100</xdr:rowOff>
    </xdr:from>
    <xdr:to>
      <xdr:col>3</xdr:col>
      <xdr:colOff>1552575</xdr:colOff>
      <xdr:row>1506</xdr:row>
      <xdr:rowOff>638175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1507</xdr:row>
      <xdr:rowOff>28575</xdr:rowOff>
    </xdr:from>
    <xdr:to>
      <xdr:col>3</xdr:col>
      <xdr:colOff>1552575</xdr:colOff>
      <xdr:row>1507</xdr:row>
      <xdr:rowOff>1266825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1508</xdr:row>
      <xdr:rowOff>28575</xdr:rowOff>
    </xdr:from>
    <xdr:to>
      <xdr:col>3</xdr:col>
      <xdr:colOff>1552575</xdr:colOff>
      <xdr:row>1508</xdr:row>
      <xdr:rowOff>1266825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1509</xdr:row>
      <xdr:rowOff>28575</xdr:rowOff>
    </xdr:from>
    <xdr:to>
      <xdr:col>3</xdr:col>
      <xdr:colOff>1552575</xdr:colOff>
      <xdr:row>1509</xdr:row>
      <xdr:rowOff>1266825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1510</xdr:row>
      <xdr:rowOff>38100</xdr:rowOff>
    </xdr:from>
    <xdr:to>
      <xdr:col>3</xdr:col>
      <xdr:colOff>1552575</xdr:colOff>
      <xdr:row>1511</xdr:row>
      <xdr:rowOff>638175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1512</xdr:row>
      <xdr:rowOff>28575</xdr:rowOff>
    </xdr:from>
    <xdr:to>
      <xdr:col>3</xdr:col>
      <xdr:colOff>1552575</xdr:colOff>
      <xdr:row>1512</xdr:row>
      <xdr:rowOff>1266825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1513</xdr:row>
      <xdr:rowOff>28575</xdr:rowOff>
    </xdr:from>
    <xdr:to>
      <xdr:col>3</xdr:col>
      <xdr:colOff>1552575</xdr:colOff>
      <xdr:row>1513</xdr:row>
      <xdr:rowOff>1266825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1514</xdr:row>
      <xdr:rowOff>28575</xdr:rowOff>
    </xdr:from>
    <xdr:to>
      <xdr:col>3</xdr:col>
      <xdr:colOff>1552575</xdr:colOff>
      <xdr:row>1514</xdr:row>
      <xdr:rowOff>1266825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1515</xdr:row>
      <xdr:rowOff>1266825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1516</xdr:row>
      <xdr:rowOff>38100</xdr:rowOff>
    </xdr:from>
    <xdr:to>
      <xdr:col>3</xdr:col>
      <xdr:colOff>1552575</xdr:colOff>
      <xdr:row>1517</xdr:row>
      <xdr:rowOff>638175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1518</xdr:row>
      <xdr:rowOff>28575</xdr:rowOff>
    </xdr:from>
    <xdr:to>
      <xdr:col>3</xdr:col>
      <xdr:colOff>1552575</xdr:colOff>
      <xdr:row>1518</xdr:row>
      <xdr:rowOff>1266825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28575</xdr:rowOff>
    </xdr:from>
    <xdr:to>
      <xdr:col>3</xdr:col>
      <xdr:colOff>1552575</xdr:colOff>
      <xdr:row>1519</xdr:row>
      <xdr:rowOff>1266825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1520</xdr:row>
      <xdr:rowOff>28575</xdr:rowOff>
    </xdr:from>
    <xdr:to>
      <xdr:col>3</xdr:col>
      <xdr:colOff>1552575</xdr:colOff>
      <xdr:row>1523</xdr:row>
      <xdr:rowOff>209550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1524</xdr:row>
      <xdr:rowOff>28575</xdr:rowOff>
    </xdr:from>
    <xdr:to>
      <xdr:col>3</xdr:col>
      <xdr:colOff>1552575</xdr:colOff>
      <xdr:row>1526</xdr:row>
      <xdr:rowOff>419100</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1527</xdr:row>
      <xdr:rowOff>28575</xdr:rowOff>
    </xdr:from>
    <xdr:to>
      <xdr:col>3</xdr:col>
      <xdr:colOff>1552575</xdr:colOff>
      <xdr:row>1527</xdr:row>
      <xdr:rowOff>1266825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1528</xdr:row>
      <xdr:rowOff>28575</xdr:rowOff>
    </xdr:from>
    <xdr:to>
      <xdr:col>3</xdr:col>
      <xdr:colOff>1552575</xdr:colOff>
      <xdr:row>1528</xdr:row>
      <xdr:rowOff>1266825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1529</xdr:row>
      <xdr:rowOff>28575</xdr:rowOff>
    </xdr:from>
    <xdr:to>
      <xdr:col>3</xdr:col>
      <xdr:colOff>1552575</xdr:colOff>
      <xdr:row>1529</xdr:row>
      <xdr:rowOff>1266825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1533</xdr:row>
      <xdr:rowOff>209550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38100</xdr:rowOff>
    </xdr:from>
    <xdr:to>
      <xdr:col>3</xdr:col>
      <xdr:colOff>1552575</xdr:colOff>
      <xdr:row>1535</xdr:row>
      <xdr:rowOff>638175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1536</xdr:row>
      <xdr:rowOff>28575</xdr:rowOff>
    </xdr:from>
    <xdr:to>
      <xdr:col>3</xdr:col>
      <xdr:colOff>1552575</xdr:colOff>
      <xdr:row>1536</xdr:row>
      <xdr:rowOff>1266825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38100</xdr:rowOff>
    </xdr:from>
    <xdr:to>
      <xdr:col>3</xdr:col>
      <xdr:colOff>1552575</xdr:colOff>
      <xdr:row>1538</xdr:row>
      <xdr:rowOff>638175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1539</xdr:row>
      <xdr:rowOff>28575</xdr:rowOff>
    </xdr:from>
    <xdr:to>
      <xdr:col>3</xdr:col>
      <xdr:colOff>1552575</xdr:colOff>
      <xdr:row>1539</xdr:row>
      <xdr:rowOff>1266825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1540</xdr:row>
      <xdr:rowOff>28575</xdr:rowOff>
    </xdr:from>
    <xdr:to>
      <xdr:col>3</xdr:col>
      <xdr:colOff>1552575</xdr:colOff>
      <xdr:row>1540</xdr:row>
      <xdr:rowOff>1266825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1541</xdr:row>
      <xdr:rowOff>28575</xdr:rowOff>
    </xdr:from>
    <xdr:to>
      <xdr:col>3</xdr:col>
      <xdr:colOff>1552575</xdr:colOff>
      <xdr:row>1541</xdr:row>
      <xdr:rowOff>1266825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28575</xdr:rowOff>
    </xdr:from>
    <xdr:to>
      <xdr:col>3</xdr:col>
      <xdr:colOff>1552575</xdr:colOff>
      <xdr:row>1545</xdr:row>
      <xdr:rowOff>209550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1546</xdr:row>
      <xdr:rowOff>38100</xdr:rowOff>
    </xdr:from>
    <xdr:to>
      <xdr:col>3</xdr:col>
      <xdr:colOff>1552575</xdr:colOff>
      <xdr:row>1547</xdr:row>
      <xdr:rowOff>638175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1548</xdr:row>
      <xdr:rowOff>28575</xdr:rowOff>
    </xdr:from>
    <xdr:to>
      <xdr:col>3</xdr:col>
      <xdr:colOff>1552575</xdr:colOff>
      <xdr:row>1548</xdr:row>
      <xdr:rowOff>1266825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1549</xdr:row>
      <xdr:rowOff>28575</xdr:rowOff>
    </xdr:from>
    <xdr:to>
      <xdr:col>3</xdr:col>
      <xdr:colOff>1552575</xdr:colOff>
      <xdr:row>1549</xdr:row>
      <xdr:rowOff>1266825</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38100</xdr:rowOff>
    </xdr:from>
    <xdr:to>
      <xdr:col>3</xdr:col>
      <xdr:colOff>1552575</xdr:colOff>
      <xdr:row>1551</xdr:row>
      <xdr:rowOff>638175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1552</xdr:row>
      <xdr:rowOff>38100</xdr:rowOff>
    </xdr:from>
    <xdr:to>
      <xdr:col>3</xdr:col>
      <xdr:colOff>1552575</xdr:colOff>
      <xdr:row>1553</xdr:row>
      <xdr:rowOff>638175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1554</xdr:row>
      <xdr:rowOff>1266825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1555</xdr:row>
      <xdr:rowOff>28575</xdr:rowOff>
    </xdr:from>
    <xdr:to>
      <xdr:col>3</xdr:col>
      <xdr:colOff>1552575</xdr:colOff>
      <xdr:row>1555</xdr:row>
      <xdr:rowOff>1266825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1556</xdr:row>
      <xdr:rowOff>28575</xdr:rowOff>
    </xdr:from>
    <xdr:to>
      <xdr:col>3</xdr:col>
      <xdr:colOff>1552575</xdr:colOff>
      <xdr:row>1556</xdr:row>
      <xdr:rowOff>1266825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28575</xdr:rowOff>
    </xdr:from>
    <xdr:to>
      <xdr:col>3</xdr:col>
      <xdr:colOff>1552575</xdr:colOff>
      <xdr:row>1557</xdr:row>
      <xdr:rowOff>1266825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1558</xdr:row>
      <xdr:rowOff>28575</xdr:rowOff>
    </xdr:from>
    <xdr:to>
      <xdr:col>3</xdr:col>
      <xdr:colOff>1552575</xdr:colOff>
      <xdr:row>1558</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1559</xdr:row>
      <xdr:rowOff>28575</xdr:rowOff>
    </xdr:from>
    <xdr:to>
      <xdr:col>3</xdr:col>
      <xdr:colOff>1552575</xdr:colOff>
      <xdr:row>1559</xdr:row>
      <xdr:rowOff>1266825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1560</xdr:row>
      <xdr:rowOff>28575</xdr:rowOff>
    </xdr:from>
    <xdr:to>
      <xdr:col>3</xdr:col>
      <xdr:colOff>1552575</xdr:colOff>
      <xdr:row>1560</xdr:row>
      <xdr:rowOff>1266825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1561</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1562</xdr:row>
      <xdr:rowOff>28575</xdr:rowOff>
    </xdr:from>
    <xdr:to>
      <xdr:col>3</xdr:col>
      <xdr:colOff>1552575</xdr:colOff>
      <xdr:row>1562</xdr:row>
      <xdr:rowOff>1266825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28575</xdr:rowOff>
    </xdr:from>
    <xdr:to>
      <xdr:col>3</xdr:col>
      <xdr:colOff>1552575</xdr:colOff>
      <xdr:row>1563</xdr:row>
      <xdr:rowOff>1266825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1564</xdr:row>
      <xdr:rowOff>28575</xdr:rowOff>
    </xdr:from>
    <xdr:to>
      <xdr:col>3</xdr:col>
      <xdr:colOff>1552575</xdr:colOff>
      <xdr:row>1566</xdr:row>
      <xdr:rowOff>419100</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1567</xdr:row>
      <xdr:rowOff>38100</xdr:rowOff>
    </xdr:from>
    <xdr:to>
      <xdr:col>3</xdr:col>
      <xdr:colOff>1552575</xdr:colOff>
      <xdr:row>1568</xdr:row>
      <xdr:rowOff>638175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1569</xdr:row>
      <xdr:rowOff>28575</xdr:rowOff>
    </xdr:from>
    <xdr:to>
      <xdr:col>3</xdr:col>
      <xdr:colOff>1552575</xdr:colOff>
      <xdr:row>1569</xdr:row>
      <xdr:rowOff>1266825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1570</xdr:row>
      <xdr:rowOff>1266825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1571</xdr:row>
      <xdr:rowOff>28575</xdr:rowOff>
    </xdr:from>
    <xdr:to>
      <xdr:col>3</xdr:col>
      <xdr:colOff>1552575</xdr:colOff>
      <xdr:row>1571</xdr:row>
      <xdr:rowOff>1266825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1572</xdr:row>
      <xdr:rowOff>28575</xdr:rowOff>
    </xdr:from>
    <xdr:to>
      <xdr:col>3</xdr:col>
      <xdr:colOff>1552575</xdr:colOff>
      <xdr:row>1572</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38100</xdr:rowOff>
    </xdr:from>
    <xdr:to>
      <xdr:col>3</xdr:col>
      <xdr:colOff>1552575</xdr:colOff>
      <xdr:row>1574</xdr:row>
      <xdr:rowOff>638175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1575</xdr:row>
      <xdr:rowOff>1266825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1578</xdr:row>
      <xdr:rowOff>419100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1579</xdr:row>
      <xdr:rowOff>28575</xdr:rowOff>
    </xdr:from>
    <xdr:to>
      <xdr:col>3</xdr:col>
      <xdr:colOff>1552575</xdr:colOff>
      <xdr:row>1579</xdr:row>
      <xdr:rowOff>1266825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28575</xdr:rowOff>
    </xdr:from>
    <xdr:to>
      <xdr:col>3</xdr:col>
      <xdr:colOff>1552575</xdr:colOff>
      <xdr:row>1580</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1581</xdr:row>
      <xdr:rowOff>1266825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1582</xdr:row>
      <xdr:rowOff>1266825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1583</xdr:row>
      <xdr:rowOff>28575</xdr:rowOff>
    </xdr:from>
    <xdr:to>
      <xdr:col>3</xdr:col>
      <xdr:colOff>1552575</xdr:colOff>
      <xdr:row>1583</xdr:row>
      <xdr:rowOff>1266825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1584</xdr:row>
      <xdr:rowOff>28575</xdr:rowOff>
    </xdr:from>
    <xdr:to>
      <xdr:col>3</xdr:col>
      <xdr:colOff>1552575</xdr:colOff>
      <xdr:row>1584</xdr:row>
      <xdr:rowOff>1266825</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1585</xdr:row>
      <xdr:rowOff>1266825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28575</xdr:rowOff>
    </xdr:from>
    <xdr:to>
      <xdr:col>3</xdr:col>
      <xdr:colOff>1552575</xdr:colOff>
      <xdr:row>1586</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1587</xdr:row>
      <xdr:rowOff>38100</xdr:rowOff>
    </xdr:from>
    <xdr:to>
      <xdr:col>3</xdr:col>
      <xdr:colOff>1552575</xdr:colOff>
      <xdr:row>1588</xdr:row>
      <xdr:rowOff>638175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1589</xdr:row>
      <xdr:rowOff>1266825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1590</xdr:row>
      <xdr:rowOff>28575</xdr:rowOff>
    </xdr:from>
    <xdr:to>
      <xdr:col>3</xdr:col>
      <xdr:colOff>1552575</xdr:colOff>
      <xdr:row>1590</xdr:row>
      <xdr:rowOff>1266825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1591</xdr:row>
      <xdr:rowOff>28575</xdr:rowOff>
    </xdr:from>
    <xdr:to>
      <xdr:col>3</xdr:col>
      <xdr:colOff>1552575</xdr:colOff>
      <xdr:row>1593</xdr:row>
      <xdr:rowOff>419100</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38100</xdr:rowOff>
    </xdr:from>
    <xdr:to>
      <xdr:col>3</xdr:col>
      <xdr:colOff>1552575</xdr:colOff>
      <xdr:row>1595</xdr:row>
      <xdr:rowOff>638175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1596</xdr:row>
      <xdr:rowOff>28575</xdr:rowOff>
    </xdr:from>
    <xdr:to>
      <xdr:col>3</xdr:col>
      <xdr:colOff>1552575</xdr:colOff>
      <xdr:row>1599</xdr:row>
      <xdr:rowOff>209550</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38100</xdr:rowOff>
    </xdr:from>
    <xdr:to>
      <xdr:col>3</xdr:col>
      <xdr:colOff>1552575</xdr:colOff>
      <xdr:row>1601</xdr:row>
      <xdr:rowOff>638175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1602</xdr:row>
      <xdr:rowOff>28575</xdr:rowOff>
    </xdr:from>
    <xdr:to>
      <xdr:col>3</xdr:col>
      <xdr:colOff>1552575</xdr:colOff>
      <xdr:row>1602</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1603</xdr:row>
      <xdr:rowOff>38100</xdr:rowOff>
    </xdr:from>
    <xdr:to>
      <xdr:col>3</xdr:col>
      <xdr:colOff>1552575</xdr:colOff>
      <xdr:row>1604</xdr:row>
      <xdr:rowOff>638175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28575</xdr:rowOff>
    </xdr:from>
    <xdr:to>
      <xdr:col>3</xdr:col>
      <xdr:colOff>1552575</xdr:colOff>
      <xdr:row>1605</xdr:row>
      <xdr:rowOff>1266825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1606</xdr:row>
      <xdr:rowOff>28575</xdr:rowOff>
    </xdr:from>
    <xdr:to>
      <xdr:col>3</xdr:col>
      <xdr:colOff>1552575</xdr:colOff>
      <xdr:row>1610</xdr:row>
      <xdr:rowOff>333375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1611</xdr:row>
      <xdr:rowOff>28575</xdr:rowOff>
    </xdr:from>
    <xdr:to>
      <xdr:col>3</xdr:col>
      <xdr:colOff>1552575</xdr:colOff>
      <xdr:row>1611</xdr:row>
      <xdr:rowOff>1266825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28575</xdr:rowOff>
    </xdr:from>
    <xdr:to>
      <xdr:col>3</xdr:col>
      <xdr:colOff>1552575</xdr:colOff>
      <xdr:row>1612</xdr:row>
      <xdr:rowOff>1266825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1613</xdr:row>
      <xdr:rowOff>28575</xdr:rowOff>
    </xdr:from>
    <xdr:to>
      <xdr:col>3</xdr:col>
      <xdr:colOff>1552575</xdr:colOff>
      <xdr:row>1615</xdr:row>
      <xdr:rowOff>419100</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1616</xdr:row>
      <xdr:rowOff>28575</xdr:rowOff>
    </xdr:from>
    <xdr:to>
      <xdr:col>3</xdr:col>
      <xdr:colOff>1552575</xdr:colOff>
      <xdr:row>1616</xdr:row>
      <xdr:rowOff>1266825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28575</xdr:rowOff>
    </xdr:from>
    <xdr:to>
      <xdr:col>3</xdr:col>
      <xdr:colOff>1552575</xdr:colOff>
      <xdr:row>1617</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1620</xdr:row>
      <xdr:rowOff>419100</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1621"/>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2666</v>
      </c>
      <c r="T3" s="10" t="s">
        <v>18</v>
      </c>
      <c r="U3" s="10" t="s">
        <v>19</v>
      </c>
      <c r="V3" s="7" t="s">
        <v>20</v>
      </c>
      <c r="W3" s="7" t="s">
        <v>21</v>
      </c>
      <c r="X3" s="5" t="s">
        <v>22</v>
      </c>
    </row>
    <row r="4" spans="1:24" s="1" customFormat="1" ht="35" customHeight="1" x14ac:dyDescent="0.3">
      <c r="A4" s="11" t="s">
        <v>23</v>
      </c>
      <c r="B4" s="11" t="s">
        <v>24</v>
      </c>
      <c r="C4" s="12" t="s">
        <v>25</v>
      </c>
      <c r="D4" s="53"/>
      <c r="E4" s="39" t="str">
        <f>HYPERLINK("https://www.google.ru/search?q=CD3129-063&amp;newwindow=1&amp;tbm=isch","Еще фото")</f>
        <v>Еще фото</v>
      </c>
      <c r="F4" s="13" t="s">
        <v>26</v>
      </c>
      <c r="G4" s="11" t="s">
        <v>27</v>
      </c>
      <c r="H4" s="11" t="s">
        <v>28</v>
      </c>
      <c r="I4" s="14" t="s">
        <v>27</v>
      </c>
      <c r="J4" s="14" t="s">
        <v>29</v>
      </c>
      <c r="K4" s="15" t="s">
        <v>30</v>
      </c>
      <c r="L4" s="56" t="s">
        <v>31</v>
      </c>
      <c r="M4" s="14"/>
      <c r="N4" s="14" t="s">
        <v>32</v>
      </c>
      <c r="O4" s="14"/>
      <c r="P4" s="15" t="s">
        <v>33</v>
      </c>
      <c r="Q4" s="16">
        <v>10399</v>
      </c>
      <c r="R4" s="17">
        <v>84.92</v>
      </c>
      <c r="S4" s="18">
        <v>1802.9354999999998</v>
      </c>
      <c r="T4" s="19" t="s">
        <v>34</v>
      </c>
      <c r="U4" s="20" t="s">
        <v>35</v>
      </c>
      <c r="V4" s="21" t="s">
        <v>36</v>
      </c>
      <c r="W4" s="22">
        <v>120</v>
      </c>
      <c r="X4" s="23"/>
    </row>
    <row r="5" spans="1:24" s="1" customFormat="1" ht="35" customHeight="1" x14ac:dyDescent="0.3">
      <c r="A5" s="24" t="s">
        <v>23</v>
      </c>
      <c r="B5" s="24" t="s">
        <v>24</v>
      </c>
      <c r="C5" s="12" t="s">
        <v>25</v>
      </c>
      <c r="D5" s="54"/>
      <c r="E5" s="39" t="str">
        <f>HYPERLINK("https://www.google.ru/search?q=CD3129-063&amp;newwindow=1&amp;tbm=isch","Еще фото")</f>
        <v>Еще фото</v>
      </c>
      <c r="F5" s="13" t="s">
        <v>26</v>
      </c>
      <c r="G5" s="24" t="s">
        <v>27</v>
      </c>
      <c r="H5" s="24" t="s">
        <v>28</v>
      </c>
      <c r="I5" s="24" t="s">
        <v>27</v>
      </c>
      <c r="J5" s="14" t="s">
        <v>29</v>
      </c>
      <c r="K5" s="15" t="s">
        <v>30</v>
      </c>
      <c r="L5" s="57"/>
      <c r="M5" s="14"/>
      <c r="N5" s="14" t="s">
        <v>32</v>
      </c>
      <c r="O5" s="14"/>
      <c r="P5" s="15" t="s">
        <v>33</v>
      </c>
      <c r="Q5" s="16">
        <v>10399</v>
      </c>
      <c r="R5" s="17">
        <v>84.92</v>
      </c>
      <c r="S5" s="18">
        <v>1802.9354999999998</v>
      </c>
      <c r="T5" s="19" t="s">
        <v>34</v>
      </c>
      <c r="U5" s="20" t="s">
        <v>37</v>
      </c>
      <c r="V5" s="21" t="s">
        <v>38</v>
      </c>
      <c r="W5" s="22">
        <v>121</v>
      </c>
      <c r="X5" s="23"/>
    </row>
    <row r="6" spans="1:24" s="1" customFormat="1" ht="37.049999999999997" customHeight="1" x14ac:dyDescent="0.3">
      <c r="A6" s="24" t="s">
        <v>23</v>
      </c>
      <c r="B6" s="24" t="s">
        <v>24</v>
      </c>
      <c r="C6" s="12" t="s">
        <v>25</v>
      </c>
      <c r="D6" s="55"/>
      <c r="E6" s="39" t="str">
        <f>HYPERLINK("https://www.google.ru/search?q=CD3129-063&amp;newwindow=1&amp;tbm=isch","Еще фото")</f>
        <v>Еще фото</v>
      </c>
      <c r="F6" s="13" t="s">
        <v>26</v>
      </c>
      <c r="G6" s="24" t="s">
        <v>27</v>
      </c>
      <c r="H6" s="24" t="s">
        <v>28</v>
      </c>
      <c r="I6" s="24" t="s">
        <v>27</v>
      </c>
      <c r="J6" s="14" t="s">
        <v>29</v>
      </c>
      <c r="K6" s="15" t="s">
        <v>30</v>
      </c>
      <c r="L6" s="58"/>
      <c r="M6" s="14"/>
      <c r="N6" s="14" t="s">
        <v>32</v>
      </c>
      <c r="O6" s="14"/>
      <c r="P6" s="15" t="s">
        <v>33</v>
      </c>
      <c r="Q6" s="16">
        <v>10399</v>
      </c>
      <c r="R6" s="17">
        <v>84.92</v>
      </c>
      <c r="S6" s="18">
        <v>1802.9354999999998</v>
      </c>
      <c r="T6" s="19" t="s">
        <v>34</v>
      </c>
      <c r="U6" s="20" t="s">
        <v>39</v>
      </c>
      <c r="V6" s="21" t="s">
        <v>40</v>
      </c>
      <c r="W6" s="22">
        <v>59</v>
      </c>
      <c r="X6" s="23"/>
    </row>
    <row r="7" spans="1:24" s="1" customFormat="1" ht="17" customHeight="1" x14ac:dyDescent="0.3">
      <c r="A7" s="11" t="s">
        <v>23</v>
      </c>
      <c r="B7" s="11" t="s">
        <v>41</v>
      </c>
      <c r="C7" s="12" t="s">
        <v>42</v>
      </c>
      <c r="D7" s="53"/>
      <c r="E7" s="39" t="str">
        <f t="shared" ref="E7:E12" si="0">HYPERLINK("https://www.google.ru/search?q=BV2671-063&amp;newwindow=1&amp;tbm=isch","Еще фото")</f>
        <v>Еще фото</v>
      </c>
      <c r="F7" s="25" t="s">
        <v>43</v>
      </c>
      <c r="G7" s="11" t="s">
        <v>27</v>
      </c>
      <c r="H7" s="11" t="s">
        <v>28</v>
      </c>
      <c r="I7" s="14" t="s">
        <v>27</v>
      </c>
      <c r="J7" s="14" t="s">
        <v>29</v>
      </c>
      <c r="K7" s="15" t="s">
        <v>30</v>
      </c>
      <c r="L7" s="56" t="s">
        <v>44</v>
      </c>
      <c r="M7" s="14"/>
      <c r="N7" s="14" t="s">
        <v>32</v>
      </c>
      <c r="O7" s="14"/>
      <c r="P7" s="15" t="s">
        <v>33</v>
      </c>
      <c r="Q7" s="16">
        <v>8999</v>
      </c>
      <c r="R7" s="17">
        <v>72.13</v>
      </c>
      <c r="S7" s="18">
        <v>2883.9354999999996</v>
      </c>
      <c r="T7" s="19" t="s">
        <v>34</v>
      </c>
      <c r="U7" s="20" t="s">
        <v>45</v>
      </c>
      <c r="V7" s="21" t="s">
        <v>46</v>
      </c>
      <c r="W7" s="22">
        <v>8</v>
      </c>
      <c r="X7" s="23"/>
    </row>
    <row r="8" spans="1:24" s="1" customFormat="1" ht="17" customHeight="1" x14ac:dyDescent="0.3">
      <c r="A8" s="24" t="s">
        <v>23</v>
      </c>
      <c r="B8" s="24" t="s">
        <v>41</v>
      </c>
      <c r="C8" s="12" t="s">
        <v>42</v>
      </c>
      <c r="D8" s="54"/>
      <c r="E8" s="39" t="str">
        <f t="shared" si="0"/>
        <v>Еще фото</v>
      </c>
      <c r="F8" s="25" t="s">
        <v>43</v>
      </c>
      <c r="G8" s="24" t="s">
        <v>27</v>
      </c>
      <c r="H8" s="24" t="s">
        <v>28</v>
      </c>
      <c r="I8" s="24" t="s">
        <v>27</v>
      </c>
      <c r="J8" s="14" t="s">
        <v>29</v>
      </c>
      <c r="K8" s="15" t="s">
        <v>30</v>
      </c>
      <c r="L8" s="57"/>
      <c r="M8" s="14"/>
      <c r="N8" s="14" t="s">
        <v>32</v>
      </c>
      <c r="O8" s="14"/>
      <c r="P8" s="15" t="s">
        <v>33</v>
      </c>
      <c r="Q8" s="16">
        <v>8999</v>
      </c>
      <c r="R8" s="17">
        <v>72.13</v>
      </c>
      <c r="S8" s="18">
        <v>2883.9354999999996</v>
      </c>
      <c r="T8" s="19" t="s">
        <v>34</v>
      </c>
      <c r="U8" s="20" t="s">
        <v>47</v>
      </c>
      <c r="V8" s="21" t="s">
        <v>48</v>
      </c>
      <c r="W8" s="22">
        <v>41</v>
      </c>
      <c r="X8" s="23"/>
    </row>
    <row r="9" spans="1:24" s="1" customFormat="1" ht="17" customHeight="1" x14ac:dyDescent="0.3">
      <c r="A9" s="24" t="s">
        <v>23</v>
      </c>
      <c r="B9" s="24" t="s">
        <v>41</v>
      </c>
      <c r="C9" s="12" t="s">
        <v>42</v>
      </c>
      <c r="D9" s="54"/>
      <c r="E9" s="39" t="str">
        <f t="shared" si="0"/>
        <v>Еще фото</v>
      </c>
      <c r="F9" s="25" t="s">
        <v>43</v>
      </c>
      <c r="G9" s="24" t="s">
        <v>27</v>
      </c>
      <c r="H9" s="24" t="s">
        <v>28</v>
      </c>
      <c r="I9" s="24" t="s">
        <v>27</v>
      </c>
      <c r="J9" s="14" t="s">
        <v>29</v>
      </c>
      <c r="K9" s="15" t="s">
        <v>30</v>
      </c>
      <c r="L9" s="57"/>
      <c r="M9" s="14"/>
      <c r="N9" s="14" t="s">
        <v>32</v>
      </c>
      <c r="O9" s="14"/>
      <c r="P9" s="15" t="s">
        <v>33</v>
      </c>
      <c r="Q9" s="16">
        <v>8999</v>
      </c>
      <c r="R9" s="17">
        <v>72.13</v>
      </c>
      <c r="S9" s="18">
        <v>2883.9354999999996</v>
      </c>
      <c r="T9" s="19" t="s">
        <v>34</v>
      </c>
      <c r="U9" s="20" t="s">
        <v>35</v>
      </c>
      <c r="V9" s="21" t="s">
        <v>36</v>
      </c>
      <c r="W9" s="22">
        <v>69</v>
      </c>
      <c r="X9" s="23"/>
    </row>
    <row r="10" spans="1:24" s="1" customFormat="1" ht="17" customHeight="1" x14ac:dyDescent="0.3">
      <c r="A10" s="24" t="s">
        <v>23</v>
      </c>
      <c r="B10" s="24" t="s">
        <v>41</v>
      </c>
      <c r="C10" s="12" t="s">
        <v>42</v>
      </c>
      <c r="D10" s="54"/>
      <c r="E10" s="39" t="str">
        <f t="shared" si="0"/>
        <v>Еще фото</v>
      </c>
      <c r="F10" s="25" t="s">
        <v>43</v>
      </c>
      <c r="G10" s="24" t="s">
        <v>27</v>
      </c>
      <c r="H10" s="24" t="s">
        <v>28</v>
      </c>
      <c r="I10" s="24" t="s">
        <v>27</v>
      </c>
      <c r="J10" s="14" t="s">
        <v>29</v>
      </c>
      <c r="K10" s="15" t="s">
        <v>30</v>
      </c>
      <c r="L10" s="57"/>
      <c r="M10" s="14"/>
      <c r="N10" s="14" t="s">
        <v>32</v>
      </c>
      <c r="O10" s="14"/>
      <c r="P10" s="15" t="s">
        <v>33</v>
      </c>
      <c r="Q10" s="16">
        <v>8999</v>
      </c>
      <c r="R10" s="17">
        <v>72.13</v>
      </c>
      <c r="S10" s="18">
        <v>2883.9354999999996</v>
      </c>
      <c r="T10" s="19" t="s">
        <v>34</v>
      </c>
      <c r="U10" s="20" t="s">
        <v>37</v>
      </c>
      <c r="V10" s="21" t="s">
        <v>38</v>
      </c>
      <c r="W10" s="22">
        <v>154</v>
      </c>
      <c r="X10" s="23"/>
    </row>
    <row r="11" spans="1:24" s="1" customFormat="1" ht="17" customHeight="1" x14ac:dyDescent="0.3">
      <c r="A11" s="24" t="s">
        <v>23</v>
      </c>
      <c r="B11" s="24" t="s">
        <v>41</v>
      </c>
      <c r="C11" s="12" t="s">
        <v>42</v>
      </c>
      <c r="D11" s="54"/>
      <c r="E11" s="39" t="str">
        <f t="shared" si="0"/>
        <v>Еще фото</v>
      </c>
      <c r="F11" s="25" t="s">
        <v>43</v>
      </c>
      <c r="G11" s="24" t="s">
        <v>27</v>
      </c>
      <c r="H11" s="24" t="s">
        <v>28</v>
      </c>
      <c r="I11" s="24" t="s">
        <v>27</v>
      </c>
      <c r="J11" s="14" t="s">
        <v>29</v>
      </c>
      <c r="K11" s="15" t="s">
        <v>30</v>
      </c>
      <c r="L11" s="57"/>
      <c r="M11" s="14"/>
      <c r="N11" s="14" t="s">
        <v>32</v>
      </c>
      <c r="O11" s="14"/>
      <c r="P11" s="15" t="s">
        <v>33</v>
      </c>
      <c r="Q11" s="16">
        <v>8999</v>
      </c>
      <c r="R11" s="17">
        <v>72.13</v>
      </c>
      <c r="S11" s="18">
        <v>2883.9354999999996</v>
      </c>
      <c r="T11" s="19" t="s">
        <v>34</v>
      </c>
      <c r="U11" s="20" t="s">
        <v>39</v>
      </c>
      <c r="V11" s="21" t="s">
        <v>40</v>
      </c>
      <c r="W11" s="22">
        <v>91</v>
      </c>
      <c r="X11" s="23"/>
    </row>
    <row r="12" spans="1:24" s="1" customFormat="1" ht="22.05" customHeight="1" x14ac:dyDescent="0.3">
      <c r="A12" s="24" t="s">
        <v>23</v>
      </c>
      <c r="B12" s="24" t="s">
        <v>41</v>
      </c>
      <c r="C12" s="12" t="s">
        <v>42</v>
      </c>
      <c r="D12" s="55"/>
      <c r="E12" s="39" t="str">
        <f t="shared" si="0"/>
        <v>Еще фото</v>
      </c>
      <c r="F12" s="25" t="s">
        <v>43</v>
      </c>
      <c r="G12" s="24" t="s">
        <v>27</v>
      </c>
      <c r="H12" s="24" t="s">
        <v>28</v>
      </c>
      <c r="I12" s="24" t="s">
        <v>27</v>
      </c>
      <c r="J12" s="14" t="s">
        <v>29</v>
      </c>
      <c r="K12" s="15" t="s">
        <v>30</v>
      </c>
      <c r="L12" s="58"/>
      <c r="M12" s="14"/>
      <c r="N12" s="14" t="s">
        <v>32</v>
      </c>
      <c r="O12" s="14"/>
      <c r="P12" s="15" t="s">
        <v>33</v>
      </c>
      <c r="Q12" s="16">
        <v>8999</v>
      </c>
      <c r="R12" s="17">
        <v>72.13</v>
      </c>
      <c r="S12" s="18">
        <v>2883.9354999999996</v>
      </c>
      <c r="T12" s="19" t="s">
        <v>34</v>
      </c>
      <c r="U12" s="20" t="s">
        <v>49</v>
      </c>
      <c r="V12" s="21" t="s">
        <v>50</v>
      </c>
      <c r="W12" s="22">
        <v>5</v>
      </c>
      <c r="X12" s="23"/>
    </row>
    <row r="13" spans="1:24" s="1" customFormat="1" ht="35" customHeight="1" x14ac:dyDescent="0.3">
      <c r="A13" s="11" t="s">
        <v>23</v>
      </c>
      <c r="B13" s="11" t="s">
        <v>51</v>
      </c>
      <c r="C13" s="12" t="s">
        <v>52</v>
      </c>
      <c r="D13" s="53"/>
      <c r="E13" s="39" t="str">
        <f>HYPERLINK("https://www.google.ru/search?q=FN3801-664&amp;newwindow=1&amp;tbm=isch","Еще фото")</f>
        <v>Еще фото</v>
      </c>
      <c r="F13" s="13"/>
      <c r="G13" s="11" t="s">
        <v>27</v>
      </c>
      <c r="H13" s="11" t="s">
        <v>28</v>
      </c>
      <c r="I13" s="14" t="s">
        <v>27</v>
      </c>
      <c r="J13" s="14" t="s">
        <v>29</v>
      </c>
      <c r="K13" s="15" t="s">
        <v>30</v>
      </c>
      <c r="L13" s="56" t="s">
        <v>53</v>
      </c>
      <c r="M13" s="14"/>
      <c r="N13" s="14" t="s">
        <v>54</v>
      </c>
      <c r="O13" s="14"/>
      <c r="P13" s="15" t="s">
        <v>55</v>
      </c>
      <c r="Q13" s="16">
        <v>9199</v>
      </c>
      <c r="R13" s="17">
        <v>71.430000000000007</v>
      </c>
      <c r="S13" s="18">
        <v>3021.9354999999996</v>
      </c>
      <c r="T13" s="19" t="s">
        <v>34</v>
      </c>
      <c r="U13" s="20" t="s">
        <v>47</v>
      </c>
      <c r="V13" s="21" t="s">
        <v>48</v>
      </c>
      <c r="W13" s="22">
        <v>1</v>
      </c>
      <c r="X13" s="23"/>
    </row>
    <row r="14" spans="1:24" s="1" customFormat="1" ht="35" customHeight="1" x14ac:dyDescent="0.3">
      <c r="A14" s="24" t="s">
        <v>23</v>
      </c>
      <c r="B14" s="24" t="s">
        <v>51</v>
      </c>
      <c r="C14" s="12" t="s">
        <v>52</v>
      </c>
      <c r="D14" s="54"/>
      <c r="E14" s="39" t="str">
        <f>HYPERLINK("https://www.google.ru/search?q=FN3801-664&amp;newwindow=1&amp;tbm=isch","Еще фото")</f>
        <v>Еще фото</v>
      </c>
      <c r="F14" s="13"/>
      <c r="G14" s="24" t="s">
        <v>27</v>
      </c>
      <c r="H14" s="24" t="s">
        <v>28</v>
      </c>
      <c r="I14" s="24" t="s">
        <v>27</v>
      </c>
      <c r="J14" s="14" t="s">
        <v>29</v>
      </c>
      <c r="K14" s="15" t="s">
        <v>30</v>
      </c>
      <c r="L14" s="57"/>
      <c r="M14" s="14"/>
      <c r="N14" s="14" t="s">
        <v>54</v>
      </c>
      <c r="O14" s="14"/>
      <c r="P14" s="15" t="s">
        <v>55</v>
      </c>
      <c r="Q14" s="16">
        <v>9199</v>
      </c>
      <c r="R14" s="17">
        <v>71.430000000000007</v>
      </c>
      <c r="S14" s="18">
        <v>3021.9354999999996</v>
      </c>
      <c r="T14" s="19" t="s">
        <v>34</v>
      </c>
      <c r="U14" s="20" t="s">
        <v>35</v>
      </c>
      <c r="V14" s="21" t="s">
        <v>36</v>
      </c>
      <c r="W14" s="22">
        <v>1</v>
      </c>
      <c r="X14" s="23"/>
    </row>
    <row r="15" spans="1:24" s="1" customFormat="1" ht="37.049999999999997" customHeight="1" x14ac:dyDescent="0.3">
      <c r="A15" s="24" t="s">
        <v>23</v>
      </c>
      <c r="B15" s="24" t="s">
        <v>51</v>
      </c>
      <c r="C15" s="12" t="s">
        <v>52</v>
      </c>
      <c r="D15" s="55"/>
      <c r="E15" s="39" t="str">
        <f>HYPERLINK("https://www.google.ru/search?q=FN3801-664&amp;newwindow=1&amp;tbm=isch","Еще фото")</f>
        <v>Еще фото</v>
      </c>
      <c r="F15" s="13"/>
      <c r="G15" s="24" t="s">
        <v>27</v>
      </c>
      <c r="H15" s="24" t="s">
        <v>28</v>
      </c>
      <c r="I15" s="24" t="s">
        <v>27</v>
      </c>
      <c r="J15" s="14" t="s">
        <v>29</v>
      </c>
      <c r="K15" s="15" t="s">
        <v>30</v>
      </c>
      <c r="L15" s="58"/>
      <c r="M15" s="14"/>
      <c r="N15" s="14" t="s">
        <v>54</v>
      </c>
      <c r="O15" s="14"/>
      <c r="P15" s="15" t="s">
        <v>55</v>
      </c>
      <c r="Q15" s="16">
        <v>9199</v>
      </c>
      <c r="R15" s="17">
        <v>71.430000000000007</v>
      </c>
      <c r="S15" s="18">
        <v>3021.9354999999996</v>
      </c>
      <c r="T15" s="19" t="s">
        <v>34</v>
      </c>
      <c r="U15" s="20" t="s">
        <v>37</v>
      </c>
      <c r="V15" s="21" t="s">
        <v>38</v>
      </c>
      <c r="W15" s="22">
        <v>2</v>
      </c>
      <c r="X15" s="23"/>
    </row>
    <row r="16" spans="1:24" s="1" customFormat="1" ht="52.05" customHeight="1" x14ac:dyDescent="0.3">
      <c r="A16" s="11" t="s">
        <v>23</v>
      </c>
      <c r="B16" s="11" t="s">
        <v>56</v>
      </c>
      <c r="C16" s="12" t="s">
        <v>57</v>
      </c>
      <c r="D16" s="59"/>
      <c r="E16" s="39" t="str">
        <f>HYPERLINK("https://www.google.ru/search?q=FN2434-856&amp;newwindow=1&amp;tbm=isch","Еще фото")</f>
        <v>Еще фото</v>
      </c>
      <c r="F16" s="13"/>
      <c r="G16" s="11" t="s">
        <v>27</v>
      </c>
      <c r="H16" s="11" t="s">
        <v>28</v>
      </c>
      <c r="I16" s="14" t="s">
        <v>27</v>
      </c>
      <c r="J16" s="14" t="s">
        <v>29</v>
      </c>
      <c r="K16" s="15" t="s">
        <v>58</v>
      </c>
      <c r="L16" s="56" t="s">
        <v>59</v>
      </c>
      <c r="M16" s="14"/>
      <c r="N16" s="14" t="s">
        <v>60</v>
      </c>
      <c r="O16" s="14"/>
      <c r="P16" s="15" t="s">
        <v>61</v>
      </c>
      <c r="Q16" s="16">
        <v>10999</v>
      </c>
      <c r="R16" s="17">
        <v>62.93</v>
      </c>
      <c r="S16" s="18">
        <v>4689.4354999999996</v>
      </c>
      <c r="T16" s="19" t="s">
        <v>34</v>
      </c>
      <c r="U16" s="20" t="s">
        <v>47</v>
      </c>
      <c r="V16" s="21" t="s">
        <v>46</v>
      </c>
      <c r="W16" s="22">
        <v>1</v>
      </c>
      <c r="X16" s="23"/>
    </row>
    <row r="17" spans="1:24" s="1" customFormat="1" ht="61.05" customHeight="1" x14ac:dyDescent="0.3">
      <c r="A17" s="24" t="s">
        <v>23</v>
      </c>
      <c r="B17" s="24" t="s">
        <v>56</v>
      </c>
      <c r="C17" s="12" t="s">
        <v>57</v>
      </c>
      <c r="D17" s="60"/>
      <c r="E17" s="39" t="str">
        <f>HYPERLINK("https://www.google.ru/search?q=FN2434-856&amp;newwindow=1&amp;tbm=isch","Еще фото")</f>
        <v>Еще фото</v>
      </c>
      <c r="F17" s="13"/>
      <c r="G17" s="24" t="s">
        <v>27</v>
      </c>
      <c r="H17" s="24" t="s">
        <v>28</v>
      </c>
      <c r="I17" s="24" t="s">
        <v>27</v>
      </c>
      <c r="J17" s="14" t="s">
        <v>29</v>
      </c>
      <c r="K17" s="15" t="s">
        <v>58</v>
      </c>
      <c r="L17" s="58"/>
      <c r="M17" s="14"/>
      <c r="N17" s="14" t="s">
        <v>60</v>
      </c>
      <c r="O17" s="14"/>
      <c r="P17" s="15" t="s">
        <v>61</v>
      </c>
      <c r="Q17" s="16">
        <v>10999</v>
      </c>
      <c r="R17" s="17">
        <v>62.93</v>
      </c>
      <c r="S17" s="18">
        <v>4689.4354999999996</v>
      </c>
      <c r="T17" s="19" t="s">
        <v>34</v>
      </c>
      <c r="U17" s="20" t="s">
        <v>35</v>
      </c>
      <c r="V17" s="21" t="s">
        <v>36</v>
      </c>
      <c r="W17" s="22">
        <v>1</v>
      </c>
      <c r="X17" s="23"/>
    </row>
    <row r="18" spans="1:24" s="1" customFormat="1" ht="108" customHeight="1" x14ac:dyDescent="0.3">
      <c r="A18" s="11" t="s">
        <v>23</v>
      </c>
      <c r="B18" s="11" t="s">
        <v>62</v>
      </c>
      <c r="C18" s="12" t="s">
        <v>63</v>
      </c>
      <c r="D18" s="26"/>
      <c r="E18" s="39" t="str">
        <f>HYPERLINK("https://www.google.ru/search?q=BV2671-247&amp;newwindow=1&amp;tbm=isch","Еще фото")</f>
        <v>Еще фото</v>
      </c>
      <c r="F18" s="13"/>
      <c r="G18" s="11" t="s">
        <v>27</v>
      </c>
      <c r="H18" s="11" t="s">
        <v>28</v>
      </c>
      <c r="I18" s="14" t="s">
        <v>27</v>
      </c>
      <c r="J18" s="14" t="s">
        <v>29</v>
      </c>
      <c r="K18" s="15" t="s">
        <v>30</v>
      </c>
      <c r="L18" s="14" t="s">
        <v>44</v>
      </c>
      <c r="M18" s="14"/>
      <c r="N18" s="14" t="s">
        <v>64</v>
      </c>
      <c r="O18" s="14"/>
      <c r="P18" s="15" t="s">
        <v>65</v>
      </c>
      <c r="Q18" s="16">
        <v>8699</v>
      </c>
      <c r="R18" s="17">
        <v>60.6</v>
      </c>
      <c r="S18" s="18">
        <v>3941.9354999999996</v>
      </c>
      <c r="T18" s="19" t="s">
        <v>34</v>
      </c>
      <c r="U18" s="20" t="s">
        <v>47</v>
      </c>
      <c r="V18" s="21" t="s">
        <v>48</v>
      </c>
      <c r="W18" s="22">
        <v>1</v>
      </c>
      <c r="X18" s="23"/>
    </row>
    <row r="19" spans="1:24" s="1" customFormat="1" ht="52.05" customHeight="1" x14ac:dyDescent="0.3">
      <c r="A19" s="11" t="s">
        <v>23</v>
      </c>
      <c r="B19" s="11" t="s">
        <v>66</v>
      </c>
      <c r="C19" s="12" t="s">
        <v>67</v>
      </c>
      <c r="D19" s="59"/>
      <c r="E19" s="39" t="str">
        <f>HYPERLINK("https://www.google.ru/search?q=DQ5191-126&amp;newwindow=1&amp;tbm=isch","Еще фото")</f>
        <v>Еще фото</v>
      </c>
      <c r="F19" s="13"/>
      <c r="G19" s="11" t="s">
        <v>27</v>
      </c>
      <c r="H19" s="11" t="s">
        <v>28</v>
      </c>
      <c r="I19" s="14" t="s">
        <v>27</v>
      </c>
      <c r="J19" s="14" t="s">
        <v>29</v>
      </c>
      <c r="K19" s="15" t="s">
        <v>58</v>
      </c>
      <c r="L19" s="56" t="s">
        <v>68</v>
      </c>
      <c r="M19" s="14"/>
      <c r="N19" s="14" t="s">
        <v>69</v>
      </c>
      <c r="O19" s="14"/>
      <c r="P19" s="15" t="s">
        <v>70</v>
      </c>
      <c r="Q19" s="16">
        <v>8599</v>
      </c>
      <c r="R19" s="17">
        <v>56.18</v>
      </c>
      <c r="S19" s="18">
        <v>4332.9354999999996</v>
      </c>
      <c r="T19" s="19" t="s">
        <v>34</v>
      </c>
      <c r="U19" s="20" t="s">
        <v>35</v>
      </c>
      <c r="V19" s="21" t="s">
        <v>36</v>
      </c>
      <c r="W19" s="22">
        <v>7</v>
      </c>
      <c r="X19" s="23"/>
    </row>
    <row r="20" spans="1:24" s="1" customFormat="1" ht="61.05" customHeight="1" x14ac:dyDescent="0.3">
      <c r="A20" s="24" t="s">
        <v>23</v>
      </c>
      <c r="B20" s="24" t="s">
        <v>66</v>
      </c>
      <c r="C20" s="12" t="s">
        <v>67</v>
      </c>
      <c r="D20" s="60"/>
      <c r="E20" s="39" t="str">
        <f>HYPERLINK("https://www.google.ru/search?q=DQ5191-126&amp;newwindow=1&amp;tbm=isch","Еще фото")</f>
        <v>Еще фото</v>
      </c>
      <c r="F20" s="13"/>
      <c r="G20" s="24" t="s">
        <v>27</v>
      </c>
      <c r="H20" s="24" t="s">
        <v>28</v>
      </c>
      <c r="I20" s="24" t="s">
        <v>27</v>
      </c>
      <c r="J20" s="14" t="s">
        <v>29</v>
      </c>
      <c r="K20" s="15" t="s">
        <v>58</v>
      </c>
      <c r="L20" s="58"/>
      <c r="M20" s="14"/>
      <c r="N20" s="14" t="s">
        <v>69</v>
      </c>
      <c r="O20" s="14"/>
      <c r="P20" s="15" t="s">
        <v>70</v>
      </c>
      <c r="Q20" s="16">
        <v>8599</v>
      </c>
      <c r="R20" s="17">
        <v>56.18</v>
      </c>
      <c r="S20" s="18">
        <v>4332.9354999999996</v>
      </c>
      <c r="T20" s="19" t="s">
        <v>34</v>
      </c>
      <c r="U20" s="20" t="s">
        <v>37</v>
      </c>
      <c r="V20" s="21" t="s">
        <v>71</v>
      </c>
      <c r="W20" s="22">
        <v>1</v>
      </c>
      <c r="X20" s="23"/>
    </row>
    <row r="21" spans="1:24" s="1" customFormat="1" ht="35" customHeight="1" x14ac:dyDescent="0.3">
      <c r="A21" s="11" t="s">
        <v>23</v>
      </c>
      <c r="B21" s="11" t="s">
        <v>72</v>
      </c>
      <c r="C21" s="12" t="s">
        <v>73</v>
      </c>
      <c r="D21" s="53"/>
      <c r="E21" s="39" t="str">
        <f>HYPERLINK("https://www.google.ru/search?q=HV6779-110&amp;newwindow=1&amp;tbm=isch","Еще фото")</f>
        <v>Еще фото</v>
      </c>
      <c r="F21" s="13"/>
      <c r="G21" s="11" t="s">
        <v>27</v>
      </c>
      <c r="H21" s="11" t="s">
        <v>28</v>
      </c>
      <c r="I21" s="14" t="s">
        <v>27</v>
      </c>
      <c r="J21" s="14" t="s">
        <v>29</v>
      </c>
      <c r="K21" s="15" t="s">
        <v>58</v>
      </c>
      <c r="L21" s="56" t="s">
        <v>74</v>
      </c>
      <c r="M21" s="14"/>
      <c r="N21" s="14" t="s">
        <v>75</v>
      </c>
      <c r="O21" s="14"/>
      <c r="P21" s="15" t="s">
        <v>76</v>
      </c>
      <c r="Q21" s="16">
        <v>16399</v>
      </c>
      <c r="R21" s="17">
        <v>48.85</v>
      </c>
      <c r="S21" s="18">
        <v>9645.9354999999996</v>
      </c>
      <c r="T21" s="19" t="s">
        <v>34</v>
      </c>
      <c r="U21" s="20" t="s">
        <v>45</v>
      </c>
      <c r="V21" s="21" t="s">
        <v>77</v>
      </c>
      <c r="W21" s="22">
        <v>1</v>
      </c>
      <c r="X21" s="23"/>
    </row>
    <row r="22" spans="1:24" s="1" customFormat="1" ht="35" customHeight="1" x14ac:dyDescent="0.3">
      <c r="A22" s="24" t="s">
        <v>23</v>
      </c>
      <c r="B22" s="24" t="s">
        <v>72</v>
      </c>
      <c r="C22" s="12" t="s">
        <v>73</v>
      </c>
      <c r="D22" s="54"/>
      <c r="E22" s="39" t="str">
        <f>HYPERLINK("https://www.google.ru/search?q=HV6779-110&amp;newwindow=1&amp;tbm=isch","Еще фото")</f>
        <v>Еще фото</v>
      </c>
      <c r="F22" s="13"/>
      <c r="G22" s="24" t="s">
        <v>27</v>
      </c>
      <c r="H22" s="24" t="s">
        <v>28</v>
      </c>
      <c r="I22" s="24" t="s">
        <v>27</v>
      </c>
      <c r="J22" s="14" t="s">
        <v>29</v>
      </c>
      <c r="K22" s="15" t="s">
        <v>58</v>
      </c>
      <c r="L22" s="57"/>
      <c r="M22" s="14"/>
      <c r="N22" s="14" t="s">
        <v>75</v>
      </c>
      <c r="O22" s="14"/>
      <c r="P22" s="15" t="s">
        <v>76</v>
      </c>
      <c r="Q22" s="16">
        <v>16399</v>
      </c>
      <c r="R22" s="17">
        <v>48.85</v>
      </c>
      <c r="S22" s="18">
        <v>9645.9354999999996</v>
      </c>
      <c r="T22" s="19" t="s">
        <v>34</v>
      </c>
      <c r="U22" s="20" t="s">
        <v>37</v>
      </c>
      <c r="V22" s="21" t="s">
        <v>71</v>
      </c>
      <c r="W22" s="22">
        <v>2</v>
      </c>
      <c r="X22" s="23"/>
    </row>
    <row r="23" spans="1:24" s="1" customFormat="1" ht="37.049999999999997" customHeight="1" x14ac:dyDescent="0.3">
      <c r="A23" s="24" t="s">
        <v>23</v>
      </c>
      <c r="B23" s="24" t="s">
        <v>72</v>
      </c>
      <c r="C23" s="12" t="s">
        <v>73</v>
      </c>
      <c r="D23" s="55"/>
      <c r="E23" s="39" t="str">
        <f>HYPERLINK("https://www.google.ru/search?q=HV6779-110&amp;newwindow=1&amp;tbm=isch","Еще фото")</f>
        <v>Еще фото</v>
      </c>
      <c r="F23" s="13"/>
      <c r="G23" s="24" t="s">
        <v>27</v>
      </c>
      <c r="H23" s="24" t="s">
        <v>28</v>
      </c>
      <c r="I23" s="24" t="s">
        <v>27</v>
      </c>
      <c r="J23" s="14" t="s">
        <v>29</v>
      </c>
      <c r="K23" s="15" t="s">
        <v>58</v>
      </c>
      <c r="L23" s="58"/>
      <c r="M23" s="14"/>
      <c r="N23" s="14" t="s">
        <v>75</v>
      </c>
      <c r="O23" s="14"/>
      <c r="P23" s="15" t="s">
        <v>76</v>
      </c>
      <c r="Q23" s="16">
        <v>16399</v>
      </c>
      <c r="R23" s="17">
        <v>48.85</v>
      </c>
      <c r="S23" s="18">
        <v>9645.9354999999996</v>
      </c>
      <c r="T23" s="19" t="s">
        <v>34</v>
      </c>
      <c r="U23" s="20" t="s">
        <v>39</v>
      </c>
      <c r="V23" s="21" t="s">
        <v>38</v>
      </c>
      <c r="W23" s="22">
        <v>4</v>
      </c>
      <c r="X23" s="23"/>
    </row>
    <row r="24" spans="1:24" s="1" customFormat="1" ht="52.05" customHeight="1" x14ac:dyDescent="0.3">
      <c r="A24" s="11" t="s">
        <v>23</v>
      </c>
      <c r="B24" s="11" t="s">
        <v>41</v>
      </c>
      <c r="C24" s="12" t="s">
        <v>78</v>
      </c>
      <c r="D24" s="59"/>
      <c r="E24" s="39" t="str">
        <f>HYPERLINK("https://www.google.ru/search?q=BV2671-100&amp;newwindow=1&amp;tbm=isch","Еще фото")</f>
        <v>Еще фото</v>
      </c>
      <c r="F24" s="13"/>
      <c r="G24" s="11" t="s">
        <v>27</v>
      </c>
      <c r="H24" s="11" t="s">
        <v>28</v>
      </c>
      <c r="I24" s="14" t="s">
        <v>27</v>
      </c>
      <c r="J24" s="14" t="s">
        <v>29</v>
      </c>
      <c r="K24" s="15" t="s">
        <v>30</v>
      </c>
      <c r="L24" s="56" t="s">
        <v>44</v>
      </c>
      <c r="M24" s="14"/>
      <c r="N24" s="14" t="s">
        <v>75</v>
      </c>
      <c r="O24" s="14"/>
      <c r="P24" s="15" t="s">
        <v>65</v>
      </c>
      <c r="Q24" s="16">
        <v>11599</v>
      </c>
      <c r="R24" s="17">
        <v>45.01</v>
      </c>
      <c r="S24" s="18">
        <v>7334.4354999999996</v>
      </c>
      <c r="T24" s="19" t="s">
        <v>34</v>
      </c>
      <c r="U24" s="20" t="s">
        <v>37</v>
      </c>
      <c r="V24" s="21" t="s">
        <v>38</v>
      </c>
      <c r="W24" s="22">
        <v>2</v>
      </c>
      <c r="X24" s="23"/>
    </row>
    <row r="25" spans="1:24" s="1" customFormat="1" ht="61.05" customHeight="1" x14ac:dyDescent="0.3">
      <c r="A25" s="24" t="s">
        <v>23</v>
      </c>
      <c r="B25" s="24" t="s">
        <v>41</v>
      </c>
      <c r="C25" s="12" t="s">
        <v>78</v>
      </c>
      <c r="D25" s="60"/>
      <c r="E25" s="39" t="str">
        <f>HYPERLINK("https://www.google.ru/search?q=BV2671-100&amp;newwindow=1&amp;tbm=isch","Еще фото")</f>
        <v>Еще фото</v>
      </c>
      <c r="F25" s="13"/>
      <c r="G25" s="24" t="s">
        <v>27</v>
      </c>
      <c r="H25" s="24" t="s">
        <v>28</v>
      </c>
      <c r="I25" s="24" t="s">
        <v>27</v>
      </c>
      <c r="J25" s="14" t="s">
        <v>29</v>
      </c>
      <c r="K25" s="15" t="s">
        <v>30</v>
      </c>
      <c r="L25" s="58"/>
      <c r="M25" s="14"/>
      <c r="N25" s="14" t="s">
        <v>75</v>
      </c>
      <c r="O25" s="14"/>
      <c r="P25" s="15" t="s">
        <v>65</v>
      </c>
      <c r="Q25" s="16">
        <v>11599</v>
      </c>
      <c r="R25" s="17">
        <v>45.01</v>
      </c>
      <c r="S25" s="18">
        <v>7334.4354999999996</v>
      </c>
      <c r="T25" s="19" t="s">
        <v>34</v>
      </c>
      <c r="U25" s="20" t="s">
        <v>49</v>
      </c>
      <c r="V25" s="21" t="s">
        <v>50</v>
      </c>
      <c r="W25" s="22">
        <v>4</v>
      </c>
      <c r="X25" s="23"/>
    </row>
    <row r="26" spans="1:24" s="1" customFormat="1" ht="108" customHeight="1" x14ac:dyDescent="0.3">
      <c r="A26" s="11" t="s">
        <v>23</v>
      </c>
      <c r="B26" s="11" t="s">
        <v>62</v>
      </c>
      <c r="C26" s="12" t="s">
        <v>79</v>
      </c>
      <c r="D26" s="26"/>
      <c r="E26" s="39" t="str">
        <f>HYPERLINK("https://www.google.ru/search?q=BV2671-104&amp;newwindow=1&amp;tbm=isch","Еще фото")</f>
        <v>Еще фото</v>
      </c>
      <c r="F26" s="13"/>
      <c r="G26" s="11" t="s">
        <v>27</v>
      </c>
      <c r="H26" s="11" t="s">
        <v>28</v>
      </c>
      <c r="I26" s="14" t="s">
        <v>27</v>
      </c>
      <c r="J26" s="14" t="s">
        <v>29</v>
      </c>
      <c r="K26" s="15" t="s">
        <v>30</v>
      </c>
      <c r="L26" s="14" t="s">
        <v>80</v>
      </c>
      <c r="M26" s="14"/>
      <c r="N26" s="14" t="s">
        <v>75</v>
      </c>
      <c r="O26" s="14"/>
      <c r="P26" s="15" t="s">
        <v>81</v>
      </c>
      <c r="Q26" s="16">
        <v>8399</v>
      </c>
      <c r="R26" s="17">
        <v>40</v>
      </c>
      <c r="S26" s="18">
        <v>5795.3099999999995</v>
      </c>
      <c r="T26" s="19" t="s">
        <v>34</v>
      </c>
      <c r="U26" s="20" t="s">
        <v>37</v>
      </c>
      <c r="V26" s="21" t="s">
        <v>38</v>
      </c>
      <c r="W26" s="22">
        <v>1</v>
      </c>
      <c r="X26" s="23"/>
    </row>
    <row r="27" spans="1:24" s="1" customFormat="1" ht="108" customHeight="1" x14ac:dyDescent="0.3">
      <c r="A27" s="11" t="s">
        <v>23</v>
      </c>
      <c r="B27" s="11" t="s">
        <v>62</v>
      </c>
      <c r="C27" s="12" t="s">
        <v>82</v>
      </c>
      <c r="D27" s="26"/>
      <c r="E27" s="39" t="str">
        <f>HYPERLINK("https://www.google.ru/search?q=BV2671-365&amp;newwindow=1&amp;tbm=isch","Еще фото")</f>
        <v>Еще фото</v>
      </c>
      <c r="F27" s="13"/>
      <c r="G27" s="11" t="s">
        <v>27</v>
      </c>
      <c r="H27" s="11" t="s">
        <v>28</v>
      </c>
      <c r="I27" s="14" t="s">
        <v>27</v>
      </c>
      <c r="J27" s="14" t="s">
        <v>29</v>
      </c>
      <c r="K27" s="15" t="s">
        <v>30</v>
      </c>
      <c r="L27" s="14" t="s">
        <v>44</v>
      </c>
      <c r="M27" s="14"/>
      <c r="N27" s="14" t="s">
        <v>64</v>
      </c>
      <c r="O27" s="14"/>
      <c r="P27" s="15" t="s">
        <v>70</v>
      </c>
      <c r="Q27" s="16">
        <v>8999</v>
      </c>
      <c r="R27" s="17">
        <v>40</v>
      </c>
      <c r="S27" s="18">
        <v>6209.3099999999995</v>
      </c>
      <c r="T27" s="19" t="s">
        <v>34</v>
      </c>
      <c r="U27" s="20" t="s">
        <v>37</v>
      </c>
      <c r="V27" s="21" t="s">
        <v>38</v>
      </c>
      <c r="W27" s="22">
        <v>1</v>
      </c>
      <c r="X27" s="23"/>
    </row>
    <row r="28" spans="1:24" s="1" customFormat="1" ht="108" customHeight="1" x14ac:dyDescent="0.3">
      <c r="A28" s="11" t="s">
        <v>23</v>
      </c>
      <c r="B28" s="11" t="s">
        <v>41</v>
      </c>
      <c r="C28" s="12" t="s">
        <v>83</v>
      </c>
      <c r="D28" s="26"/>
      <c r="E28" s="39" t="str">
        <f>HYPERLINK("https://www.google.ru/search?q=BV2671-410&amp;newwindow=1&amp;tbm=isch","Еще фото")</f>
        <v>Еще фото</v>
      </c>
      <c r="F28" s="13"/>
      <c r="G28" s="11" t="s">
        <v>27</v>
      </c>
      <c r="H28" s="11" t="s">
        <v>28</v>
      </c>
      <c r="I28" s="14" t="s">
        <v>27</v>
      </c>
      <c r="J28" s="14" t="s">
        <v>29</v>
      </c>
      <c r="K28" s="15" t="s">
        <v>30</v>
      </c>
      <c r="L28" s="14" t="s">
        <v>44</v>
      </c>
      <c r="M28" s="14" t="s">
        <v>84</v>
      </c>
      <c r="N28" s="14" t="s">
        <v>85</v>
      </c>
      <c r="O28" s="14" t="s">
        <v>86</v>
      </c>
      <c r="P28" s="15" t="s">
        <v>65</v>
      </c>
      <c r="Q28" s="16">
        <v>9399</v>
      </c>
      <c r="R28" s="17">
        <v>40</v>
      </c>
      <c r="S28" s="18">
        <v>6485.3099999999995</v>
      </c>
      <c r="T28" s="19" t="s">
        <v>34</v>
      </c>
      <c r="U28" s="20" t="s">
        <v>39</v>
      </c>
      <c r="V28" s="21" t="s">
        <v>40</v>
      </c>
      <c r="W28" s="22">
        <v>3</v>
      </c>
      <c r="X28" s="23"/>
    </row>
    <row r="29" spans="1:24" s="1" customFormat="1" ht="52.05" customHeight="1" x14ac:dyDescent="0.3">
      <c r="A29" s="11" t="s">
        <v>23</v>
      </c>
      <c r="B29" s="11" t="s">
        <v>87</v>
      </c>
      <c r="C29" s="12" t="s">
        <v>88</v>
      </c>
      <c r="D29" s="59"/>
      <c r="E29" s="39" t="str">
        <f>HYPERLINK("https://www.google.ru/search?q=BV2679-063&amp;newwindow=1&amp;tbm=isch","Еще фото")</f>
        <v>Еще фото</v>
      </c>
      <c r="F29" s="13" t="s">
        <v>26</v>
      </c>
      <c r="G29" s="11" t="s">
        <v>89</v>
      </c>
      <c r="H29" s="11" t="s">
        <v>28</v>
      </c>
      <c r="I29" s="14" t="s">
        <v>27</v>
      </c>
      <c r="J29" s="14" t="s">
        <v>29</v>
      </c>
      <c r="K29" s="15" t="s">
        <v>30</v>
      </c>
      <c r="L29" s="56" t="s">
        <v>90</v>
      </c>
      <c r="M29" s="14"/>
      <c r="N29" s="14" t="s">
        <v>32</v>
      </c>
      <c r="O29" s="14" t="s">
        <v>86</v>
      </c>
      <c r="P29" s="15" t="s">
        <v>65</v>
      </c>
      <c r="Q29" s="16">
        <v>9499</v>
      </c>
      <c r="R29" s="17">
        <v>40</v>
      </c>
      <c r="S29" s="18">
        <v>6554.3099999999995</v>
      </c>
      <c r="T29" s="19" t="s">
        <v>34</v>
      </c>
      <c r="U29" s="20" t="s">
        <v>47</v>
      </c>
      <c r="V29" s="21" t="s">
        <v>48</v>
      </c>
      <c r="W29" s="22">
        <v>1</v>
      </c>
      <c r="X29" s="23"/>
    </row>
    <row r="30" spans="1:24" s="1" customFormat="1" ht="61.05" customHeight="1" x14ac:dyDescent="0.3">
      <c r="A30" s="24" t="s">
        <v>23</v>
      </c>
      <c r="B30" s="24" t="s">
        <v>87</v>
      </c>
      <c r="C30" s="12" t="s">
        <v>88</v>
      </c>
      <c r="D30" s="60"/>
      <c r="E30" s="39" t="str">
        <f>HYPERLINK("https://www.google.ru/search?q=BV2679-063&amp;newwindow=1&amp;tbm=isch","Еще фото")</f>
        <v>Еще фото</v>
      </c>
      <c r="F30" s="13" t="s">
        <v>26</v>
      </c>
      <c r="G30" s="24" t="s">
        <v>89</v>
      </c>
      <c r="H30" s="24" t="s">
        <v>28</v>
      </c>
      <c r="I30" s="24" t="s">
        <v>27</v>
      </c>
      <c r="J30" s="14" t="s">
        <v>29</v>
      </c>
      <c r="K30" s="15" t="s">
        <v>30</v>
      </c>
      <c r="L30" s="58"/>
      <c r="M30" s="14"/>
      <c r="N30" s="14" t="s">
        <v>32</v>
      </c>
      <c r="O30" s="14" t="s">
        <v>86</v>
      </c>
      <c r="P30" s="15" t="s">
        <v>65</v>
      </c>
      <c r="Q30" s="16">
        <v>9499</v>
      </c>
      <c r="R30" s="17">
        <v>40</v>
      </c>
      <c r="S30" s="18">
        <v>6554.3099999999995</v>
      </c>
      <c r="T30" s="19" t="s">
        <v>34</v>
      </c>
      <c r="U30" s="20" t="s">
        <v>39</v>
      </c>
      <c r="V30" s="21" t="s">
        <v>40</v>
      </c>
      <c r="W30" s="22">
        <v>1</v>
      </c>
      <c r="X30" s="23"/>
    </row>
    <row r="31" spans="1:24" s="1" customFormat="1" ht="108" customHeight="1" x14ac:dyDescent="0.3">
      <c r="A31" s="11" t="s">
        <v>23</v>
      </c>
      <c r="B31" s="11" t="s">
        <v>24</v>
      </c>
      <c r="C31" s="12" t="s">
        <v>91</v>
      </c>
      <c r="D31" s="26"/>
      <c r="E31" s="39" t="str">
        <f>HYPERLINK("https://www.google.ru/search?q=CD3129-010&amp;newwindow=1&amp;tbm=isch","Еще фото")</f>
        <v>Еще фото</v>
      </c>
      <c r="F31" s="13" t="s">
        <v>26</v>
      </c>
      <c r="G31" s="11" t="s">
        <v>27</v>
      </c>
      <c r="H31" s="11" t="s">
        <v>28</v>
      </c>
      <c r="I31" s="14" t="s">
        <v>27</v>
      </c>
      <c r="J31" s="14" t="s">
        <v>29</v>
      </c>
      <c r="K31" s="15" t="s">
        <v>30</v>
      </c>
      <c r="L31" s="14" t="s">
        <v>31</v>
      </c>
      <c r="M31" s="14"/>
      <c r="N31" s="14" t="s">
        <v>92</v>
      </c>
      <c r="O31" s="14"/>
      <c r="P31" s="15" t="s">
        <v>33</v>
      </c>
      <c r="Q31" s="16">
        <v>11099</v>
      </c>
      <c r="R31" s="17">
        <v>40</v>
      </c>
      <c r="S31" s="18">
        <v>7658.3099999999986</v>
      </c>
      <c r="T31" s="19" t="s">
        <v>34</v>
      </c>
      <c r="U31" s="20" t="s">
        <v>35</v>
      </c>
      <c r="V31" s="21" t="s">
        <v>36</v>
      </c>
      <c r="W31" s="22">
        <v>1</v>
      </c>
      <c r="X31" s="23"/>
    </row>
    <row r="32" spans="1:24" s="1" customFormat="1" ht="108" customHeight="1" x14ac:dyDescent="0.3">
      <c r="A32" s="11" t="s">
        <v>23</v>
      </c>
      <c r="B32" s="11" t="s">
        <v>24</v>
      </c>
      <c r="C32" s="12" t="s">
        <v>93</v>
      </c>
      <c r="D32" s="26"/>
      <c r="E32" s="39" t="str">
        <f>HYPERLINK("https://www.google.ru/search?q=CD3129-410&amp;newwindow=1&amp;tbm=isch","Еще фото")</f>
        <v>Еще фото</v>
      </c>
      <c r="F32" s="13"/>
      <c r="G32" s="11" t="s">
        <v>27</v>
      </c>
      <c r="H32" s="11" t="s">
        <v>28</v>
      </c>
      <c r="I32" s="14" t="s">
        <v>27</v>
      </c>
      <c r="J32" s="14" t="s">
        <v>29</v>
      </c>
      <c r="K32" s="15" t="s">
        <v>30</v>
      </c>
      <c r="L32" s="14" t="s">
        <v>31</v>
      </c>
      <c r="M32" s="14"/>
      <c r="N32" s="14" t="s">
        <v>85</v>
      </c>
      <c r="O32" s="14"/>
      <c r="P32" s="15" t="s">
        <v>33</v>
      </c>
      <c r="Q32" s="16">
        <v>9199</v>
      </c>
      <c r="R32" s="17">
        <v>40</v>
      </c>
      <c r="S32" s="18">
        <v>6347.3099999999995</v>
      </c>
      <c r="T32" s="19" t="s">
        <v>34</v>
      </c>
      <c r="U32" s="20" t="s">
        <v>45</v>
      </c>
      <c r="V32" s="21" t="s">
        <v>46</v>
      </c>
      <c r="W32" s="22">
        <v>1</v>
      </c>
      <c r="X32" s="23"/>
    </row>
    <row r="33" spans="1:24" s="1" customFormat="1" ht="108" customHeight="1" x14ac:dyDescent="0.3">
      <c r="A33" s="11" t="s">
        <v>23</v>
      </c>
      <c r="B33" s="11" t="s">
        <v>94</v>
      </c>
      <c r="C33" s="12" t="s">
        <v>95</v>
      </c>
      <c r="D33" s="26"/>
      <c r="E33" s="39" t="str">
        <f>HYPERLINK("https://www.google.ru/search?q=DM6390-063&amp;newwindow=1&amp;tbm=isch","Еще фото")</f>
        <v>Еще фото</v>
      </c>
      <c r="F33" s="13"/>
      <c r="G33" s="11" t="s">
        <v>27</v>
      </c>
      <c r="H33" s="11" t="s">
        <v>28</v>
      </c>
      <c r="I33" s="14" t="s">
        <v>27</v>
      </c>
      <c r="J33" s="14" t="s">
        <v>29</v>
      </c>
      <c r="K33" s="15" t="s">
        <v>58</v>
      </c>
      <c r="L33" s="14" t="s">
        <v>96</v>
      </c>
      <c r="M33" s="14"/>
      <c r="N33" s="14" t="s">
        <v>32</v>
      </c>
      <c r="O33" s="14"/>
      <c r="P33" s="15" t="s">
        <v>97</v>
      </c>
      <c r="Q33" s="16">
        <v>8699</v>
      </c>
      <c r="R33" s="17">
        <v>40</v>
      </c>
      <c r="S33" s="18">
        <v>6002.3099999999995</v>
      </c>
      <c r="T33" s="19" t="s">
        <v>34</v>
      </c>
      <c r="U33" s="20" t="s">
        <v>45</v>
      </c>
      <c r="V33" s="21" t="s">
        <v>77</v>
      </c>
      <c r="W33" s="22">
        <v>1</v>
      </c>
      <c r="X33" s="23"/>
    </row>
    <row r="34" spans="1:24" s="1" customFormat="1" ht="108" customHeight="1" x14ac:dyDescent="0.3">
      <c r="A34" s="11" t="s">
        <v>23</v>
      </c>
      <c r="B34" s="11" t="s">
        <v>98</v>
      </c>
      <c r="C34" s="12" t="s">
        <v>99</v>
      </c>
      <c r="D34" s="26"/>
      <c r="E34" s="39" t="str">
        <f>HYPERLINK("https://www.google.ru/search?q=DN4567-584&amp;newwindow=1&amp;tbm=isch","Еще фото")</f>
        <v>Еще фото</v>
      </c>
      <c r="F34" s="13"/>
      <c r="G34" s="11" t="s">
        <v>100</v>
      </c>
      <c r="H34" s="11" t="s">
        <v>28</v>
      </c>
      <c r="I34" s="14" t="s">
        <v>27</v>
      </c>
      <c r="J34" s="14" t="s">
        <v>29</v>
      </c>
      <c r="K34" s="15" t="s">
        <v>58</v>
      </c>
      <c r="L34" s="14" t="s">
        <v>101</v>
      </c>
      <c r="M34" s="14"/>
      <c r="N34" s="14" t="s">
        <v>102</v>
      </c>
      <c r="O34" s="14"/>
      <c r="P34" s="15" t="s">
        <v>103</v>
      </c>
      <c r="Q34" s="16">
        <v>8699</v>
      </c>
      <c r="R34" s="17">
        <v>40</v>
      </c>
      <c r="S34" s="18">
        <v>6002.3099999999995</v>
      </c>
      <c r="T34" s="19" t="s">
        <v>34</v>
      </c>
      <c r="U34" s="20" t="s">
        <v>45</v>
      </c>
      <c r="V34" s="21" t="s">
        <v>77</v>
      </c>
      <c r="W34" s="22">
        <v>1</v>
      </c>
      <c r="X34" s="23"/>
    </row>
    <row r="35" spans="1:24" s="1" customFormat="1" ht="52.05" customHeight="1" x14ac:dyDescent="0.3">
      <c r="A35" s="11" t="s">
        <v>23</v>
      </c>
      <c r="B35" s="11" t="s">
        <v>104</v>
      </c>
      <c r="C35" s="12" t="s">
        <v>105</v>
      </c>
      <c r="D35" s="59"/>
      <c r="E35" s="39" t="str">
        <f>HYPERLINK("https://www.google.ru/search?q=DQ5174-063&amp;newwindow=1&amp;tbm=isch","Еще фото")</f>
        <v>Еще фото</v>
      </c>
      <c r="F35" s="13"/>
      <c r="G35" s="11" t="s">
        <v>27</v>
      </c>
      <c r="H35" s="11" t="s">
        <v>28</v>
      </c>
      <c r="I35" s="14" t="s">
        <v>27</v>
      </c>
      <c r="J35" s="14" t="s">
        <v>29</v>
      </c>
      <c r="K35" s="15" t="s">
        <v>58</v>
      </c>
      <c r="L35" s="56" t="s">
        <v>106</v>
      </c>
      <c r="M35" s="14"/>
      <c r="N35" s="14" t="s">
        <v>32</v>
      </c>
      <c r="O35" s="14"/>
      <c r="P35" s="15" t="s">
        <v>70</v>
      </c>
      <c r="Q35" s="16">
        <v>8299</v>
      </c>
      <c r="R35" s="17">
        <v>40</v>
      </c>
      <c r="S35" s="18">
        <v>5726.3099999999995</v>
      </c>
      <c r="T35" s="19" t="s">
        <v>34</v>
      </c>
      <c r="U35" s="20" t="s">
        <v>35</v>
      </c>
      <c r="V35" s="21" t="s">
        <v>36</v>
      </c>
      <c r="W35" s="22">
        <v>2</v>
      </c>
      <c r="X35" s="23"/>
    </row>
    <row r="36" spans="1:24" s="1" customFormat="1" ht="61.05" customHeight="1" x14ac:dyDescent="0.3">
      <c r="A36" s="24" t="s">
        <v>23</v>
      </c>
      <c r="B36" s="24" t="s">
        <v>104</v>
      </c>
      <c r="C36" s="12" t="s">
        <v>105</v>
      </c>
      <c r="D36" s="60"/>
      <c r="E36" s="39" t="str">
        <f>HYPERLINK("https://www.google.ru/search?q=DQ5174-063&amp;newwindow=1&amp;tbm=isch","Еще фото")</f>
        <v>Еще фото</v>
      </c>
      <c r="F36" s="13"/>
      <c r="G36" s="24" t="s">
        <v>27</v>
      </c>
      <c r="H36" s="24" t="s">
        <v>28</v>
      </c>
      <c r="I36" s="24" t="s">
        <v>27</v>
      </c>
      <c r="J36" s="14" t="s">
        <v>29</v>
      </c>
      <c r="K36" s="15" t="s">
        <v>58</v>
      </c>
      <c r="L36" s="58"/>
      <c r="M36" s="14"/>
      <c r="N36" s="14" t="s">
        <v>32</v>
      </c>
      <c r="O36" s="14"/>
      <c r="P36" s="15" t="s">
        <v>70</v>
      </c>
      <c r="Q36" s="16">
        <v>8299</v>
      </c>
      <c r="R36" s="17">
        <v>40</v>
      </c>
      <c r="S36" s="18">
        <v>5726.3099999999995</v>
      </c>
      <c r="T36" s="19" t="s">
        <v>34</v>
      </c>
      <c r="U36" s="20" t="s">
        <v>37</v>
      </c>
      <c r="V36" s="21" t="s">
        <v>71</v>
      </c>
      <c r="W36" s="22">
        <v>1</v>
      </c>
      <c r="X36" s="23"/>
    </row>
    <row r="37" spans="1:24" s="1" customFormat="1" ht="108" customHeight="1" x14ac:dyDescent="0.3">
      <c r="A37" s="11" t="s">
        <v>23</v>
      </c>
      <c r="B37" s="11" t="s">
        <v>107</v>
      </c>
      <c r="C37" s="12" t="s">
        <v>108</v>
      </c>
      <c r="D37" s="26"/>
      <c r="E37" s="39" t="str">
        <f>HYPERLINK("https://www.google.ru/search?q=DV7789-063&amp;newwindow=1&amp;tbm=isch","Еще фото")</f>
        <v>Еще фото</v>
      </c>
      <c r="F37" s="13"/>
      <c r="G37" s="11" t="s">
        <v>109</v>
      </c>
      <c r="H37" s="11" t="s">
        <v>28</v>
      </c>
      <c r="I37" s="14" t="s">
        <v>27</v>
      </c>
      <c r="J37" s="14" t="s">
        <v>29</v>
      </c>
      <c r="K37" s="15" t="s">
        <v>58</v>
      </c>
      <c r="L37" s="14" t="s">
        <v>110</v>
      </c>
      <c r="M37" s="14"/>
      <c r="N37" s="14" t="s">
        <v>32</v>
      </c>
      <c r="O37" s="14"/>
      <c r="P37" s="15" t="s">
        <v>111</v>
      </c>
      <c r="Q37" s="16">
        <v>6299</v>
      </c>
      <c r="R37" s="17">
        <v>40</v>
      </c>
      <c r="S37" s="18">
        <v>4346.3099999999995</v>
      </c>
      <c r="T37" s="19" t="s">
        <v>34</v>
      </c>
      <c r="U37" s="20" t="s">
        <v>37</v>
      </c>
      <c r="V37" s="21" t="s">
        <v>71</v>
      </c>
      <c r="W37" s="22">
        <v>4</v>
      </c>
      <c r="X37" s="23"/>
    </row>
    <row r="38" spans="1:24" s="1" customFormat="1" ht="108" customHeight="1" x14ac:dyDescent="0.3">
      <c r="A38" s="11" t="s">
        <v>23</v>
      </c>
      <c r="B38" s="11" t="s">
        <v>112</v>
      </c>
      <c r="C38" s="12" t="s">
        <v>113</v>
      </c>
      <c r="D38" s="26"/>
      <c r="E38" s="39" t="str">
        <f>HYPERLINK("https://www.google.ru/search?q=DV7791-063&amp;newwindow=1&amp;tbm=isch","Еще фото")</f>
        <v>Еще фото</v>
      </c>
      <c r="F38" s="13"/>
      <c r="G38" s="11" t="s">
        <v>109</v>
      </c>
      <c r="H38" s="11" t="s">
        <v>28</v>
      </c>
      <c r="I38" s="14" t="s">
        <v>27</v>
      </c>
      <c r="J38" s="14" t="s">
        <v>29</v>
      </c>
      <c r="K38" s="15" t="s">
        <v>58</v>
      </c>
      <c r="L38" s="14" t="s">
        <v>114</v>
      </c>
      <c r="M38" s="14"/>
      <c r="N38" s="14" t="s">
        <v>32</v>
      </c>
      <c r="O38" s="14"/>
      <c r="P38" s="15" t="s">
        <v>115</v>
      </c>
      <c r="Q38" s="16">
        <v>6299</v>
      </c>
      <c r="R38" s="17">
        <v>40</v>
      </c>
      <c r="S38" s="18">
        <v>4346.3099999999995</v>
      </c>
      <c r="T38" s="19" t="s">
        <v>34</v>
      </c>
      <c r="U38" s="20" t="s">
        <v>47</v>
      </c>
      <c r="V38" s="21" t="s">
        <v>46</v>
      </c>
      <c r="W38" s="22">
        <v>1</v>
      </c>
      <c r="X38" s="23"/>
    </row>
    <row r="39" spans="1:24" s="1" customFormat="1" ht="108" customHeight="1" x14ac:dyDescent="0.3">
      <c r="A39" s="11" t="s">
        <v>23</v>
      </c>
      <c r="B39" s="11" t="s">
        <v>116</v>
      </c>
      <c r="C39" s="12" t="s">
        <v>117</v>
      </c>
      <c r="D39" s="26"/>
      <c r="E39" s="39" t="str">
        <f>HYPERLINK("https://www.google.ru/search?q=FB7497-010&amp;newwindow=1&amp;tbm=isch","Еще фото")</f>
        <v>Еще фото</v>
      </c>
      <c r="F39" s="13" t="s">
        <v>26</v>
      </c>
      <c r="G39" s="11" t="s">
        <v>27</v>
      </c>
      <c r="H39" s="11" t="s">
        <v>28</v>
      </c>
      <c r="I39" s="14" t="s">
        <v>27</v>
      </c>
      <c r="J39" s="14" t="s">
        <v>29</v>
      </c>
      <c r="K39" s="15" t="s">
        <v>30</v>
      </c>
      <c r="L39" s="14" t="s">
        <v>118</v>
      </c>
      <c r="M39" s="14"/>
      <c r="N39" s="14" t="s">
        <v>92</v>
      </c>
      <c r="O39" s="14"/>
      <c r="P39" s="15" t="s">
        <v>119</v>
      </c>
      <c r="Q39" s="16">
        <v>9699</v>
      </c>
      <c r="R39" s="17">
        <v>40</v>
      </c>
      <c r="S39" s="18">
        <v>6692.3099999999995</v>
      </c>
      <c r="T39" s="19" t="s">
        <v>34</v>
      </c>
      <c r="U39" s="20" t="s">
        <v>37</v>
      </c>
      <c r="V39" s="21" t="s">
        <v>38</v>
      </c>
      <c r="W39" s="22">
        <v>1</v>
      </c>
      <c r="X39" s="23"/>
    </row>
    <row r="40" spans="1:24" s="1" customFormat="1" ht="52.05" customHeight="1" x14ac:dyDescent="0.3">
      <c r="A40" s="11" t="s">
        <v>23</v>
      </c>
      <c r="B40" s="11" t="s">
        <v>120</v>
      </c>
      <c r="C40" s="12" t="s">
        <v>121</v>
      </c>
      <c r="D40" s="59"/>
      <c r="E40" s="39" t="str">
        <f>HYPERLINK("https://www.google.ru/search?q=FB7548-084&amp;newwindow=1&amp;tbm=isch","Еще фото")</f>
        <v>Еще фото</v>
      </c>
      <c r="F40" s="13"/>
      <c r="G40" s="11" t="s">
        <v>27</v>
      </c>
      <c r="H40" s="11" t="s">
        <v>28</v>
      </c>
      <c r="I40" s="14" t="s">
        <v>27</v>
      </c>
      <c r="J40" s="14" t="s">
        <v>122</v>
      </c>
      <c r="K40" s="15" t="s">
        <v>30</v>
      </c>
      <c r="L40" s="56"/>
      <c r="M40" s="14"/>
      <c r="N40" s="14" t="s">
        <v>32</v>
      </c>
      <c r="O40" s="14"/>
      <c r="P40" s="15" t="s">
        <v>123</v>
      </c>
      <c r="Q40" s="16">
        <v>11499</v>
      </c>
      <c r="R40" s="17">
        <v>40</v>
      </c>
      <c r="S40" s="18">
        <v>7934.3099999999986</v>
      </c>
      <c r="T40" s="19" t="s">
        <v>34</v>
      </c>
      <c r="U40" s="20" t="s">
        <v>39</v>
      </c>
      <c r="V40" s="21" t="s">
        <v>40</v>
      </c>
      <c r="W40" s="22">
        <v>1</v>
      </c>
      <c r="X40" s="23"/>
    </row>
    <row r="41" spans="1:24" s="1" customFormat="1" ht="61.05" customHeight="1" x14ac:dyDescent="0.3">
      <c r="A41" s="24" t="s">
        <v>23</v>
      </c>
      <c r="B41" s="24" t="s">
        <v>120</v>
      </c>
      <c r="C41" s="12" t="s">
        <v>121</v>
      </c>
      <c r="D41" s="60"/>
      <c r="E41" s="39" t="str">
        <f>HYPERLINK("https://www.google.ru/search?q=FB7548-084&amp;newwindow=1&amp;tbm=isch","Еще фото")</f>
        <v>Еще фото</v>
      </c>
      <c r="F41" s="13"/>
      <c r="G41" s="24" t="s">
        <v>27</v>
      </c>
      <c r="H41" s="24" t="s">
        <v>28</v>
      </c>
      <c r="I41" s="24" t="s">
        <v>27</v>
      </c>
      <c r="J41" s="14" t="s">
        <v>122</v>
      </c>
      <c r="K41" s="15" t="s">
        <v>30</v>
      </c>
      <c r="L41" s="58"/>
      <c r="M41" s="14"/>
      <c r="N41" s="14" t="s">
        <v>32</v>
      </c>
      <c r="O41" s="14"/>
      <c r="P41" s="15" t="s">
        <v>123</v>
      </c>
      <c r="Q41" s="16">
        <v>11499</v>
      </c>
      <c r="R41" s="17">
        <v>40</v>
      </c>
      <c r="S41" s="18">
        <v>7934.3099999999986</v>
      </c>
      <c r="T41" s="19" t="s">
        <v>34</v>
      </c>
      <c r="U41" s="20" t="s">
        <v>49</v>
      </c>
      <c r="V41" s="21" t="s">
        <v>50</v>
      </c>
      <c r="W41" s="22">
        <v>1</v>
      </c>
      <c r="X41" s="23"/>
    </row>
    <row r="42" spans="1:24" s="1" customFormat="1" ht="108" customHeight="1" x14ac:dyDescent="0.3">
      <c r="A42" s="11" t="s">
        <v>23</v>
      </c>
      <c r="B42" s="11" t="s">
        <v>124</v>
      </c>
      <c r="C42" s="12" t="s">
        <v>125</v>
      </c>
      <c r="D42" s="26"/>
      <c r="E42" s="39" t="str">
        <f>HYPERLINK("https://www.google.ru/search?q=FB8284-208&amp;newwindow=1&amp;tbm=isch","Еще фото")</f>
        <v>Еще фото</v>
      </c>
      <c r="F42" s="13"/>
      <c r="G42" s="11" t="s">
        <v>27</v>
      </c>
      <c r="H42" s="11" t="s">
        <v>28</v>
      </c>
      <c r="I42" s="14" t="s">
        <v>27</v>
      </c>
      <c r="J42" s="14" t="s">
        <v>29</v>
      </c>
      <c r="K42" s="15" t="s">
        <v>58</v>
      </c>
      <c r="L42" s="14" t="s">
        <v>126</v>
      </c>
      <c r="M42" s="14"/>
      <c r="N42" s="14" t="s">
        <v>127</v>
      </c>
      <c r="O42" s="14"/>
      <c r="P42" s="15" t="s">
        <v>128</v>
      </c>
      <c r="Q42" s="16">
        <v>13099</v>
      </c>
      <c r="R42" s="17">
        <v>40</v>
      </c>
      <c r="S42" s="18">
        <v>9038.31</v>
      </c>
      <c r="T42" s="19" t="s">
        <v>34</v>
      </c>
      <c r="U42" s="20" t="s">
        <v>37</v>
      </c>
      <c r="V42" s="21" t="s">
        <v>71</v>
      </c>
      <c r="W42" s="22">
        <v>1</v>
      </c>
      <c r="X42" s="23"/>
    </row>
    <row r="43" spans="1:24" s="1" customFormat="1" ht="108" customHeight="1" x14ac:dyDescent="0.3">
      <c r="A43" s="11" t="s">
        <v>23</v>
      </c>
      <c r="B43" s="11" t="s">
        <v>129</v>
      </c>
      <c r="C43" s="12" t="s">
        <v>130</v>
      </c>
      <c r="D43" s="26"/>
      <c r="E43" s="39" t="str">
        <f>HYPERLINK("https://www.google.ru/search?q=FB8760-328&amp;newwindow=1&amp;tbm=isch","Еще фото")</f>
        <v>Еще фото</v>
      </c>
      <c r="F43" s="13"/>
      <c r="G43" s="11" t="s">
        <v>27</v>
      </c>
      <c r="H43" s="11" t="s">
        <v>28</v>
      </c>
      <c r="I43" s="14" t="s">
        <v>27</v>
      </c>
      <c r="J43" s="14" t="s">
        <v>29</v>
      </c>
      <c r="K43" s="15" t="s">
        <v>58</v>
      </c>
      <c r="L43" s="14" t="s">
        <v>131</v>
      </c>
      <c r="M43" s="14"/>
      <c r="N43" s="14" t="s">
        <v>64</v>
      </c>
      <c r="O43" s="14"/>
      <c r="P43" s="15" t="s">
        <v>70</v>
      </c>
      <c r="Q43" s="16">
        <v>9199</v>
      </c>
      <c r="R43" s="17">
        <v>40</v>
      </c>
      <c r="S43" s="18">
        <v>6347.3099999999995</v>
      </c>
      <c r="T43" s="19" t="s">
        <v>34</v>
      </c>
      <c r="U43" s="20" t="s">
        <v>35</v>
      </c>
      <c r="V43" s="21" t="s">
        <v>36</v>
      </c>
      <c r="W43" s="22">
        <v>1</v>
      </c>
      <c r="X43" s="23"/>
    </row>
    <row r="44" spans="1:24" s="1" customFormat="1" ht="52.05" customHeight="1" x14ac:dyDescent="0.3">
      <c r="A44" s="11" t="s">
        <v>23</v>
      </c>
      <c r="B44" s="11" t="s">
        <v>132</v>
      </c>
      <c r="C44" s="12" t="s">
        <v>133</v>
      </c>
      <c r="D44" s="59"/>
      <c r="E44" s="39" t="str">
        <f>HYPERLINK("https://www.google.ru/search?q=FD3008-010&amp;newwindow=1&amp;tbm=isch","Еще фото")</f>
        <v>Еще фото</v>
      </c>
      <c r="F44" s="13" t="s">
        <v>26</v>
      </c>
      <c r="G44" s="11" t="s">
        <v>27</v>
      </c>
      <c r="H44" s="11" t="s">
        <v>28</v>
      </c>
      <c r="I44" s="14" t="s">
        <v>27</v>
      </c>
      <c r="J44" s="14" t="s">
        <v>29</v>
      </c>
      <c r="K44" s="15" t="s">
        <v>134</v>
      </c>
      <c r="L44" s="56" t="s">
        <v>135</v>
      </c>
      <c r="M44" s="14"/>
      <c r="N44" s="14" t="s">
        <v>92</v>
      </c>
      <c r="O44" s="14"/>
      <c r="P44" s="15" t="s">
        <v>70</v>
      </c>
      <c r="Q44" s="16">
        <v>6499</v>
      </c>
      <c r="R44" s="17">
        <v>40</v>
      </c>
      <c r="S44" s="18">
        <v>4484.3099999999995</v>
      </c>
      <c r="T44" s="19" t="s">
        <v>34</v>
      </c>
      <c r="U44" s="20" t="s">
        <v>47</v>
      </c>
      <c r="V44" s="21" t="s">
        <v>136</v>
      </c>
      <c r="W44" s="22">
        <v>1</v>
      </c>
      <c r="X44" s="23"/>
    </row>
    <row r="45" spans="1:24" s="1" customFormat="1" ht="61.05" customHeight="1" x14ac:dyDescent="0.3">
      <c r="A45" s="24" t="s">
        <v>23</v>
      </c>
      <c r="B45" s="24" t="s">
        <v>132</v>
      </c>
      <c r="C45" s="12" t="s">
        <v>133</v>
      </c>
      <c r="D45" s="60"/>
      <c r="E45" s="39" t="str">
        <f>HYPERLINK("https://www.google.ru/search?q=FD3008-010&amp;newwindow=1&amp;tbm=isch","Еще фото")</f>
        <v>Еще фото</v>
      </c>
      <c r="F45" s="13" t="s">
        <v>26</v>
      </c>
      <c r="G45" s="24" t="s">
        <v>27</v>
      </c>
      <c r="H45" s="24" t="s">
        <v>28</v>
      </c>
      <c r="I45" s="24" t="s">
        <v>27</v>
      </c>
      <c r="J45" s="14" t="s">
        <v>29</v>
      </c>
      <c r="K45" s="15" t="s">
        <v>134</v>
      </c>
      <c r="L45" s="58"/>
      <c r="M45" s="14"/>
      <c r="N45" s="14" t="s">
        <v>92</v>
      </c>
      <c r="O45" s="14"/>
      <c r="P45" s="15" t="s">
        <v>70</v>
      </c>
      <c r="Q45" s="16">
        <v>6499</v>
      </c>
      <c r="R45" s="17">
        <v>40</v>
      </c>
      <c r="S45" s="18">
        <v>4484.3099999999995</v>
      </c>
      <c r="T45" s="19" t="s">
        <v>34</v>
      </c>
      <c r="U45" s="20" t="s">
        <v>39</v>
      </c>
      <c r="V45" s="21" t="s">
        <v>137</v>
      </c>
      <c r="W45" s="22">
        <v>5</v>
      </c>
      <c r="X45" s="23"/>
    </row>
    <row r="46" spans="1:24" s="1" customFormat="1" ht="108" customHeight="1" x14ac:dyDescent="0.3">
      <c r="A46" s="11" t="s">
        <v>23</v>
      </c>
      <c r="B46" s="11" t="s">
        <v>138</v>
      </c>
      <c r="C46" s="12" t="s">
        <v>139</v>
      </c>
      <c r="D46" s="26"/>
      <c r="E46" s="39" t="str">
        <f>HYPERLINK("https://www.google.ru/search?q=FN0246-064&amp;newwindow=1&amp;tbm=isch","Еще фото")</f>
        <v>Еще фото</v>
      </c>
      <c r="F46" s="13"/>
      <c r="G46" s="11" t="s">
        <v>27</v>
      </c>
      <c r="H46" s="11" t="s">
        <v>28</v>
      </c>
      <c r="I46" s="14" t="s">
        <v>27</v>
      </c>
      <c r="J46" s="14" t="s">
        <v>29</v>
      </c>
      <c r="K46" s="15" t="s">
        <v>30</v>
      </c>
      <c r="L46" s="14" t="s">
        <v>140</v>
      </c>
      <c r="M46" s="14"/>
      <c r="N46" s="14" t="s">
        <v>32</v>
      </c>
      <c r="O46" s="14"/>
      <c r="P46" s="15" t="s">
        <v>70</v>
      </c>
      <c r="Q46" s="16">
        <v>11599</v>
      </c>
      <c r="R46" s="17">
        <v>40</v>
      </c>
      <c r="S46" s="18">
        <v>8003.3099999999986</v>
      </c>
      <c r="T46" s="19" t="s">
        <v>34</v>
      </c>
      <c r="U46" s="20" t="s">
        <v>39</v>
      </c>
      <c r="V46" s="21" t="s">
        <v>40</v>
      </c>
      <c r="W46" s="22">
        <v>1</v>
      </c>
      <c r="X46" s="23"/>
    </row>
    <row r="47" spans="1:24" s="1" customFormat="1" ht="108" customHeight="1" x14ac:dyDescent="0.3">
      <c r="A47" s="11" t="s">
        <v>23</v>
      </c>
      <c r="B47" s="11" t="s">
        <v>56</v>
      </c>
      <c r="C47" s="12" t="s">
        <v>141</v>
      </c>
      <c r="D47" s="26"/>
      <c r="E47" s="39" t="str">
        <f>HYPERLINK("https://www.google.ru/search?q=FN2434-844&amp;newwindow=1&amp;tbm=isch","Еще фото")</f>
        <v>Еще фото</v>
      </c>
      <c r="F47" s="13"/>
      <c r="G47" s="11" t="s">
        <v>27</v>
      </c>
      <c r="H47" s="11" t="s">
        <v>28</v>
      </c>
      <c r="I47" s="14" t="s">
        <v>27</v>
      </c>
      <c r="J47" s="14" t="s">
        <v>29</v>
      </c>
      <c r="K47" s="15" t="s">
        <v>58</v>
      </c>
      <c r="L47" s="14" t="s">
        <v>59</v>
      </c>
      <c r="M47" s="14"/>
      <c r="N47" s="14" t="s">
        <v>142</v>
      </c>
      <c r="O47" s="14"/>
      <c r="P47" s="15" t="s">
        <v>143</v>
      </c>
      <c r="Q47" s="16">
        <v>10799</v>
      </c>
      <c r="R47" s="17">
        <v>40</v>
      </c>
      <c r="S47" s="18">
        <v>7451.3099999999986</v>
      </c>
      <c r="T47" s="19" t="s">
        <v>34</v>
      </c>
      <c r="U47" s="20" t="s">
        <v>47</v>
      </c>
      <c r="V47" s="21" t="s">
        <v>46</v>
      </c>
      <c r="W47" s="22">
        <v>1</v>
      </c>
      <c r="X47" s="23"/>
    </row>
    <row r="48" spans="1:24" s="1" customFormat="1" ht="26" customHeight="1" x14ac:dyDescent="0.3">
      <c r="A48" s="11" t="s">
        <v>23</v>
      </c>
      <c r="B48" s="11" t="s">
        <v>51</v>
      </c>
      <c r="C48" s="12" t="s">
        <v>144</v>
      </c>
      <c r="D48" s="53"/>
      <c r="E48" s="39" t="str">
        <f>HYPERLINK("https://www.google.ru/search?q=FN3801-063&amp;newwindow=1&amp;tbm=isch","Еще фото")</f>
        <v>Еще фото</v>
      </c>
      <c r="F48" s="13" t="s">
        <v>26</v>
      </c>
      <c r="G48" s="11" t="s">
        <v>27</v>
      </c>
      <c r="H48" s="11" t="s">
        <v>28</v>
      </c>
      <c r="I48" s="14" t="s">
        <v>27</v>
      </c>
      <c r="J48" s="14" t="s">
        <v>29</v>
      </c>
      <c r="K48" s="15" t="s">
        <v>30</v>
      </c>
      <c r="L48" s="56" t="s">
        <v>53</v>
      </c>
      <c r="M48" s="14"/>
      <c r="N48" s="14" t="s">
        <v>32</v>
      </c>
      <c r="O48" s="14"/>
      <c r="P48" s="15" t="s">
        <v>81</v>
      </c>
      <c r="Q48" s="16">
        <v>8999</v>
      </c>
      <c r="R48" s="17">
        <v>40</v>
      </c>
      <c r="S48" s="18">
        <v>6209.3099999999995</v>
      </c>
      <c r="T48" s="19" t="s">
        <v>34</v>
      </c>
      <c r="U48" s="20" t="s">
        <v>47</v>
      </c>
      <c r="V48" s="21" t="s">
        <v>48</v>
      </c>
      <c r="W48" s="22">
        <v>8</v>
      </c>
      <c r="X48" s="23"/>
    </row>
    <row r="49" spans="1:24" s="1" customFormat="1" ht="26" customHeight="1" x14ac:dyDescent="0.3">
      <c r="A49" s="24" t="s">
        <v>23</v>
      </c>
      <c r="B49" s="24" t="s">
        <v>51</v>
      </c>
      <c r="C49" s="12" t="s">
        <v>144</v>
      </c>
      <c r="D49" s="54"/>
      <c r="E49" s="39" t="str">
        <f>HYPERLINK("https://www.google.ru/search?q=FN3801-063&amp;newwindow=1&amp;tbm=isch","Еще фото")</f>
        <v>Еще фото</v>
      </c>
      <c r="F49" s="13" t="s">
        <v>26</v>
      </c>
      <c r="G49" s="24" t="s">
        <v>27</v>
      </c>
      <c r="H49" s="24" t="s">
        <v>28</v>
      </c>
      <c r="I49" s="24" t="s">
        <v>27</v>
      </c>
      <c r="J49" s="14" t="s">
        <v>29</v>
      </c>
      <c r="K49" s="15" t="s">
        <v>30</v>
      </c>
      <c r="L49" s="57"/>
      <c r="M49" s="14"/>
      <c r="N49" s="14" t="s">
        <v>32</v>
      </c>
      <c r="O49" s="14"/>
      <c r="P49" s="15" t="s">
        <v>81</v>
      </c>
      <c r="Q49" s="16">
        <v>8999</v>
      </c>
      <c r="R49" s="17">
        <v>40</v>
      </c>
      <c r="S49" s="18">
        <v>6209.3099999999995</v>
      </c>
      <c r="T49" s="19" t="s">
        <v>34</v>
      </c>
      <c r="U49" s="20" t="s">
        <v>35</v>
      </c>
      <c r="V49" s="21" t="s">
        <v>36</v>
      </c>
      <c r="W49" s="22">
        <v>11</v>
      </c>
      <c r="X49" s="23"/>
    </row>
    <row r="50" spans="1:24" s="1" customFormat="1" ht="26" customHeight="1" x14ac:dyDescent="0.3">
      <c r="A50" s="24" t="s">
        <v>23</v>
      </c>
      <c r="B50" s="24" t="s">
        <v>51</v>
      </c>
      <c r="C50" s="12" t="s">
        <v>144</v>
      </c>
      <c r="D50" s="54"/>
      <c r="E50" s="39" t="str">
        <f>HYPERLINK("https://www.google.ru/search?q=FN3801-063&amp;newwindow=1&amp;tbm=isch","Еще фото")</f>
        <v>Еще фото</v>
      </c>
      <c r="F50" s="13" t="s">
        <v>26</v>
      </c>
      <c r="G50" s="24" t="s">
        <v>27</v>
      </c>
      <c r="H50" s="24" t="s">
        <v>28</v>
      </c>
      <c r="I50" s="24" t="s">
        <v>27</v>
      </c>
      <c r="J50" s="14" t="s">
        <v>29</v>
      </c>
      <c r="K50" s="15" t="s">
        <v>30</v>
      </c>
      <c r="L50" s="57"/>
      <c r="M50" s="14"/>
      <c r="N50" s="14" t="s">
        <v>32</v>
      </c>
      <c r="O50" s="14"/>
      <c r="P50" s="15" t="s">
        <v>81</v>
      </c>
      <c r="Q50" s="16">
        <v>8999</v>
      </c>
      <c r="R50" s="17">
        <v>40</v>
      </c>
      <c r="S50" s="18">
        <v>6209.3099999999995</v>
      </c>
      <c r="T50" s="19" t="s">
        <v>34</v>
      </c>
      <c r="U50" s="20" t="s">
        <v>37</v>
      </c>
      <c r="V50" s="21" t="s">
        <v>38</v>
      </c>
      <c r="W50" s="22">
        <v>13</v>
      </c>
      <c r="X50" s="23"/>
    </row>
    <row r="51" spans="1:24" s="1" customFormat="1" ht="26" customHeight="1" x14ac:dyDescent="0.3">
      <c r="A51" s="24" t="s">
        <v>23</v>
      </c>
      <c r="B51" s="24" t="s">
        <v>51</v>
      </c>
      <c r="C51" s="12" t="s">
        <v>144</v>
      </c>
      <c r="D51" s="55"/>
      <c r="E51" s="39" t="str">
        <f>HYPERLINK("https://www.google.ru/search?q=FN3801-063&amp;newwindow=1&amp;tbm=isch","Еще фото")</f>
        <v>Еще фото</v>
      </c>
      <c r="F51" s="13" t="s">
        <v>26</v>
      </c>
      <c r="G51" s="24" t="s">
        <v>27</v>
      </c>
      <c r="H51" s="24" t="s">
        <v>28</v>
      </c>
      <c r="I51" s="24" t="s">
        <v>27</v>
      </c>
      <c r="J51" s="14" t="s">
        <v>29</v>
      </c>
      <c r="K51" s="15" t="s">
        <v>30</v>
      </c>
      <c r="L51" s="58"/>
      <c r="M51" s="14"/>
      <c r="N51" s="14" t="s">
        <v>32</v>
      </c>
      <c r="O51" s="14"/>
      <c r="P51" s="15" t="s">
        <v>81</v>
      </c>
      <c r="Q51" s="16">
        <v>8999</v>
      </c>
      <c r="R51" s="17">
        <v>40</v>
      </c>
      <c r="S51" s="18">
        <v>6209.3099999999995</v>
      </c>
      <c r="T51" s="19" t="s">
        <v>34</v>
      </c>
      <c r="U51" s="20" t="s">
        <v>39</v>
      </c>
      <c r="V51" s="21" t="s">
        <v>40</v>
      </c>
      <c r="W51" s="22">
        <v>8</v>
      </c>
      <c r="X51" s="23"/>
    </row>
    <row r="52" spans="1:24" s="1" customFormat="1" ht="108" customHeight="1" x14ac:dyDescent="0.3">
      <c r="A52" s="11" t="s">
        <v>23</v>
      </c>
      <c r="B52" s="11" t="s">
        <v>51</v>
      </c>
      <c r="C52" s="12" t="s">
        <v>145</v>
      </c>
      <c r="D52" s="26"/>
      <c r="E52" s="39" t="str">
        <f>HYPERLINK("https://www.google.ru/search?q=FN3801-133&amp;newwindow=1&amp;tbm=isch","Еще фото")</f>
        <v>Еще фото</v>
      </c>
      <c r="F52" s="13"/>
      <c r="G52" s="11" t="s">
        <v>27</v>
      </c>
      <c r="H52" s="11" t="s">
        <v>28</v>
      </c>
      <c r="I52" s="14" t="s">
        <v>27</v>
      </c>
      <c r="J52" s="14" t="s">
        <v>29</v>
      </c>
      <c r="K52" s="15" t="s">
        <v>30</v>
      </c>
      <c r="L52" s="14" t="s">
        <v>53</v>
      </c>
      <c r="M52" s="14"/>
      <c r="N52" s="14" t="s">
        <v>146</v>
      </c>
      <c r="O52" s="14"/>
      <c r="P52" s="15" t="s">
        <v>65</v>
      </c>
      <c r="Q52" s="16">
        <v>10299</v>
      </c>
      <c r="R52" s="17">
        <v>40</v>
      </c>
      <c r="S52" s="18">
        <v>7106.3099999999986</v>
      </c>
      <c r="T52" s="19" t="s">
        <v>34</v>
      </c>
      <c r="U52" s="20" t="s">
        <v>39</v>
      </c>
      <c r="V52" s="21" t="s">
        <v>40</v>
      </c>
      <c r="W52" s="22">
        <v>1</v>
      </c>
      <c r="X52" s="23"/>
    </row>
    <row r="53" spans="1:24" s="1" customFormat="1" ht="26" customHeight="1" x14ac:dyDescent="0.3">
      <c r="A53" s="11" t="s">
        <v>23</v>
      </c>
      <c r="B53" s="11" t="s">
        <v>147</v>
      </c>
      <c r="C53" s="12" t="s">
        <v>148</v>
      </c>
      <c r="D53" s="53"/>
      <c r="E53" s="39" t="str">
        <f>HYPERLINK("https://www.google.ru/search?q=FN3808-010&amp;newwindow=1&amp;tbm=isch","Еще фото")</f>
        <v>Еще фото</v>
      </c>
      <c r="F53" s="13" t="s">
        <v>26</v>
      </c>
      <c r="G53" s="11" t="s">
        <v>27</v>
      </c>
      <c r="H53" s="11" t="s">
        <v>28</v>
      </c>
      <c r="I53" s="14" t="s">
        <v>27</v>
      </c>
      <c r="J53" s="14" t="s">
        <v>29</v>
      </c>
      <c r="K53" s="15" t="s">
        <v>30</v>
      </c>
      <c r="L53" s="56" t="s">
        <v>149</v>
      </c>
      <c r="M53" s="14"/>
      <c r="N53" s="14" t="s">
        <v>92</v>
      </c>
      <c r="O53" s="14"/>
      <c r="P53" s="15" t="s">
        <v>65</v>
      </c>
      <c r="Q53" s="16">
        <v>8699</v>
      </c>
      <c r="R53" s="17">
        <v>40</v>
      </c>
      <c r="S53" s="18">
        <v>6002.3099999999995</v>
      </c>
      <c r="T53" s="19" t="s">
        <v>34</v>
      </c>
      <c r="U53" s="20" t="s">
        <v>47</v>
      </c>
      <c r="V53" s="21" t="s">
        <v>48</v>
      </c>
      <c r="W53" s="22">
        <v>1</v>
      </c>
      <c r="X53" s="23"/>
    </row>
    <row r="54" spans="1:24" s="1" customFormat="1" ht="26" customHeight="1" x14ac:dyDescent="0.3">
      <c r="A54" s="24" t="s">
        <v>23</v>
      </c>
      <c r="B54" s="24" t="s">
        <v>147</v>
      </c>
      <c r="C54" s="12" t="s">
        <v>148</v>
      </c>
      <c r="D54" s="54"/>
      <c r="E54" s="39" t="str">
        <f>HYPERLINK("https://www.google.ru/search?q=FN3808-010&amp;newwindow=1&amp;tbm=isch","Еще фото")</f>
        <v>Еще фото</v>
      </c>
      <c r="F54" s="13" t="s">
        <v>26</v>
      </c>
      <c r="G54" s="24" t="s">
        <v>27</v>
      </c>
      <c r="H54" s="24" t="s">
        <v>28</v>
      </c>
      <c r="I54" s="24" t="s">
        <v>27</v>
      </c>
      <c r="J54" s="14" t="s">
        <v>29</v>
      </c>
      <c r="K54" s="15" t="s">
        <v>30</v>
      </c>
      <c r="L54" s="57"/>
      <c r="M54" s="14"/>
      <c r="N54" s="14" t="s">
        <v>92</v>
      </c>
      <c r="O54" s="14"/>
      <c r="P54" s="15" t="s">
        <v>65</v>
      </c>
      <c r="Q54" s="16">
        <v>8699</v>
      </c>
      <c r="R54" s="17">
        <v>40</v>
      </c>
      <c r="S54" s="18">
        <v>6002.3099999999995</v>
      </c>
      <c r="T54" s="19" t="s">
        <v>34</v>
      </c>
      <c r="U54" s="20" t="s">
        <v>35</v>
      </c>
      <c r="V54" s="21" t="s">
        <v>36</v>
      </c>
      <c r="W54" s="22">
        <v>4</v>
      </c>
      <c r="X54" s="23"/>
    </row>
    <row r="55" spans="1:24" s="1" customFormat="1" ht="26" customHeight="1" x14ac:dyDescent="0.3">
      <c r="A55" s="24" t="s">
        <v>23</v>
      </c>
      <c r="B55" s="24" t="s">
        <v>147</v>
      </c>
      <c r="C55" s="12" t="s">
        <v>148</v>
      </c>
      <c r="D55" s="54"/>
      <c r="E55" s="39" t="str">
        <f>HYPERLINK("https://www.google.ru/search?q=FN3808-010&amp;newwindow=1&amp;tbm=isch","Еще фото")</f>
        <v>Еще фото</v>
      </c>
      <c r="F55" s="13" t="s">
        <v>26</v>
      </c>
      <c r="G55" s="24" t="s">
        <v>27</v>
      </c>
      <c r="H55" s="24" t="s">
        <v>28</v>
      </c>
      <c r="I55" s="24" t="s">
        <v>27</v>
      </c>
      <c r="J55" s="14" t="s">
        <v>29</v>
      </c>
      <c r="K55" s="15" t="s">
        <v>30</v>
      </c>
      <c r="L55" s="57"/>
      <c r="M55" s="14"/>
      <c r="N55" s="14" t="s">
        <v>92</v>
      </c>
      <c r="O55" s="14"/>
      <c r="P55" s="15" t="s">
        <v>65</v>
      </c>
      <c r="Q55" s="16">
        <v>8699</v>
      </c>
      <c r="R55" s="17">
        <v>40</v>
      </c>
      <c r="S55" s="18">
        <v>6002.3099999999995</v>
      </c>
      <c r="T55" s="19" t="s">
        <v>34</v>
      </c>
      <c r="U55" s="20" t="s">
        <v>37</v>
      </c>
      <c r="V55" s="21" t="s">
        <v>38</v>
      </c>
      <c r="W55" s="22">
        <v>3</v>
      </c>
      <c r="X55" s="23"/>
    </row>
    <row r="56" spans="1:24" s="1" customFormat="1" ht="26" customHeight="1" x14ac:dyDescent="0.3">
      <c r="A56" s="24" t="s">
        <v>23</v>
      </c>
      <c r="B56" s="24" t="s">
        <v>147</v>
      </c>
      <c r="C56" s="12" t="s">
        <v>148</v>
      </c>
      <c r="D56" s="55"/>
      <c r="E56" s="39" t="str">
        <f>HYPERLINK("https://www.google.ru/search?q=FN3808-010&amp;newwindow=1&amp;tbm=isch","Еще фото")</f>
        <v>Еще фото</v>
      </c>
      <c r="F56" s="13" t="s">
        <v>26</v>
      </c>
      <c r="G56" s="24" t="s">
        <v>27</v>
      </c>
      <c r="H56" s="24" t="s">
        <v>28</v>
      </c>
      <c r="I56" s="24" t="s">
        <v>27</v>
      </c>
      <c r="J56" s="14" t="s">
        <v>29</v>
      </c>
      <c r="K56" s="15" t="s">
        <v>30</v>
      </c>
      <c r="L56" s="58"/>
      <c r="M56" s="14"/>
      <c r="N56" s="14" t="s">
        <v>92</v>
      </c>
      <c r="O56" s="14"/>
      <c r="P56" s="15" t="s">
        <v>65</v>
      </c>
      <c r="Q56" s="16">
        <v>8699</v>
      </c>
      <c r="R56" s="17">
        <v>40</v>
      </c>
      <c r="S56" s="18">
        <v>6002.3099999999995</v>
      </c>
      <c r="T56" s="19" t="s">
        <v>34</v>
      </c>
      <c r="U56" s="20" t="s">
        <v>49</v>
      </c>
      <c r="V56" s="21" t="s">
        <v>50</v>
      </c>
      <c r="W56" s="22">
        <v>1</v>
      </c>
      <c r="X56" s="23"/>
    </row>
    <row r="57" spans="1:24" s="1" customFormat="1" ht="108" customHeight="1" x14ac:dyDescent="0.3">
      <c r="A57" s="11" t="s">
        <v>23</v>
      </c>
      <c r="B57" s="11" t="s">
        <v>150</v>
      </c>
      <c r="C57" s="12" t="s">
        <v>151</v>
      </c>
      <c r="D57" s="26"/>
      <c r="E57" s="39" t="str">
        <f>HYPERLINK("https://www.google.ru/search?q=FN7693-012&amp;newwindow=1&amp;tbm=isch","Еще фото")</f>
        <v>Еще фото</v>
      </c>
      <c r="F57" s="13"/>
      <c r="G57" s="11" t="s">
        <v>27</v>
      </c>
      <c r="H57" s="11" t="s">
        <v>28</v>
      </c>
      <c r="I57" s="14" t="s">
        <v>27</v>
      </c>
      <c r="J57" s="14" t="s">
        <v>29</v>
      </c>
      <c r="K57" s="15" t="s">
        <v>30</v>
      </c>
      <c r="L57" s="14" t="s">
        <v>152</v>
      </c>
      <c r="M57" s="14"/>
      <c r="N57" s="14" t="s">
        <v>32</v>
      </c>
      <c r="O57" s="14"/>
      <c r="P57" s="15" t="s">
        <v>81</v>
      </c>
      <c r="Q57" s="16">
        <v>11899</v>
      </c>
      <c r="R57" s="17">
        <v>40</v>
      </c>
      <c r="S57" s="18">
        <v>8210.31</v>
      </c>
      <c r="T57" s="19" t="s">
        <v>34</v>
      </c>
      <c r="U57" s="20" t="s">
        <v>47</v>
      </c>
      <c r="V57" s="21" t="s">
        <v>48</v>
      </c>
      <c r="W57" s="22">
        <v>1</v>
      </c>
      <c r="X57" s="23"/>
    </row>
    <row r="58" spans="1:24" s="1" customFormat="1" ht="108" customHeight="1" x14ac:dyDescent="0.3">
      <c r="A58" s="11" t="s">
        <v>23</v>
      </c>
      <c r="B58" s="11" t="s">
        <v>153</v>
      </c>
      <c r="C58" s="12" t="s">
        <v>154</v>
      </c>
      <c r="D58" s="26"/>
      <c r="E58" s="39" t="str">
        <f>HYPERLINK("https://www.google.ru/search?q=FQ2113-233&amp;newwindow=1&amp;tbm=isch","Еще фото")</f>
        <v>Еще фото</v>
      </c>
      <c r="F58" s="13"/>
      <c r="G58" s="11" t="s">
        <v>27</v>
      </c>
      <c r="H58" s="11" t="s">
        <v>28</v>
      </c>
      <c r="I58" s="14" t="s">
        <v>27</v>
      </c>
      <c r="J58" s="14" t="s">
        <v>29</v>
      </c>
      <c r="K58" s="15" t="s">
        <v>58</v>
      </c>
      <c r="L58" s="14" t="s">
        <v>155</v>
      </c>
      <c r="M58" s="14"/>
      <c r="N58" s="14" t="s">
        <v>156</v>
      </c>
      <c r="O58" s="14"/>
      <c r="P58" s="15" t="s">
        <v>157</v>
      </c>
      <c r="Q58" s="16">
        <v>10499</v>
      </c>
      <c r="R58" s="17">
        <v>40</v>
      </c>
      <c r="S58" s="18">
        <v>7244.3099999999986</v>
      </c>
      <c r="T58" s="19" t="s">
        <v>34</v>
      </c>
      <c r="U58" s="20" t="s">
        <v>37</v>
      </c>
      <c r="V58" s="21" t="s">
        <v>71</v>
      </c>
      <c r="W58" s="22">
        <v>1</v>
      </c>
      <c r="X58" s="23"/>
    </row>
    <row r="59" spans="1:24" s="1" customFormat="1" ht="35" customHeight="1" x14ac:dyDescent="0.3">
      <c r="A59" s="11" t="s">
        <v>23</v>
      </c>
      <c r="B59" s="11" t="s">
        <v>158</v>
      </c>
      <c r="C59" s="12" t="s">
        <v>159</v>
      </c>
      <c r="D59" s="53"/>
      <c r="E59" s="39" t="str">
        <f>HYPERLINK("https://www.google.ru/search?q=FQ3588-402&amp;newwindow=1&amp;tbm=isch","Еще фото")</f>
        <v>Еще фото</v>
      </c>
      <c r="F59" s="25" t="s">
        <v>43</v>
      </c>
      <c r="G59" s="11" t="s">
        <v>27</v>
      </c>
      <c r="H59" s="11" t="s">
        <v>28</v>
      </c>
      <c r="I59" s="14" t="s">
        <v>27</v>
      </c>
      <c r="J59" s="14" t="s">
        <v>29</v>
      </c>
      <c r="K59" s="15" t="s">
        <v>58</v>
      </c>
      <c r="L59" s="56"/>
      <c r="M59" s="14"/>
      <c r="N59" s="14" t="s">
        <v>85</v>
      </c>
      <c r="O59" s="14"/>
      <c r="P59" s="15" t="s">
        <v>160</v>
      </c>
      <c r="Q59" s="16">
        <v>11799</v>
      </c>
      <c r="R59" s="17">
        <v>40</v>
      </c>
      <c r="S59" s="18">
        <v>8141.3099999999986</v>
      </c>
      <c r="T59" s="19" t="s">
        <v>34</v>
      </c>
      <c r="U59" s="20" t="s">
        <v>45</v>
      </c>
      <c r="V59" s="21" t="s">
        <v>77</v>
      </c>
      <c r="W59" s="22">
        <v>6</v>
      </c>
      <c r="X59" s="23"/>
    </row>
    <row r="60" spans="1:24" s="1" customFormat="1" ht="35" customHeight="1" x14ac:dyDescent="0.3">
      <c r="A60" s="24" t="s">
        <v>23</v>
      </c>
      <c r="B60" s="24" t="s">
        <v>158</v>
      </c>
      <c r="C60" s="12" t="s">
        <v>159</v>
      </c>
      <c r="D60" s="54"/>
      <c r="E60" s="39" t="str">
        <f>HYPERLINK("https://www.google.ru/search?q=FQ3588-402&amp;newwindow=1&amp;tbm=isch","Еще фото")</f>
        <v>Еще фото</v>
      </c>
      <c r="F60" s="25" t="s">
        <v>43</v>
      </c>
      <c r="G60" s="24" t="s">
        <v>27</v>
      </c>
      <c r="H60" s="24" t="s">
        <v>28</v>
      </c>
      <c r="I60" s="24" t="s">
        <v>27</v>
      </c>
      <c r="J60" s="14" t="s">
        <v>29</v>
      </c>
      <c r="K60" s="15" t="s">
        <v>58</v>
      </c>
      <c r="L60" s="57"/>
      <c r="M60" s="14"/>
      <c r="N60" s="14" t="s">
        <v>85</v>
      </c>
      <c r="O60" s="14"/>
      <c r="P60" s="15" t="s">
        <v>160</v>
      </c>
      <c r="Q60" s="16">
        <v>11799</v>
      </c>
      <c r="R60" s="17">
        <v>40</v>
      </c>
      <c r="S60" s="18">
        <v>8141.3099999999986</v>
      </c>
      <c r="T60" s="19" t="s">
        <v>34</v>
      </c>
      <c r="U60" s="20" t="s">
        <v>47</v>
      </c>
      <c r="V60" s="21" t="s">
        <v>46</v>
      </c>
      <c r="W60" s="22">
        <v>6</v>
      </c>
      <c r="X60" s="23"/>
    </row>
    <row r="61" spans="1:24" s="1" customFormat="1" ht="37.049999999999997" customHeight="1" x14ac:dyDescent="0.3">
      <c r="A61" s="24" t="s">
        <v>23</v>
      </c>
      <c r="B61" s="24" t="s">
        <v>158</v>
      </c>
      <c r="C61" s="12" t="s">
        <v>159</v>
      </c>
      <c r="D61" s="55"/>
      <c r="E61" s="39" t="str">
        <f>HYPERLINK("https://www.google.ru/search?q=FQ3588-402&amp;newwindow=1&amp;tbm=isch","Еще фото")</f>
        <v>Еще фото</v>
      </c>
      <c r="F61" s="25" t="s">
        <v>43</v>
      </c>
      <c r="G61" s="24" t="s">
        <v>27</v>
      </c>
      <c r="H61" s="24" t="s">
        <v>28</v>
      </c>
      <c r="I61" s="24" t="s">
        <v>27</v>
      </c>
      <c r="J61" s="14" t="s">
        <v>29</v>
      </c>
      <c r="K61" s="15" t="s">
        <v>58</v>
      </c>
      <c r="L61" s="58"/>
      <c r="M61" s="14"/>
      <c r="N61" s="14" t="s">
        <v>85</v>
      </c>
      <c r="O61" s="14"/>
      <c r="P61" s="15" t="s">
        <v>160</v>
      </c>
      <c r="Q61" s="16">
        <v>11799</v>
      </c>
      <c r="R61" s="17">
        <v>40</v>
      </c>
      <c r="S61" s="18">
        <v>8141.3099999999986</v>
      </c>
      <c r="T61" s="19" t="s">
        <v>34</v>
      </c>
      <c r="U61" s="20" t="s">
        <v>35</v>
      </c>
      <c r="V61" s="21" t="s">
        <v>36</v>
      </c>
      <c r="W61" s="22">
        <v>3</v>
      </c>
      <c r="X61" s="23"/>
    </row>
    <row r="62" spans="1:24" s="1" customFormat="1" ht="35" customHeight="1" x14ac:dyDescent="0.3">
      <c r="A62" s="11" t="s">
        <v>23</v>
      </c>
      <c r="B62" s="11" t="s">
        <v>161</v>
      </c>
      <c r="C62" s="12" t="s">
        <v>162</v>
      </c>
      <c r="D62" s="53"/>
      <c r="E62" s="39" t="str">
        <f>HYPERLINK("https://www.google.ru/search?q=FQ4780-010&amp;newwindow=1&amp;tbm=isch","Еще фото")</f>
        <v>Еще фото</v>
      </c>
      <c r="F62" s="13" t="s">
        <v>26</v>
      </c>
      <c r="G62" s="11" t="s">
        <v>27</v>
      </c>
      <c r="H62" s="11" t="s">
        <v>28</v>
      </c>
      <c r="I62" s="14" t="s">
        <v>27</v>
      </c>
      <c r="J62" s="14" t="s">
        <v>29</v>
      </c>
      <c r="K62" s="15" t="s">
        <v>30</v>
      </c>
      <c r="L62" s="56" t="s">
        <v>163</v>
      </c>
      <c r="M62" s="14"/>
      <c r="N62" s="14" t="s">
        <v>92</v>
      </c>
      <c r="O62" s="14"/>
      <c r="P62" s="15" t="s">
        <v>164</v>
      </c>
      <c r="Q62" s="16">
        <v>10999</v>
      </c>
      <c r="R62" s="17">
        <v>40</v>
      </c>
      <c r="S62" s="18">
        <v>7589.3099999999986</v>
      </c>
      <c r="T62" s="19" t="s">
        <v>34</v>
      </c>
      <c r="U62" s="20" t="s">
        <v>35</v>
      </c>
      <c r="V62" s="21" t="s">
        <v>36</v>
      </c>
      <c r="W62" s="22">
        <v>1</v>
      </c>
      <c r="X62" s="23"/>
    </row>
    <row r="63" spans="1:24" s="1" customFormat="1" ht="35" customHeight="1" x14ac:dyDescent="0.3">
      <c r="A63" s="24" t="s">
        <v>23</v>
      </c>
      <c r="B63" s="24" t="s">
        <v>161</v>
      </c>
      <c r="C63" s="12" t="s">
        <v>162</v>
      </c>
      <c r="D63" s="54"/>
      <c r="E63" s="39" t="str">
        <f>HYPERLINK("https://www.google.ru/search?q=FQ4780-010&amp;newwindow=1&amp;tbm=isch","Еще фото")</f>
        <v>Еще фото</v>
      </c>
      <c r="F63" s="13" t="s">
        <v>26</v>
      </c>
      <c r="G63" s="24" t="s">
        <v>27</v>
      </c>
      <c r="H63" s="24" t="s">
        <v>28</v>
      </c>
      <c r="I63" s="24" t="s">
        <v>27</v>
      </c>
      <c r="J63" s="14" t="s">
        <v>29</v>
      </c>
      <c r="K63" s="15" t="s">
        <v>30</v>
      </c>
      <c r="L63" s="57"/>
      <c r="M63" s="14"/>
      <c r="N63" s="14" t="s">
        <v>92</v>
      </c>
      <c r="O63" s="14"/>
      <c r="P63" s="15" t="s">
        <v>164</v>
      </c>
      <c r="Q63" s="16">
        <v>10999</v>
      </c>
      <c r="R63" s="17">
        <v>40</v>
      </c>
      <c r="S63" s="18">
        <v>7589.3099999999986</v>
      </c>
      <c r="T63" s="19" t="s">
        <v>34</v>
      </c>
      <c r="U63" s="20" t="s">
        <v>37</v>
      </c>
      <c r="V63" s="21" t="s">
        <v>38</v>
      </c>
      <c r="W63" s="22">
        <v>1</v>
      </c>
      <c r="X63" s="23"/>
    </row>
    <row r="64" spans="1:24" s="1" customFormat="1" ht="37.049999999999997" customHeight="1" x14ac:dyDescent="0.3">
      <c r="A64" s="24" t="s">
        <v>23</v>
      </c>
      <c r="B64" s="24" t="s">
        <v>161</v>
      </c>
      <c r="C64" s="12" t="s">
        <v>162</v>
      </c>
      <c r="D64" s="55"/>
      <c r="E64" s="39" t="str">
        <f>HYPERLINK("https://www.google.ru/search?q=FQ4780-010&amp;newwindow=1&amp;tbm=isch","Еще фото")</f>
        <v>Еще фото</v>
      </c>
      <c r="F64" s="13" t="s">
        <v>26</v>
      </c>
      <c r="G64" s="24" t="s">
        <v>27</v>
      </c>
      <c r="H64" s="24" t="s">
        <v>28</v>
      </c>
      <c r="I64" s="24" t="s">
        <v>27</v>
      </c>
      <c r="J64" s="14" t="s">
        <v>29</v>
      </c>
      <c r="K64" s="15" t="s">
        <v>30</v>
      </c>
      <c r="L64" s="58"/>
      <c r="M64" s="14"/>
      <c r="N64" s="14" t="s">
        <v>92</v>
      </c>
      <c r="O64" s="14"/>
      <c r="P64" s="15" t="s">
        <v>164</v>
      </c>
      <c r="Q64" s="16">
        <v>10999</v>
      </c>
      <c r="R64" s="17">
        <v>40</v>
      </c>
      <c r="S64" s="18">
        <v>7589.3099999999986</v>
      </c>
      <c r="T64" s="19" t="s">
        <v>34</v>
      </c>
      <c r="U64" s="20" t="s">
        <v>39</v>
      </c>
      <c r="V64" s="21" t="s">
        <v>40</v>
      </c>
      <c r="W64" s="22">
        <v>1</v>
      </c>
      <c r="X64" s="23"/>
    </row>
    <row r="65" spans="1:24" s="1" customFormat="1" ht="108" customHeight="1" x14ac:dyDescent="0.3">
      <c r="A65" s="11" t="s">
        <v>23</v>
      </c>
      <c r="B65" s="11" t="s">
        <v>165</v>
      </c>
      <c r="C65" s="12" t="s">
        <v>166</v>
      </c>
      <c r="D65" s="26"/>
      <c r="E65" s="39" t="str">
        <f>HYPERLINK("https://www.google.ru/search?q=FV7277-010&amp;newwindow=1&amp;tbm=isch","Еще фото")</f>
        <v>Еще фото</v>
      </c>
      <c r="F65" s="13"/>
      <c r="G65" s="11" t="s">
        <v>27</v>
      </c>
      <c r="H65" s="11" t="s">
        <v>28</v>
      </c>
      <c r="I65" s="14" t="s">
        <v>27</v>
      </c>
      <c r="J65" s="14" t="s">
        <v>29</v>
      </c>
      <c r="K65" s="15" t="s">
        <v>30</v>
      </c>
      <c r="L65" s="14" t="s">
        <v>167</v>
      </c>
      <c r="M65" s="14"/>
      <c r="N65" s="14" t="s">
        <v>92</v>
      </c>
      <c r="O65" s="14"/>
      <c r="P65" s="15" t="s">
        <v>81</v>
      </c>
      <c r="Q65" s="16">
        <v>10199</v>
      </c>
      <c r="R65" s="17">
        <v>40</v>
      </c>
      <c r="S65" s="18">
        <v>7037.3099999999995</v>
      </c>
      <c r="T65" s="19" t="s">
        <v>34</v>
      </c>
      <c r="U65" s="20" t="s">
        <v>47</v>
      </c>
      <c r="V65" s="21" t="s">
        <v>48</v>
      </c>
      <c r="W65" s="22">
        <v>2</v>
      </c>
      <c r="X65" s="23"/>
    </row>
    <row r="66" spans="1:24" s="1" customFormat="1" ht="108" customHeight="1" x14ac:dyDescent="0.3">
      <c r="A66" s="11" t="s">
        <v>23</v>
      </c>
      <c r="B66" s="11" t="s">
        <v>168</v>
      </c>
      <c r="C66" s="12" t="s">
        <v>169</v>
      </c>
      <c r="D66" s="26"/>
      <c r="E66" s="39" t="str">
        <f>HYPERLINK("https://www.google.ru/search?q=FV7848-084&amp;newwindow=1&amp;tbm=isch","Еще фото")</f>
        <v>Еще фото</v>
      </c>
      <c r="F66" s="13"/>
      <c r="G66" s="11" t="s">
        <v>27</v>
      </c>
      <c r="H66" s="11" t="s">
        <v>28</v>
      </c>
      <c r="I66" s="14" t="s">
        <v>27</v>
      </c>
      <c r="J66" s="14" t="s">
        <v>29</v>
      </c>
      <c r="K66" s="15" t="s">
        <v>58</v>
      </c>
      <c r="L66" s="14" t="s">
        <v>170</v>
      </c>
      <c r="M66" s="14"/>
      <c r="N66" s="14" t="s">
        <v>32</v>
      </c>
      <c r="O66" s="14"/>
      <c r="P66" s="15" t="s">
        <v>171</v>
      </c>
      <c r="Q66" s="16">
        <v>10499</v>
      </c>
      <c r="R66" s="17">
        <v>40</v>
      </c>
      <c r="S66" s="18">
        <v>7244.3099999999986</v>
      </c>
      <c r="T66" s="19" t="s">
        <v>34</v>
      </c>
      <c r="U66" s="20" t="s">
        <v>172</v>
      </c>
      <c r="V66" s="21" t="s">
        <v>77</v>
      </c>
      <c r="W66" s="22">
        <v>1</v>
      </c>
      <c r="X66" s="23"/>
    </row>
    <row r="67" spans="1:24" s="1" customFormat="1" ht="108" customHeight="1" x14ac:dyDescent="0.3">
      <c r="A67" s="11" t="s">
        <v>23</v>
      </c>
      <c r="B67" s="11" t="s">
        <v>173</v>
      </c>
      <c r="C67" s="12" t="s">
        <v>174</v>
      </c>
      <c r="D67" s="26"/>
      <c r="E67" s="39" t="str">
        <f>HYPERLINK("https://www.google.ru/search?q=FV8608-050&amp;newwindow=1&amp;tbm=isch","Еще фото")</f>
        <v>Еще фото</v>
      </c>
      <c r="F67" s="13"/>
      <c r="G67" s="11" t="s">
        <v>27</v>
      </c>
      <c r="H67" s="11" t="s">
        <v>28</v>
      </c>
      <c r="I67" s="14" t="s">
        <v>27</v>
      </c>
      <c r="J67" s="14" t="s">
        <v>29</v>
      </c>
      <c r="K67" s="15" t="s">
        <v>30</v>
      </c>
      <c r="L67" s="14" t="s">
        <v>175</v>
      </c>
      <c r="M67" s="14"/>
      <c r="N67" s="14" t="s">
        <v>32</v>
      </c>
      <c r="O67" s="14"/>
      <c r="P67" s="15" t="s">
        <v>176</v>
      </c>
      <c r="Q67" s="16">
        <v>11399</v>
      </c>
      <c r="R67" s="17">
        <v>40</v>
      </c>
      <c r="S67" s="18">
        <v>7865.3099999999986</v>
      </c>
      <c r="T67" s="19" t="s">
        <v>34</v>
      </c>
      <c r="U67" s="20" t="s">
        <v>39</v>
      </c>
      <c r="V67" s="21" t="s">
        <v>40</v>
      </c>
      <c r="W67" s="22">
        <v>1</v>
      </c>
      <c r="X67" s="23"/>
    </row>
    <row r="68" spans="1:24" s="1" customFormat="1" ht="52.05" customHeight="1" x14ac:dyDescent="0.3">
      <c r="A68" s="11" t="s">
        <v>23</v>
      </c>
      <c r="B68" s="11" t="s">
        <v>177</v>
      </c>
      <c r="C68" s="12" t="s">
        <v>178</v>
      </c>
      <c r="D68" s="59"/>
      <c r="E68" s="39" t="str">
        <f>HYPERLINK("https://www.google.ru/search?q=FZ0975-065&amp;newwindow=1&amp;tbm=isch","Еще фото")</f>
        <v>Еще фото</v>
      </c>
      <c r="F68" s="13"/>
      <c r="G68" s="11" t="s">
        <v>27</v>
      </c>
      <c r="H68" s="11" t="s">
        <v>28</v>
      </c>
      <c r="I68" s="14" t="s">
        <v>27</v>
      </c>
      <c r="J68" s="14" t="s">
        <v>29</v>
      </c>
      <c r="K68" s="15" t="s">
        <v>30</v>
      </c>
      <c r="L68" s="56" t="s">
        <v>179</v>
      </c>
      <c r="M68" s="14"/>
      <c r="N68" s="14" t="s">
        <v>32</v>
      </c>
      <c r="O68" s="14"/>
      <c r="P68" s="15" t="s">
        <v>180</v>
      </c>
      <c r="Q68" s="16">
        <v>12899</v>
      </c>
      <c r="R68" s="17">
        <v>40</v>
      </c>
      <c r="S68" s="18">
        <v>8900.31</v>
      </c>
      <c r="T68" s="19" t="s">
        <v>34</v>
      </c>
      <c r="U68" s="20" t="s">
        <v>39</v>
      </c>
      <c r="V68" s="21" t="s">
        <v>40</v>
      </c>
      <c r="W68" s="22">
        <v>2</v>
      </c>
      <c r="X68" s="23"/>
    </row>
    <row r="69" spans="1:24" s="1" customFormat="1" ht="61.05" customHeight="1" x14ac:dyDescent="0.3">
      <c r="A69" s="24" t="s">
        <v>23</v>
      </c>
      <c r="B69" s="24" t="s">
        <v>177</v>
      </c>
      <c r="C69" s="12" t="s">
        <v>178</v>
      </c>
      <c r="D69" s="60"/>
      <c r="E69" s="39" t="str">
        <f>HYPERLINK("https://www.google.ru/search?q=FZ0975-065&amp;newwindow=1&amp;tbm=isch","Еще фото")</f>
        <v>Еще фото</v>
      </c>
      <c r="F69" s="13"/>
      <c r="G69" s="24" t="s">
        <v>27</v>
      </c>
      <c r="H69" s="24" t="s">
        <v>28</v>
      </c>
      <c r="I69" s="24" t="s">
        <v>27</v>
      </c>
      <c r="J69" s="14" t="s">
        <v>29</v>
      </c>
      <c r="K69" s="15" t="s">
        <v>30</v>
      </c>
      <c r="L69" s="58"/>
      <c r="M69" s="14"/>
      <c r="N69" s="14" t="s">
        <v>32</v>
      </c>
      <c r="O69" s="14"/>
      <c r="P69" s="15" t="s">
        <v>180</v>
      </c>
      <c r="Q69" s="16">
        <v>12899</v>
      </c>
      <c r="R69" s="17">
        <v>40</v>
      </c>
      <c r="S69" s="18">
        <v>8900.31</v>
      </c>
      <c r="T69" s="19" t="s">
        <v>34</v>
      </c>
      <c r="U69" s="20" t="s">
        <v>49</v>
      </c>
      <c r="V69" s="21" t="s">
        <v>50</v>
      </c>
      <c r="W69" s="22">
        <v>1</v>
      </c>
      <c r="X69" s="23"/>
    </row>
    <row r="70" spans="1:24" s="1" customFormat="1" ht="52.05" customHeight="1" x14ac:dyDescent="0.3">
      <c r="A70" s="11" t="s">
        <v>23</v>
      </c>
      <c r="B70" s="11" t="s">
        <v>181</v>
      </c>
      <c r="C70" s="12" t="s">
        <v>182</v>
      </c>
      <c r="D70" s="59"/>
      <c r="E70" s="39" t="str">
        <f>HYPERLINK("https://www.google.ru/search?q=FZ1043-010&amp;newwindow=1&amp;tbm=isch","Еще фото")</f>
        <v>Еще фото</v>
      </c>
      <c r="F70" s="13"/>
      <c r="G70" s="11" t="s">
        <v>27</v>
      </c>
      <c r="H70" s="11" t="s">
        <v>28</v>
      </c>
      <c r="I70" s="14" t="s">
        <v>27</v>
      </c>
      <c r="J70" s="14" t="s">
        <v>183</v>
      </c>
      <c r="K70" s="15" t="s">
        <v>30</v>
      </c>
      <c r="L70" s="56" t="s">
        <v>184</v>
      </c>
      <c r="M70" s="14"/>
      <c r="N70" s="14" t="s">
        <v>185</v>
      </c>
      <c r="O70" s="14"/>
      <c r="P70" s="15" t="s">
        <v>186</v>
      </c>
      <c r="Q70" s="16">
        <v>11899</v>
      </c>
      <c r="R70" s="17">
        <v>40</v>
      </c>
      <c r="S70" s="18">
        <v>8210.31</v>
      </c>
      <c r="T70" s="19" t="s">
        <v>34</v>
      </c>
      <c r="U70" s="20" t="s">
        <v>47</v>
      </c>
      <c r="V70" s="21" t="s">
        <v>48</v>
      </c>
      <c r="W70" s="22">
        <v>5</v>
      </c>
      <c r="X70" s="23"/>
    </row>
    <row r="71" spans="1:24" s="1" customFormat="1" ht="61.05" customHeight="1" x14ac:dyDescent="0.3">
      <c r="A71" s="24" t="s">
        <v>23</v>
      </c>
      <c r="B71" s="24" t="s">
        <v>181</v>
      </c>
      <c r="C71" s="12" t="s">
        <v>182</v>
      </c>
      <c r="D71" s="60"/>
      <c r="E71" s="39" t="str">
        <f>HYPERLINK("https://www.google.ru/search?q=FZ1043-010&amp;newwindow=1&amp;tbm=isch","Еще фото")</f>
        <v>Еще фото</v>
      </c>
      <c r="F71" s="13"/>
      <c r="G71" s="24" t="s">
        <v>27</v>
      </c>
      <c r="H71" s="24" t="s">
        <v>28</v>
      </c>
      <c r="I71" s="24" t="s">
        <v>27</v>
      </c>
      <c r="J71" s="14" t="s">
        <v>183</v>
      </c>
      <c r="K71" s="15" t="s">
        <v>30</v>
      </c>
      <c r="L71" s="58"/>
      <c r="M71" s="14"/>
      <c r="N71" s="14" t="s">
        <v>185</v>
      </c>
      <c r="O71" s="14"/>
      <c r="P71" s="15" t="s">
        <v>186</v>
      </c>
      <c r="Q71" s="16">
        <v>11899</v>
      </c>
      <c r="R71" s="17">
        <v>40</v>
      </c>
      <c r="S71" s="18">
        <v>8210.31</v>
      </c>
      <c r="T71" s="19" t="s">
        <v>34</v>
      </c>
      <c r="U71" s="20" t="s">
        <v>35</v>
      </c>
      <c r="V71" s="21" t="s">
        <v>36</v>
      </c>
      <c r="W71" s="22">
        <v>1</v>
      </c>
      <c r="X71" s="23"/>
    </row>
    <row r="72" spans="1:24" s="1" customFormat="1" ht="108" customHeight="1" x14ac:dyDescent="0.3">
      <c r="A72" s="11" t="s">
        <v>23</v>
      </c>
      <c r="B72" s="11" t="s">
        <v>187</v>
      </c>
      <c r="C72" s="12" t="s">
        <v>188</v>
      </c>
      <c r="D72" s="26"/>
      <c r="E72" s="39" t="str">
        <f>HYPERLINK("https://www.google.ru/search?q=HJ2185-234&amp;newwindow=1&amp;tbm=isch","Еще фото")</f>
        <v>Еще фото</v>
      </c>
      <c r="F72" s="13"/>
      <c r="G72" s="11" t="s">
        <v>27</v>
      </c>
      <c r="H72" s="11" t="s">
        <v>28</v>
      </c>
      <c r="I72" s="14" t="s">
        <v>27</v>
      </c>
      <c r="J72" s="14" t="s">
        <v>29</v>
      </c>
      <c r="K72" s="15" t="s">
        <v>30</v>
      </c>
      <c r="L72" s="14" t="s">
        <v>189</v>
      </c>
      <c r="M72" s="14"/>
      <c r="N72" s="14" t="s">
        <v>190</v>
      </c>
      <c r="O72" s="14"/>
      <c r="P72" s="15" t="s">
        <v>191</v>
      </c>
      <c r="Q72" s="16">
        <v>11699</v>
      </c>
      <c r="R72" s="17">
        <v>40</v>
      </c>
      <c r="S72" s="18">
        <v>8072.3099999999986</v>
      </c>
      <c r="T72" s="19" t="s">
        <v>34</v>
      </c>
      <c r="U72" s="20" t="s">
        <v>37</v>
      </c>
      <c r="V72" s="21" t="s">
        <v>38</v>
      </c>
      <c r="W72" s="22">
        <v>1</v>
      </c>
      <c r="X72" s="23"/>
    </row>
    <row r="73" spans="1:24" s="1" customFormat="1" ht="108" customHeight="1" x14ac:dyDescent="0.3">
      <c r="A73" s="11" t="s">
        <v>23</v>
      </c>
      <c r="B73" s="11" t="s">
        <v>192</v>
      </c>
      <c r="C73" s="12" t="s">
        <v>193</v>
      </c>
      <c r="D73" s="26"/>
      <c r="E73" s="39" t="str">
        <f>HYPERLINK("https://www.google.ru/search?q=HQ4422-010&amp;newwindow=1&amp;tbm=isch","Еще фото")</f>
        <v>Еще фото</v>
      </c>
      <c r="F73" s="13" t="s">
        <v>26</v>
      </c>
      <c r="G73" s="11" t="s">
        <v>27</v>
      </c>
      <c r="H73" s="11" t="s">
        <v>28</v>
      </c>
      <c r="I73" s="14" t="s">
        <v>27</v>
      </c>
      <c r="J73" s="14" t="s">
        <v>29</v>
      </c>
      <c r="K73" s="15" t="s">
        <v>30</v>
      </c>
      <c r="L73" s="14" t="s">
        <v>194</v>
      </c>
      <c r="M73" s="14"/>
      <c r="N73" s="14" t="s">
        <v>92</v>
      </c>
      <c r="O73" s="14"/>
      <c r="P73" s="15" t="s">
        <v>65</v>
      </c>
      <c r="Q73" s="16">
        <v>9699</v>
      </c>
      <c r="R73" s="17">
        <v>40</v>
      </c>
      <c r="S73" s="18">
        <v>6692.3099999999995</v>
      </c>
      <c r="T73" s="19" t="s">
        <v>34</v>
      </c>
      <c r="U73" s="20" t="s">
        <v>39</v>
      </c>
      <c r="V73" s="21" t="s">
        <v>40</v>
      </c>
      <c r="W73" s="22">
        <v>2</v>
      </c>
      <c r="X73" s="23"/>
    </row>
    <row r="74" spans="1:24" s="1" customFormat="1" ht="108" customHeight="1" x14ac:dyDescent="0.3">
      <c r="A74" s="11" t="s">
        <v>23</v>
      </c>
      <c r="B74" s="11" t="s">
        <v>195</v>
      </c>
      <c r="C74" s="12" t="s">
        <v>196</v>
      </c>
      <c r="D74" s="26"/>
      <c r="E74" s="39" t="str">
        <f>HYPERLINK("https://www.google.ru/search?q=HV0526-104&amp;newwindow=1&amp;tbm=isch","Еще фото")</f>
        <v>Еще фото</v>
      </c>
      <c r="F74" s="13"/>
      <c r="G74" s="11" t="s">
        <v>27</v>
      </c>
      <c r="H74" s="11" t="s">
        <v>28</v>
      </c>
      <c r="I74" s="14" t="s">
        <v>27</v>
      </c>
      <c r="J74" s="14" t="s">
        <v>29</v>
      </c>
      <c r="K74" s="15" t="s">
        <v>30</v>
      </c>
      <c r="L74" s="14" t="s">
        <v>197</v>
      </c>
      <c r="M74" s="14"/>
      <c r="N74" s="14" t="s">
        <v>69</v>
      </c>
      <c r="O74" s="14"/>
      <c r="P74" s="15" t="s">
        <v>198</v>
      </c>
      <c r="Q74" s="16">
        <v>18699</v>
      </c>
      <c r="R74" s="17">
        <v>40</v>
      </c>
      <c r="S74" s="18">
        <v>12902.31</v>
      </c>
      <c r="T74" s="19" t="s">
        <v>34</v>
      </c>
      <c r="U74" s="20" t="s">
        <v>39</v>
      </c>
      <c r="V74" s="21" t="s">
        <v>40</v>
      </c>
      <c r="W74" s="22">
        <v>3</v>
      </c>
      <c r="X74" s="23"/>
    </row>
    <row r="75" spans="1:24" s="1" customFormat="1" ht="52.05" customHeight="1" x14ac:dyDescent="0.3">
      <c r="A75" s="11" t="s">
        <v>23</v>
      </c>
      <c r="B75" s="11" t="s">
        <v>199</v>
      </c>
      <c r="C75" s="12" t="s">
        <v>200</v>
      </c>
      <c r="D75" s="59"/>
      <c r="E75" s="39" t="str">
        <f>HYPERLINK("https://www.google.ru/search?q=HV0959-303&amp;newwindow=1&amp;tbm=isch","Еще фото")</f>
        <v>Еще фото</v>
      </c>
      <c r="F75" s="13"/>
      <c r="G75" s="11" t="s">
        <v>27</v>
      </c>
      <c r="H75" s="11" t="s">
        <v>28</v>
      </c>
      <c r="I75" s="14" t="s">
        <v>27</v>
      </c>
      <c r="J75" s="14" t="s">
        <v>29</v>
      </c>
      <c r="K75" s="15" t="s">
        <v>30</v>
      </c>
      <c r="L75" s="56" t="s">
        <v>201</v>
      </c>
      <c r="M75" s="14"/>
      <c r="N75" s="14" t="s">
        <v>64</v>
      </c>
      <c r="O75" s="14"/>
      <c r="P75" s="15" t="s">
        <v>202</v>
      </c>
      <c r="Q75" s="16">
        <v>12399</v>
      </c>
      <c r="R75" s="17">
        <v>40</v>
      </c>
      <c r="S75" s="18">
        <v>8555.31</v>
      </c>
      <c r="T75" s="19" t="s">
        <v>34</v>
      </c>
      <c r="U75" s="20" t="s">
        <v>35</v>
      </c>
      <c r="V75" s="21" t="s">
        <v>36</v>
      </c>
      <c r="W75" s="22">
        <v>1</v>
      </c>
      <c r="X75" s="23"/>
    </row>
    <row r="76" spans="1:24" s="1" customFormat="1" ht="61.05" customHeight="1" x14ac:dyDescent="0.3">
      <c r="A76" s="24" t="s">
        <v>23</v>
      </c>
      <c r="B76" s="24" t="s">
        <v>199</v>
      </c>
      <c r="C76" s="12" t="s">
        <v>200</v>
      </c>
      <c r="D76" s="60"/>
      <c r="E76" s="39" t="str">
        <f>HYPERLINK("https://www.google.ru/search?q=HV0959-303&amp;newwindow=1&amp;tbm=isch","Еще фото")</f>
        <v>Еще фото</v>
      </c>
      <c r="F76" s="13"/>
      <c r="G76" s="24" t="s">
        <v>27</v>
      </c>
      <c r="H76" s="24" t="s">
        <v>28</v>
      </c>
      <c r="I76" s="24" t="s">
        <v>27</v>
      </c>
      <c r="J76" s="14" t="s">
        <v>29</v>
      </c>
      <c r="K76" s="15" t="s">
        <v>30</v>
      </c>
      <c r="L76" s="58"/>
      <c r="M76" s="14"/>
      <c r="N76" s="14" t="s">
        <v>64</v>
      </c>
      <c r="O76" s="14"/>
      <c r="P76" s="15" t="s">
        <v>202</v>
      </c>
      <c r="Q76" s="16">
        <v>12399</v>
      </c>
      <c r="R76" s="17">
        <v>40</v>
      </c>
      <c r="S76" s="18">
        <v>8555.31</v>
      </c>
      <c r="T76" s="19" t="s">
        <v>34</v>
      </c>
      <c r="U76" s="20" t="s">
        <v>37</v>
      </c>
      <c r="V76" s="21" t="s">
        <v>38</v>
      </c>
      <c r="W76" s="22">
        <v>1</v>
      </c>
      <c r="X76" s="23"/>
    </row>
    <row r="77" spans="1:24" s="1" customFormat="1" ht="52.05" customHeight="1" x14ac:dyDescent="0.3">
      <c r="A77" s="11" t="s">
        <v>23</v>
      </c>
      <c r="B77" s="11" t="s">
        <v>199</v>
      </c>
      <c r="C77" s="12" t="s">
        <v>203</v>
      </c>
      <c r="D77" s="59"/>
      <c r="E77" s="39" t="str">
        <f>HYPERLINK("https://www.google.ru/search?q=HV0959-321&amp;newwindow=1&amp;tbm=isch","Еще фото")</f>
        <v>Еще фото</v>
      </c>
      <c r="F77" s="13"/>
      <c r="G77" s="11" t="s">
        <v>27</v>
      </c>
      <c r="H77" s="11" t="s">
        <v>28</v>
      </c>
      <c r="I77" s="14" t="s">
        <v>27</v>
      </c>
      <c r="J77" s="14" t="s">
        <v>29</v>
      </c>
      <c r="K77" s="15" t="s">
        <v>30</v>
      </c>
      <c r="L77" s="56" t="s">
        <v>201</v>
      </c>
      <c r="M77" s="14"/>
      <c r="N77" s="14" t="s">
        <v>64</v>
      </c>
      <c r="O77" s="14"/>
      <c r="P77" s="15" t="s">
        <v>202</v>
      </c>
      <c r="Q77" s="16">
        <v>12399</v>
      </c>
      <c r="R77" s="17">
        <v>40</v>
      </c>
      <c r="S77" s="18">
        <v>8555.31</v>
      </c>
      <c r="T77" s="19" t="s">
        <v>34</v>
      </c>
      <c r="U77" s="20" t="s">
        <v>35</v>
      </c>
      <c r="V77" s="21" t="s">
        <v>36</v>
      </c>
      <c r="W77" s="22">
        <v>1</v>
      </c>
      <c r="X77" s="23"/>
    </row>
    <row r="78" spans="1:24" s="1" customFormat="1" ht="61.05" customHeight="1" x14ac:dyDescent="0.3">
      <c r="A78" s="24" t="s">
        <v>23</v>
      </c>
      <c r="B78" s="24" t="s">
        <v>199</v>
      </c>
      <c r="C78" s="12" t="s">
        <v>203</v>
      </c>
      <c r="D78" s="60"/>
      <c r="E78" s="39" t="str">
        <f>HYPERLINK("https://www.google.ru/search?q=HV0959-321&amp;newwindow=1&amp;tbm=isch","Еще фото")</f>
        <v>Еще фото</v>
      </c>
      <c r="F78" s="13"/>
      <c r="G78" s="24" t="s">
        <v>27</v>
      </c>
      <c r="H78" s="24" t="s">
        <v>28</v>
      </c>
      <c r="I78" s="24" t="s">
        <v>27</v>
      </c>
      <c r="J78" s="14" t="s">
        <v>29</v>
      </c>
      <c r="K78" s="15" t="s">
        <v>30</v>
      </c>
      <c r="L78" s="58"/>
      <c r="M78" s="14"/>
      <c r="N78" s="14" t="s">
        <v>64</v>
      </c>
      <c r="O78" s="14"/>
      <c r="P78" s="15" t="s">
        <v>202</v>
      </c>
      <c r="Q78" s="16">
        <v>12399</v>
      </c>
      <c r="R78" s="17">
        <v>40</v>
      </c>
      <c r="S78" s="18">
        <v>8555.31</v>
      </c>
      <c r="T78" s="19" t="s">
        <v>34</v>
      </c>
      <c r="U78" s="20" t="s">
        <v>37</v>
      </c>
      <c r="V78" s="21" t="s">
        <v>38</v>
      </c>
      <c r="W78" s="22">
        <v>1</v>
      </c>
      <c r="X78" s="23"/>
    </row>
    <row r="79" spans="1:24" s="1" customFormat="1" ht="108" customHeight="1" x14ac:dyDescent="0.3">
      <c r="A79" s="11" t="s">
        <v>23</v>
      </c>
      <c r="B79" s="11" t="s">
        <v>72</v>
      </c>
      <c r="C79" s="12" t="s">
        <v>204</v>
      </c>
      <c r="D79" s="26"/>
      <c r="E79" s="39" t="str">
        <f>HYPERLINK("https://www.google.ru/search?q=HV6779-486&amp;newwindow=1&amp;tbm=isch","Еще фото")</f>
        <v>Еще фото</v>
      </c>
      <c r="F79" s="13"/>
      <c r="G79" s="11" t="s">
        <v>27</v>
      </c>
      <c r="H79" s="11" t="s">
        <v>28</v>
      </c>
      <c r="I79" s="14" t="s">
        <v>27</v>
      </c>
      <c r="J79" s="14" t="s">
        <v>29</v>
      </c>
      <c r="K79" s="15" t="s">
        <v>58</v>
      </c>
      <c r="L79" s="14" t="s">
        <v>205</v>
      </c>
      <c r="M79" s="14"/>
      <c r="N79" s="14" t="s">
        <v>85</v>
      </c>
      <c r="O79" s="14"/>
      <c r="P79" s="15" t="s">
        <v>206</v>
      </c>
      <c r="Q79" s="16">
        <v>12399</v>
      </c>
      <c r="R79" s="17">
        <v>40</v>
      </c>
      <c r="S79" s="18">
        <v>8555.31</v>
      </c>
      <c r="T79" s="19" t="s">
        <v>34</v>
      </c>
      <c r="U79" s="20" t="s">
        <v>47</v>
      </c>
      <c r="V79" s="21" t="s">
        <v>46</v>
      </c>
      <c r="W79" s="22">
        <v>3</v>
      </c>
      <c r="X79" s="23"/>
    </row>
    <row r="80" spans="1:24" s="1" customFormat="1" ht="108" customHeight="1" x14ac:dyDescent="0.3">
      <c r="A80" s="11" t="s">
        <v>23</v>
      </c>
      <c r="B80" s="11" t="s">
        <v>207</v>
      </c>
      <c r="C80" s="12" t="s">
        <v>208</v>
      </c>
      <c r="D80" s="26"/>
      <c r="E80" s="39" t="str">
        <f>HYPERLINK("https://www.google.ru/search?q=IB1058-010&amp;newwindow=1&amp;tbm=isch","Еще фото")</f>
        <v>Еще фото</v>
      </c>
      <c r="F80" s="13"/>
      <c r="G80" s="11" t="s">
        <v>27</v>
      </c>
      <c r="H80" s="11" t="s">
        <v>28</v>
      </c>
      <c r="I80" s="14" t="s">
        <v>27</v>
      </c>
      <c r="J80" s="14" t="s">
        <v>29</v>
      </c>
      <c r="K80" s="15" t="s">
        <v>58</v>
      </c>
      <c r="L80" s="14" t="s">
        <v>209</v>
      </c>
      <c r="M80" s="14"/>
      <c r="N80" s="14" t="s">
        <v>92</v>
      </c>
      <c r="O80" s="14"/>
      <c r="P80" s="15" t="s">
        <v>210</v>
      </c>
      <c r="Q80" s="16">
        <v>15199</v>
      </c>
      <c r="R80" s="17">
        <v>40</v>
      </c>
      <c r="S80" s="18">
        <v>10487.31</v>
      </c>
      <c r="T80" s="19" t="s">
        <v>34</v>
      </c>
      <c r="U80" s="20" t="s">
        <v>49</v>
      </c>
      <c r="V80" s="21" t="s">
        <v>40</v>
      </c>
      <c r="W80" s="22">
        <v>1</v>
      </c>
      <c r="X80" s="23"/>
    </row>
    <row r="81" spans="1:24" s="1" customFormat="1" ht="108" customHeight="1" x14ac:dyDescent="0.3">
      <c r="A81" s="11" t="s">
        <v>23</v>
      </c>
      <c r="B81" s="11" t="s">
        <v>211</v>
      </c>
      <c r="C81" s="12" t="s">
        <v>212</v>
      </c>
      <c r="D81" s="26"/>
      <c r="E81" s="39" t="str">
        <f>HYPERLINK("https://www.google.ru/search?q=IB2243-010&amp;newwindow=1&amp;tbm=isch","Еще фото")</f>
        <v>Еще фото</v>
      </c>
      <c r="F81" s="13" t="s">
        <v>26</v>
      </c>
      <c r="G81" s="11" t="s">
        <v>27</v>
      </c>
      <c r="H81" s="11" t="s">
        <v>28</v>
      </c>
      <c r="I81" s="14" t="s">
        <v>27</v>
      </c>
      <c r="J81" s="14" t="s">
        <v>29</v>
      </c>
      <c r="K81" s="15" t="s">
        <v>30</v>
      </c>
      <c r="L81" s="14" t="s">
        <v>213</v>
      </c>
      <c r="M81" s="14"/>
      <c r="N81" s="14" t="s">
        <v>92</v>
      </c>
      <c r="O81" s="14"/>
      <c r="P81" s="15" t="s">
        <v>214</v>
      </c>
      <c r="Q81" s="16">
        <v>11399</v>
      </c>
      <c r="R81" s="17">
        <v>40</v>
      </c>
      <c r="S81" s="18">
        <v>7865.3099999999986</v>
      </c>
      <c r="T81" s="19" t="s">
        <v>34</v>
      </c>
      <c r="U81" s="20" t="s">
        <v>35</v>
      </c>
      <c r="V81" s="21" t="s">
        <v>36</v>
      </c>
      <c r="W81" s="22">
        <v>1</v>
      </c>
      <c r="X81" s="23"/>
    </row>
    <row r="82" spans="1:24" s="1" customFormat="1" ht="108" customHeight="1" x14ac:dyDescent="0.3">
      <c r="A82" s="11" t="s">
        <v>23</v>
      </c>
      <c r="B82" s="11" t="s">
        <v>211</v>
      </c>
      <c r="C82" s="12" t="s">
        <v>215</v>
      </c>
      <c r="D82" s="26"/>
      <c r="E82" s="39" t="str">
        <f>HYPERLINK("https://www.google.ru/search?q=IB2243-040&amp;newwindow=1&amp;tbm=isch","Еще фото")</f>
        <v>Еще фото</v>
      </c>
      <c r="F82" s="13" t="s">
        <v>26</v>
      </c>
      <c r="G82" s="11" t="s">
        <v>27</v>
      </c>
      <c r="H82" s="11" t="s">
        <v>28</v>
      </c>
      <c r="I82" s="14" t="s">
        <v>27</v>
      </c>
      <c r="J82" s="14" t="s">
        <v>183</v>
      </c>
      <c r="K82" s="15" t="s">
        <v>30</v>
      </c>
      <c r="L82" s="14" t="s">
        <v>216</v>
      </c>
      <c r="M82" s="14"/>
      <c r="N82" s="14" t="s">
        <v>32</v>
      </c>
      <c r="O82" s="14"/>
      <c r="P82" s="15" t="s">
        <v>214</v>
      </c>
      <c r="Q82" s="16">
        <v>11999</v>
      </c>
      <c r="R82" s="17">
        <v>40</v>
      </c>
      <c r="S82" s="18">
        <v>8279.31</v>
      </c>
      <c r="T82" s="19" t="s">
        <v>34</v>
      </c>
      <c r="U82" s="20" t="s">
        <v>49</v>
      </c>
      <c r="V82" s="21" t="s">
        <v>50</v>
      </c>
      <c r="W82" s="22">
        <v>1</v>
      </c>
      <c r="X82" s="23"/>
    </row>
    <row r="83" spans="1:24" s="1" customFormat="1" ht="108" customHeight="1" x14ac:dyDescent="0.3">
      <c r="A83" s="11" t="s">
        <v>23</v>
      </c>
      <c r="B83" s="11" t="s">
        <v>217</v>
      </c>
      <c r="C83" s="12" t="s">
        <v>218</v>
      </c>
      <c r="D83" s="26"/>
      <c r="E83" s="39" t="str">
        <f>HYPERLINK("https://www.google.ru/search?q=IB2504-041&amp;newwindow=1&amp;tbm=isch","Еще фото")</f>
        <v>Еще фото</v>
      </c>
      <c r="F83" s="13"/>
      <c r="G83" s="11" t="s">
        <v>27</v>
      </c>
      <c r="H83" s="11" t="s">
        <v>28</v>
      </c>
      <c r="I83" s="14" t="s">
        <v>27</v>
      </c>
      <c r="J83" s="14" t="s">
        <v>29</v>
      </c>
      <c r="K83" s="15" t="s">
        <v>58</v>
      </c>
      <c r="L83" s="14" t="s">
        <v>219</v>
      </c>
      <c r="M83" s="14"/>
      <c r="N83" s="14" t="s">
        <v>32</v>
      </c>
      <c r="O83" s="14"/>
      <c r="P83" s="15" t="s">
        <v>143</v>
      </c>
      <c r="Q83" s="16">
        <v>11799</v>
      </c>
      <c r="R83" s="17">
        <v>40</v>
      </c>
      <c r="S83" s="18">
        <v>8141.3099999999986</v>
      </c>
      <c r="T83" s="19" t="s">
        <v>34</v>
      </c>
      <c r="U83" s="20" t="s">
        <v>37</v>
      </c>
      <c r="V83" s="21" t="s">
        <v>71</v>
      </c>
      <c r="W83" s="22">
        <v>2</v>
      </c>
      <c r="X83" s="23"/>
    </row>
    <row r="84" spans="1:24" s="1" customFormat="1" ht="108" customHeight="1" x14ac:dyDescent="0.3">
      <c r="A84" s="11" t="s">
        <v>23</v>
      </c>
      <c r="B84" s="11" t="s">
        <v>220</v>
      </c>
      <c r="C84" s="12" t="s">
        <v>221</v>
      </c>
      <c r="D84" s="26"/>
      <c r="E84" s="39" t="str">
        <f>HYPERLINK("https://www.google.ru/search?q=IF0311-103&amp;newwindow=1&amp;tbm=isch","Еще фото")</f>
        <v>Еще фото</v>
      </c>
      <c r="F84" s="13"/>
      <c r="G84" s="11" t="s">
        <v>27</v>
      </c>
      <c r="H84" s="11" t="s">
        <v>28</v>
      </c>
      <c r="I84" s="14" t="s">
        <v>27</v>
      </c>
      <c r="J84" s="14" t="s">
        <v>29</v>
      </c>
      <c r="K84" s="15" t="s">
        <v>58</v>
      </c>
      <c r="L84" s="14" t="s">
        <v>222</v>
      </c>
      <c r="M84" s="14"/>
      <c r="N84" s="14" t="s">
        <v>69</v>
      </c>
      <c r="O84" s="14"/>
      <c r="P84" s="15" t="s">
        <v>198</v>
      </c>
      <c r="Q84" s="16">
        <v>13799</v>
      </c>
      <c r="R84" s="17">
        <v>40</v>
      </c>
      <c r="S84" s="18">
        <v>9521.31</v>
      </c>
      <c r="T84" s="19" t="s">
        <v>34</v>
      </c>
      <c r="U84" s="20" t="s">
        <v>35</v>
      </c>
      <c r="V84" s="21" t="s">
        <v>36</v>
      </c>
      <c r="W84" s="22">
        <v>1</v>
      </c>
      <c r="X84" s="23"/>
    </row>
    <row r="85" spans="1:24" s="1" customFormat="1" ht="52.05" customHeight="1" x14ac:dyDescent="0.3">
      <c r="A85" s="11" t="s">
        <v>23</v>
      </c>
      <c r="B85" s="11" t="s">
        <v>223</v>
      </c>
      <c r="C85" s="12" t="s">
        <v>224</v>
      </c>
      <c r="D85" s="59"/>
      <c r="E85" s="39" t="str">
        <f>HYPERLINK("https://www.google.ru/search?q=IF0699-010&amp;newwindow=1&amp;tbm=isch","Еще фото")</f>
        <v>Еще фото</v>
      </c>
      <c r="F85" s="13"/>
      <c r="G85" s="11" t="s">
        <v>27</v>
      </c>
      <c r="H85" s="11" t="s">
        <v>28</v>
      </c>
      <c r="I85" s="14" t="s">
        <v>27</v>
      </c>
      <c r="J85" s="14" t="s">
        <v>29</v>
      </c>
      <c r="K85" s="15" t="s">
        <v>30</v>
      </c>
      <c r="L85" s="56"/>
      <c r="M85" s="14"/>
      <c r="N85" s="14" t="s">
        <v>92</v>
      </c>
      <c r="O85" s="14"/>
      <c r="P85" s="15" t="s">
        <v>70</v>
      </c>
      <c r="Q85" s="16">
        <v>9899</v>
      </c>
      <c r="R85" s="17">
        <v>40</v>
      </c>
      <c r="S85" s="18">
        <v>6830.3099999999995</v>
      </c>
      <c r="T85" s="19" t="s">
        <v>34</v>
      </c>
      <c r="U85" s="20" t="s">
        <v>39</v>
      </c>
      <c r="V85" s="21" t="s">
        <v>40</v>
      </c>
      <c r="W85" s="22">
        <v>1</v>
      </c>
      <c r="X85" s="23"/>
    </row>
    <row r="86" spans="1:24" s="1" customFormat="1" ht="61.05" customHeight="1" x14ac:dyDescent="0.3">
      <c r="A86" s="24" t="s">
        <v>23</v>
      </c>
      <c r="B86" s="24" t="s">
        <v>223</v>
      </c>
      <c r="C86" s="12" t="s">
        <v>224</v>
      </c>
      <c r="D86" s="60"/>
      <c r="E86" s="39" t="str">
        <f>HYPERLINK("https://www.google.ru/search?q=IF0699-010&amp;newwindow=1&amp;tbm=isch","Еще фото")</f>
        <v>Еще фото</v>
      </c>
      <c r="F86" s="13"/>
      <c r="G86" s="24" t="s">
        <v>27</v>
      </c>
      <c r="H86" s="24" t="s">
        <v>28</v>
      </c>
      <c r="I86" s="24" t="s">
        <v>27</v>
      </c>
      <c r="J86" s="14" t="s">
        <v>29</v>
      </c>
      <c r="K86" s="15" t="s">
        <v>30</v>
      </c>
      <c r="L86" s="58"/>
      <c r="M86" s="14"/>
      <c r="N86" s="14" t="s">
        <v>92</v>
      </c>
      <c r="O86" s="14"/>
      <c r="P86" s="15" t="s">
        <v>70</v>
      </c>
      <c r="Q86" s="16">
        <v>9899</v>
      </c>
      <c r="R86" s="17">
        <v>40</v>
      </c>
      <c r="S86" s="18">
        <v>6830.3099999999995</v>
      </c>
      <c r="T86" s="19" t="s">
        <v>34</v>
      </c>
      <c r="U86" s="20" t="s">
        <v>49</v>
      </c>
      <c r="V86" s="21" t="s">
        <v>50</v>
      </c>
      <c r="W86" s="22">
        <v>1</v>
      </c>
      <c r="X86" s="23"/>
    </row>
    <row r="87" spans="1:24" s="1" customFormat="1" ht="52.05" customHeight="1" x14ac:dyDescent="0.3">
      <c r="A87" s="11" t="s">
        <v>23</v>
      </c>
      <c r="B87" s="11" t="s">
        <v>225</v>
      </c>
      <c r="C87" s="12" t="s">
        <v>226</v>
      </c>
      <c r="D87" s="59"/>
      <c r="E87" s="39" t="str">
        <f>HYPERLINK("https://www.google.ru/search?q=IF2154-010&amp;newwindow=1&amp;tbm=isch","Еще фото")</f>
        <v>Еще фото</v>
      </c>
      <c r="F87" s="13" t="s">
        <v>26</v>
      </c>
      <c r="G87" s="11" t="s">
        <v>27</v>
      </c>
      <c r="H87" s="11" t="s">
        <v>28</v>
      </c>
      <c r="I87" s="14" t="s">
        <v>27</v>
      </c>
      <c r="J87" s="14" t="s">
        <v>29</v>
      </c>
      <c r="K87" s="15" t="s">
        <v>30</v>
      </c>
      <c r="L87" s="56"/>
      <c r="M87" s="14"/>
      <c r="N87" s="14" t="s">
        <v>92</v>
      </c>
      <c r="O87" s="14"/>
      <c r="P87" s="15" t="s">
        <v>227</v>
      </c>
      <c r="Q87" s="16">
        <v>9399</v>
      </c>
      <c r="R87" s="17">
        <v>40</v>
      </c>
      <c r="S87" s="18">
        <v>6485.3099999999995</v>
      </c>
      <c r="T87" s="19" t="s">
        <v>34</v>
      </c>
      <c r="U87" s="20" t="s">
        <v>47</v>
      </c>
      <c r="V87" s="21" t="s">
        <v>48</v>
      </c>
      <c r="W87" s="22">
        <v>1</v>
      </c>
      <c r="X87" s="23"/>
    </row>
    <row r="88" spans="1:24" s="1" customFormat="1" ht="61.05" customHeight="1" x14ac:dyDescent="0.3">
      <c r="A88" s="24" t="s">
        <v>23</v>
      </c>
      <c r="B88" s="24" t="s">
        <v>225</v>
      </c>
      <c r="C88" s="12" t="s">
        <v>226</v>
      </c>
      <c r="D88" s="60"/>
      <c r="E88" s="39" t="str">
        <f>HYPERLINK("https://www.google.ru/search?q=IF2154-010&amp;newwindow=1&amp;tbm=isch","Еще фото")</f>
        <v>Еще фото</v>
      </c>
      <c r="F88" s="13" t="s">
        <v>26</v>
      </c>
      <c r="G88" s="24" t="s">
        <v>27</v>
      </c>
      <c r="H88" s="24" t="s">
        <v>28</v>
      </c>
      <c r="I88" s="24" t="s">
        <v>27</v>
      </c>
      <c r="J88" s="14" t="s">
        <v>29</v>
      </c>
      <c r="K88" s="15" t="s">
        <v>30</v>
      </c>
      <c r="L88" s="58"/>
      <c r="M88" s="14"/>
      <c r="N88" s="14" t="s">
        <v>92</v>
      </c>
      <c r="O88" s="14"/>
      <c r="P88" s="15" t="s">
        <v>227</v>
      </c>
      <c r="Q88" s="16">
        <v>9399</v>
      </c>
      <c r="R88" s="17">
        <v>40</v>
      </c>
      <c r="S88" s="18">
        <v>6485.3099999999995</v>
      </c>
      <c r="T88" s="19" t="s">
        <v>34</v>
      </c>
      <c r="U88" s="20" t="s">
        <v>35</v>
      </c>
      <c r="V88" s="21" t="s">
        <v>36</v>
      </c>
      <c r="W88" s="22">
        <v>2</v>
      </c>
      <c r="X88" s="23"/>
    </row>
    <row r="89" spans="1:24" s="1" customFormat="1" ht="108" customHeight="1" x14ac:dyDescent="0.3">
      <c r="A89" s="11" t="s">
        <v>23</v>
      </c>
      <c r="B89" s="11" t="s">
        <v>228</v>
      </c>
      <c r="C89" s="12" t="s">
        <v>229</v>
      </c>
      <c r="D89" s="26"/>
      <c r="E89" s="39" t="str">
        <f>HYPERLINK("https://www.google.ru/search?q=IO1373-010&amp;newwindow=1&amp;tbm=isch","Еще фото")</f>
        <v>Еще фото</v>
      </c>
      <c r="F89" s="13"/>
      <c r="G89" s="11" t="s">
        <v>27</v>
      </c>
      <c r="H89" s="11" t="s">
        <v>28</v>
      </c>
      <c r="I89" s="14" t="s">
        <v>27</v>
      </c>
      <c r="J89" s="14" t="s">
        <v>29</v>
      </c>
      <c r="K89" s="15" t="s">
        <v>30</v>
      </c>
      <c r="L89" s="14" t="s">
        <v>230</v>
      </c>
      <c r="M89" s="14"/>
      <c r="N89" s="14" t="s">
        <v>92</v>
      </c>
      <c r="O89" s="14"/>
      <c r="P89" s="15" t="s">
        <v>231</v>
      </c>
      <c r="Q89" s="16">
        <v>5599</v>
      </c>
      <c r="R89" s="17">
        <v>40</v>
      </c>
      <c r="S89" s="18">
        <v>3863.31</v>
      </c>
      <c r="T89" s="19" t="s">
        <v>34</v>
      </c>
      <c r="U89" s="20" t="s">
        <v>37</v>
      </c>
      <c r="V89" s="21" t="s">
        <v>38</v>
      </c>
      <c r="W89" s="22">
        <v>1</v>
      </c>
      <c r="X89" s="23"/>
    </row>
    <row r="90" spans="1:24" s="1" customFormat="1" ht="108" customHeight="1" x14ac:dyDescent="0.3">
      <c r="A90" s="11" t="s">
        <v>23</v>
      </c>
      <c r="B90" s="11" t="s">
        <v>232</v>
      </c>
      <c r="C90" s="12" t="s">
        <v>233</v>
      </c>
      <c r="D90" s="26"/>
      <c r="E90" s="39" t="str">
        <f>HYPERLINK("https://www.google.ru/search?q=IO9623-133&amp;newwindow=1&amp;tbm=isch","Еще фото")</f>
        <v>Еще фото</v>
      </c>
      <c r="F90" s="13"/>
      <c r="G90" s="11" t="s">
        <v>27</v>
      </c>
      <c r="H90" s="11" t="s">
        <v>28</v>
      </c>
      <c r="I90" s="14" t="s">
        <v>27</v>
      </c>
      <c r="J90" s="14" t="s">
        <v>29</v>
      </c>
      <c r="K90" s="15" t="s">
        <v>30</v>
      </c>
      <c r="L90" s="14" t="s">
        <v>234</v>
      </c>
      <c r="M90" s="14"/>
      <c r="N90" s="14" t="s">
        <v>75</v>
      </c>
      <c r="O90" s="14"/>
      <c r="P90" s="15" t="s">
        <v>70</v>
      </c>
      <c r="Q90" s="16">
        <v>9399</v>
      </c>
      <c r="R90" s="17">
        <v>40</v>
      </c>
      <c r="S90" s="18">
        <v>6485.3099999999995</v>
      </c>
      <c r="T90" s="19" t="s">
        <v>34</v>
      </c>
      <c r="U90" s="20" t="s">
        <v>39</v>
      </c>
      <c r="V90" s="21" t="s">
        <v>40</v>
      </c>
      <c r="W90" s="22">
        <v>1</v>
      </c>
      <c r="X90" s="23"/>
    </row>
    <row r="91" spans="1:24" s="1" customFormat="1" ht="108" customHeight="1" x14ac:dyDescent="0.3">
      <c r="A91" s="11" t="s">
        <v>23</v>
      </c>
      <c r="B91" s="11" t="s">
        <v>235</v>
      </c>
      <c r="C91" s="12" t="s">
        <v>236</v>
      </c>
      <c r="D91" s="26"/>
      <c r="E91" s="39" t="str">
        <f>HYPERLINK("https://www.google.ru/search?q=IQ3170-001&amp;newwindow=1&amp;tbm=isch","Еще фото")</f>
        <v>Еще фото</v>
      </c>
      <c r="F91" s="13"/>
      <c r="G91" s="11" t="s">
        <v>27</v>
      </c>
      <c r="H91" s="11" t="s">
        <v>28</v>
      </c>
      <c r="I91" s="14" t="s">
        <v>27</v>
      </c>
      <c r="J91" s="14" t="s">
        <v>29</v>
      </c>
      <c r="K91" s="15" t="s">
        <v>58</v>
      </c>
      <c r="L91" s="14" t="s">
        <v>237</v>
      </c>
      <c r="M91" s="14"/>
      <c r="N91" s="14" t="s">
        <v>92</v>
      </c>
      <c r="O91" s="14"/>
      <c r="P91" s="15" t="s">
        <v>65</v>
      </c>
      <c r="Q91" s="16">
        <v>7599</v>
      </c>
      <c r="R91" s="17">
        <v>40</v>
      </c>
      <c r="S91" s="18">
        <v>5243.3099999999995</v>
      </c>
      <c r="T91" s="19" t="s">
        <v>34</v>
      </c>
      <c r="U91" s="20" t="s">
        <v>35</v>
      </c>
      <c r="V91" s="21" t="s">
        <v>36</v>
      </c>
      <c r="W91" s="22">
        <v>1</v>
      </c>
      <c r="X91" s="23"/>
    </row>
    <row r="92" spans="1:24" s="1" customFormat="1" ht="108" customHeight="1" x14ac:dyDescent="0.3">
      <c r="A92" s="11" t="s">
        <v>23</v>
      </c>
      <c r="B92" s="11" t="s">
        <v>238</v>
      </c>
      <c r="C92" s="12" t="s">
        <v>239</v>
      </c>
      <c r="D92" s="26"/>
      <c r="E92" s="39" t="str">
        <f>HYPERLINK("https://www.google.ru/search?q=IQ5781-011&amp;newwindow=1&amp;tbm=isch","Еще фото")</f>
        <v>Еще фото</v>
      </c>
      <c r="F92" s="13"/>
      <c r="G92" s="11" t="s">
        <v>27</v>
      </c>
      <c r="H92" s="11" t="s">
        <v>28</v>
      </c>
      <c r="I92" s="14" t="s">
        <v>27</v>
      </c>
      <c r="J92" s="14" t="s">
        <v>183</v>
      </c>
      <c r="K92" s="15" t="s">
        <v>30</v>
      </c>
      <c r="L92" s="14" t="s">
        <v>240</v>
      </c>
      <c r="M92" s="14"/>
      <c r="N92" s="14" t="s">
        <v>241</v>
      </c>
      <c r="O92" s="14"/>
      <c r="P92" s="15" t="s">
        <v>164</v>
      </c>
      <c r="Q92" s="16">
        <v>8899</v>
      </c>
      <c r="R92" s="17">
        <v>40</v>
      </c>
      <c r="S92" s="18">
        <v>6140.3099999999995</v>
      </c>
      <c r="T92" s="19" t="s">
        <v>34</v>
      </c>
      <c r="U92" s="20" t="s">
        <v>47</v>
      </c>
      <c r="V92" s="21" t="s">
        <v>48</v>
      </c>
      <c r="W92" s="22">
        <v>4</v>
      </c>
      <c r="X92" s="23"/>
    </row>
    <row r="93" spans="1:24" s="1" customFormat="1" ht="35" customHeight="1" x14ac:dyDescent="0.3">
      <c r="A93" s="11" t="s">
        <v>23</v>
      </c>
      <c r="B93" s="11" t="s">
        <v>242</v>
      </c>
      <c r="C93" s="12" t="s">
        <v>243</v>
      </c>
      <c r="D93" s="53"/>
      <c r="E93" s="39" t="str">
        <f>HYPERLINK("https://www.google.ru/search?q=DN3611-010&amp;newwindow=1&amp;tbm=isch","Еще фото")</f>
        <v>Еще фото</v>
      </c>
      <c r="F93" s="13" t="s">
        <v>26</v>
      </c>
      <c r="G93" s="11" t="s">
        <v>244</v>
      </c>
      <c r="H93" s="11" t="s">
        <v>245</v>
      </c>
      <c r="I93" s="14" t="s">
        <v>246</v>
      </c>
      <c r="J93" s="14" t="s">
        <v>122</v>
      </c>
      <c r="K93" s="15" t="s">
        <v>247</v>
      </c>
      <c r="L93" s="56" t="s">
        <v>248</v>
      </c>
      <c r="M93" s="14"/>
      <c r="N93" s="14" t="s">
        <v>92</v>
      </c>
      <c r="O93" s="14"/>
      <c r="P93" s="15" t="s">
        <v>249</v>
      </c>
      <c r="Q93" s="16">
        <v>5999</v>
      </c>
      <c r="R93" s="17">
        <v>40</v>
      </c>
      <c r="S93" s="18">
        <v>4139.3099999999995</v>
      </c>
      <c r="T93" s="19" t="s">
        <v>34</v>
      </c>
      <c r="U93" s="20" t="s">
        <v>45</v>
      </c>
      <c r="V93" s="21" t="s">
        <v>250</v>
      </c>
      <c r="W93" s="22">
        <v>10</v>
      </c>
      <c r="X93" s="23"/>
    </row>
    <row r="94" spans="1:24" s="1" customFormat="1" ht="35" customHeight="1" x14ac:dyDescent="0.3">
      <c r="A94" s="24" t="s">
        <v>23</v>
      </c>
      <c r="B94" s="24" t="s">
        <v>242</v>
      </c>
      <c r="C94" s="12" t="s">
        <v>243</v>
      </c>
      <c r="D94" s="54"/>
      <c r="E94" s="39" t="str">
        <f>HYPERLINK("https://www.google.ru/search?q=DN3611-010&amp;newwindow=1&amp;tbm=isch","Еще фото")</f>
        <v>Еще фото</v>
      </c>
      <c r="F94" s="13" t="s">
        <v>26</v>
      </c>
      <c r="G94" s="24" t="s">
        <v>244</v>
      </c>
      <c r="H94" s="24" t="s">
        <v>245</v>
      </c>
      <c r="I94" s="24" t="s">
        <v>246</v>
      </c>
      <c r="J94" s="14" t="s">
        <v>122</v>
      </c>
      <c r="K94" s="15" t="s">
        <v>247</v>
      </c>
      <c r="L94" s="57"/>
      <c r="M94" s="14"/>
      <c r="N94" s="14" t="s">
        <v>92</v>
      </c>
      <c r="O94" s="14"/>
      <c r="P94" s="15" t="s">
        <v>249</v>
      </c>
      <c r="Q94" s="16">
        <v>5999</v>
      </c>
      <c r="R94" s="17">
        <v>40</v>
      </c>
      <c r="S94" s="18">
        <v>4139.3099999999995</v>
      </c>
      <c r="T94" s="19" t="s">
        <v>34</v>
      </c>
      <c r="U94" s="20" t="s">
        <v>47</v>
      </c>
      <c r="V94" s="21" t="s">
        <v>251</v>
      </c>
      <c r="W94" s="22">
        <v>18</v>
      </c>
      <c r="X94" s="23"/>
    </row>
    <row r="95" spans="1:24" s="1" customFormat="1" ht="37.049999999999997" customHeight="1" x14ac:dyDescent="0.3">
      <c r="A95" s="24" t="s">
        <v>23</v>
      </c>
      <c r="B95" s="24" t="s">
        <v>242</v>
      </c>
      <c r="C95" s="12" t="s">
        <v>243</v>
      </c>
      <c r="D95" s="55"/>
      <c r="E95" s="39" t="str">
        <f>HYPERLINK("https://www.google.ru/search?q=DN3611-010&amp;newwindow=1&amp;tbm=isch","Еще фото")</f>
        <v>Еще фото</v>
      </c>
      <c r="F95" s="13" t="s">
        <v>26</v>
      </c>
      <c r="G95" s="24" t="s">
        <v>244</v>
      </c>
      <c r="H95" s="24" t="s">
        <v>245</v>
      </c>
      <c r="I95" s="24" t="s">
        <v>246</v>
      </c>
      <c r="J95" s="14" t="s">
        <v>122</v>
      </c>
      <c r="K95" s="15" t="s">
        <v>247</v>
      </c>
      <c r="L95" s="58"/>
      <c r="M95" s="14"/>
      <c r="N95" s="14" t="s">
        <v>92</v>
      </c>
      <c r="O95" s="14"/>
      <c r="P95" s="15" t="s">
        <v>249</v>
      </c>
      <c r="Q95" s="16">
        <v>5999</v>
      </c>
      <c r="R95" s="17">
        <v>40</v>
      </c>
      <c r="S95" s="18">
        <v>4139.3099999999995</v>
      </c>
      <c r="T95" s="19" t="s">
        <v>34</v>
      </c>
      <c r="U95" s="20" t="s">
        <v>35</v>
      </c>
      <c r="V95" s="21" t="s">
        <v>252</v>
      </c>
      <c r="W95" s="22">
        <v>14</v>
      </c>
      <c r="X95" s="23"/>
    </row>
    <row r="96" spans="1:24" s="1" customFormat="1" ht="52.05" customHeight="1" x14ac:dyDescent="0.3">
      <c r="A96" s="11" t="s">
        <v>23</v>
      </c>
      <c r="B96" s="11" t="s">
        <v>253</v>
      </c>
      <c r="C96" s="12" t="s">
        <v>254</v>
      </c>
      <c r="D96" s="59"/>
      <c r="E96" s="39" t="str">
        <f>HYPERLINK("https://www.google.ru/search?q=DN3611-013&amp;newwindow=1&amp;tbm=isch","Еще фото")</f>
        <v>Еще фото</v>
      </c>
      <c r="F96" s="25" t="s">
        <v>43</v>
      </c>
      <c r="G96" s="11" t="s">
        <v>244</v>
      </c>
      <c r="H96" s="11" t="s">
        <v>245</v>
      </c>
      <c r="I96" s="14" t="s">
        <v>246</v>
      </c>
      <c r="J96" s="14" t="s">
        <v>122</v>
      </c>
      <c r="K96" s="15" t="s">
        <v>247</v>
      </c>
      <c r="L96" s="56"/>
      <c r="M96" s="14"/>
      <c r="N96" s="14" t="s">
        <v>92</v>
      </c>
      <c r="O96" s="14"/>
      <c r="P96" s="15" t="s">
        <v>255</v>
      </c>
      <c r="Q96" s="16">
        <v>6299</v>
      </c>
      <c r="R96" s="17">
        <v>40</v>
      </c>
      <c r="S96" s="18">
        <v>4346.3099999999995</v>
      </c>
      <c r="T96" s="19" t="s">
        <v>34</v>
      </c>
      <c r="U96" s="20" t="s">
        <v>37</v>
      </c>
      <c r="V96" s="21" t="s">
        <v>256</v>
      </c>
      <c r="W96" s="22">
        <v>7</v>
      </c>
      <c r="X96" s="23"/>
    </row>
    <row r="97" spans="1:24" s="1" customFormat="1" ht="61.05" customHeight="1" x14ac:dyDescent="0.3">
      <c r="A97" s="24" t="s">
        <v>23</v>
      </c>
      <c r="B97" s="24" t="s">
        <v>253</v>
      </c>
      <c r="C97" s="12" t="s">
        <v>254</v>
      </c>
      <c r="D97" s="60"/>
      <c r="E97" s="39" t="str">
        <f>HYPERLINK("https://www.google.ru/search?q=DN3611-013&amp;newwindow=1&amp;tbm=isch","Еще фото")</f>
        <v>Еще фото</v>
      </c>
      <c r="F97" s="25" t="s">
        <v>43</v>
      </c>
      <c r="G97" s="24" t="s">
        <v>244</v>
      </c>
      <c r="H97" s="24" t="s">
        <v>245</v>
      </c>
      <c r="I97" s="24" t="s">
        <v>246</v>
      </c>
      <c r="J97" s="14" t="s">
        <v>122</v>
      </c>
      <c r="K97" s="15" t="s">
        <v>247</v>
      </c>
      <c r="L97" s="58"/>
      <c r="M97" s="14"/>
      <c r="N97" s="14" t="s">
        <v>92</v>
      </c>
      <c r="O97" s="14"/>
      <c r="P97" s="15" t="s">
        <v>255</v>
      </c>
      <c r="Q97" s="16">
        <v>6299</v>
      </c>
      <c r="R97" s="17">
        <v>40</v>
      </c>
      <c r="S97" s="18">
        <v>4346.3099999999995</v>
      </c>
      <c r="T97" s="19" t="s">
        <v>34</v>
      </c>
      <c r="U97" s="20" t="s">
        <v>39</v>
      </c>
      <c r="V97" s="21" t="s">
        <v>257</v>
      </c>
      <c r="W97" s="22">
        <v>3</v>
      </c>
      <c r="X97" s="23"/>
    </row>
    <row r="98" spans="1:24" s="1" customFormat="1" ht="35" customHeight="1" x14ac:dyDescent="0.3">
      <c r="A98" s="11" t="s">
        <v>23</v>
      </c>
      <c r="B98" s="11" t="s">
        <v>242</v>
      </c>
      <c r="C98" s="12" t="s">
        <v>258</v>
      </c>
      <c r="D98" s="53"/>
      <c r="E98" s="39" t="str">
        <f>HYPERLINK("https://www.google.ru/search?q=DN3611-100&amp;newwindow=1&amp;tbm=isch","Еще фото")</f>
        <v>Еще фото</v>
      </c>
      <c r="F98" s="13" t="s">
        <v>26</v>
      </c>
      <c r="G98" s="11" t="s">
        <v>244</v>
      </c>
      <c r="H98" s="11" t="s">
        <v>245</v>
      </c>
      <c r="I98" s="14" t="s">
        <v>246</v>
      </c>
      <c r="J98" s="14" t="s">
        <v>122</v>
      </c>
      <c r="K98" s="15" t="s">
        <v>247</v>
      </c>
      <c r="L98" s="56" t="s">
        <v>248</v>
      </c>
      <c r="M98" s="14"/>
      <c r="N98" s="14" t="s">
        <v>75</v>
      </c>
      <c r="O98" s="14"/>
      <c r="P98" s="15" t="s">
        <v>259</v>
      </c>
      <c r="Q98" s="16">
        <v>5999</v>
      </c>
      <c r="R98" s="17">
        <v>40</v>
      </c>
      <c r="S98" s="18">
        <v>4139.3099999999995</v>
      </c>
      <c r="T98" s="19" t="s">
        <v>34</v>
      </c>
      <c r="U98" s="20" t="s">
        <v>45</v>
      </c>
      <c r="V98" s="21" t="s">
        <v>250</v>
      </c>
      <c r="W98" s="22">
        <v>13</v>
      </c>
      <c r="X98" s="23"/>
    </row>
    <row r="99" spans="1:24" s="1" customFormat="1" ht="35" customHeight="1" x14ac:dyDescent="0.3">
      <c r="A99" s="24" t="s">
        <v>23</v>
      </c>
      <c r="B99" s="24" t="s">
        <v>242</v>
      </c>
      <c r="C99" s="12" t="s">
        <v>258</v>
      </c>
      <c r="D99" s="54"/>
      <c r="E99" s="39" t="str">
        <f>HYPERLINK("https://www.google.ru/search?q=DN3611-100&amp;newwindow=1&amp;tbm=isch","Еще фото")</f>
        <v>Еще фото</v>
      </c>
      <c r="F99" s="13" t="s">
        <v>26</v>
      </c>
      <c r="G99" s="24" t="s">
        <v>244</v>
      </c>
      <c r="H99" s="24" t="s">
        <v>245</v>
      </c>
      <c r="I99" s="24" t="s">
        <v>246</v>
      </c>
      <c r="J99" s="14" t="s">
        <v>122</v>
      </c>
      <c r="K99" s="15" t="s">
        <v>247</v>
      </c>
      <c r="L99" s="57"/>
      <c r="M99" s="14"/>
      <c r="N99" s="14" t="s">
        <v>75</v>
      </c>
      <c r="O99" s="14"/>
      <c r="P99" s="15" t="s">
        <v>259</v>
      </c>
      <c r="Q99" s="16">
        <v>5999</v>
      </c>
      <c r="R99" s="17">
        <v>40</v>
      </c>
      <c r="S99" s="18">
        <v>4139.3099999999995</v>
      </c>
      <c r="T99" s="19" t="s">
        <v>34</v>
      </c>
      <c r="U99" s="20" t="s">
        <v>47</v>
      </c>
      <c r="V99" s="21" t="s">
        <v>251</v>
      </c>
      <c r="W99" s="22">
        <v>24</v>
      </c>
      <c r="X99" s="23"/>
    </row>
    <row r="100" spans="1:24" s="1" customFormat="1" ht="37.049999999999997" customHeight="1" x14ac:dyDescent="0.3">
      <c r="A100" s="24" t="s">
        <v>23</v>
      </c>
      <c r="B100" s="24" t="s">
        <v>242</v>
      </c>
      <c r="C100" s="12" t="s">
        <v>258</v>
      </c>
      <c r="D100" s="55"/>
      <c r="E100" s="39" t="str">
        <f>HYPERLINK("https://www.google.ru/search?q=DN3611-100&amp;newwindow=1&amp;tbm=isch","Еще фото")</f>
        <v>Еще фото</v>
      </c>
      <c r="F100" s="13" t="s">
        <v>26</v>
      </c>
      <c r="G100" s="24" t="s">
        <v>244</v>
      </c>
      <c r="H100" s="24" t="s">
        <v>245</v>
      </c>
      <c r="I100" s="24" t="s">
        <v>246</v>
      </c>
      <c r="J100" s="14" t="s">
        <v>122</v>
      </c>
      <c r="K100" s="15" t="s">
        <v>247</v>
      </c>
      <c r="L100" s="58"/>
      <c r="M100" s="14"/>
      <c r="N100" s="14" t="s">
        <v>75</v>
      </c>
      <c r="O100" s="14"/>
      <c r="P100" s="15" t="s">
        <v>259</v>
      </c>
      <c r="Q100" s="16">
        <v>5999</v>
      </c>
      <c r="R100" s="17">
        <v>40</v>
      </c>
      <c r="S100" s="18">
        <v>4139.3099999999995</v>
      </c>
      <c r="T100" s="19" t="s">
        <v>34</v>
      </c>
      <c r="U100" s="20" t="s">
        <v>35</v>
      </c>
      <c r="V100" s="21" t="s">
        <v>252</v>
      </c>
      <c r="W100" s="22">
        <v>20</v>
      </c>
      <c r="X100" s="23"/>
    </row>
    <row r="101" spans="1:24" s="1" customFormat="1" ht="52.05" customHeight="1" x14ac:dyDescent="0.3">
      <c r="A101" s="11" t="s">
        <v>23</v>
      </c>
      <c r="B101" s="11" t="s">
        <v>260</v>
      </c>
      <c r="C101" s="12" t="s">
        <v>261</v>
      </c>
      <c r="D101" s="59"/>
      <c r="E101" s="39" t="str">
        <f>HYPERLINK("https://www.google.ru/search?q=DN3614-852&amp;newwindow=1&amp;tbm=isch","Еще фото")</f>
        <v>Еще фото</v>
      </c>
      <c r="F101" s="13"/>
      <c r="G101" s="11" t="s">
        <v>244</v>
      </c>
      <c r="H101" s="11" t="s">
        <v>245</v>
      </c>
      <c r="I101" s="14" t="s">
        <v>246</v>
      </c>
      <c r="J101" s="14" t="s">
        <v>122</v>
      </c>
      <c r="K101" s="15" t="s">
        <v>247</v>
      </c>
      <c r="L101" s="56" t="s">
        <v>262</v>
      </c>
      <c r="M101" s="14"/>
      <c r="N101" s="14" t="s">
        <v>142</v>
      </c>
      <c r="O101" s="14"/>
      <c r="P101" s="15" t="s">
        <v>263</v>
      </c>
      <c r="Q101" s="16">
        <v>4399</v>
      </c>
      <c r="R101" s="17">
        <v>40</v>
      </c>
      <c r="S101" s="18">
        <v>3035.31</v>
      </c>
      <c r="T101" s="19" t="s">
        <v>34</v>
      </c>
      <c r="U101" s="20" t="s">
        <v>45</v>
      </c>
      <c r="V101" s="21" t="s">
        <v>250</v>
      </c>
      <c r="W101" s="22">
        <v>3</v>
      </c>
      <c r="X101" s="23"/>
    </row>
    <row r="102" spans="1:24" s="1" customFormat="1" ht="61.05" customHeight="1" x14ac:dyDescent="0.3">
      <c r="A102" s="24" t="s">
        <v>23</v>
      </c>
      <c r="B102" s="24" t="s">
        <v>260</v>
      </c>
      <c r="C102" s="12" t="s">
        <v>261</v>
      </c>
      <c r="D102" s="60"/>
      <c r="E102" s="39" t="str">
        <f>HYPERLINK("https://www.google.ru/search?q=DN3614-852&amp;newwindow=1&amp;tbm=isch","Еще фото")</f>
        <v>Еще фото</v>
      </c>
      <c r="F102" s="13"/>
      <c r="G102" s="24" t="s">
        <v>244</v>
      </c>
      <c r="H102" s="24" t="s">
        <v>245</v>
      </c>
      <c r="I102" s="24" t="s">
        <v>246</v>
      </c>
      <c r="J102" s="14" t="s">
        <v>122</v>
      </c>
      <c r="K102" s="15" t="s">
        <v>247</v>
      </c>
      <c r="L102" s="58"/>
      <c r="M102" s="14"/>
      <c r="N102" s="14" t="s">
        <v>142</v>
      </c>
      <c r="O102" s="14"/>
      <c r="P102" s="15" t="s">
        <v>263</v>
      </c>
      <c r="Q102" s="16">
        <v>4399</v>
      </c>
      <c r="R102" s="17">
        <v>40</v>
      </c>
      <c r="S102" s="18">
        <v>3035.31</v>
      </c>
      <c r="T102" s="19" t="s">
        <v>34</v>
      </c>
      <c r="U102" s="20" t="s">
        <v>35</v>
      </c>
      <c r="V102" s="21" t="s">
        <v>252</v>
      </c>
      <c r="W102" s="22">
        <v>5</v>
      </c>
      <c r="X102" s="23"/>
    </row>
    <row r="103" spans="1:24" s="1" customFormat="1" ht="52.05" customHeight="1" x14ac:dyDescent="0.3">
      <c r="A103" s="11" t="s">
        <v>23</v>
      </c>
      <c r="B103" s="11" t="s">
        <v>264</v>
      </c>
      <c r="C103" s="12" t="s">
        <v>265</v>
      </c>
      <c r="D103" s="59"/>
      <c r="E103" s="39" t="str">
        <f>HYPERLINK("https://www.google.ru/search?q=IO9401-271&amp;newwindow=1&amp;tbm=isch","Еще фото")</f>
        <v>Еще фото</v>
      </c>
      <c r="F103" s="13"/>
      <c r="G103" s="11" t="s">
        <v>244</v>
      </c>
      <c r="H103" s="11" t="s">
        <v>245</v>
      </c>
      <c r="I103" s="14" t="s">
        <v>246</v>
      </c>
      <c r="J103" s="14" t="s">
        <v>122</v>
      </c>
      <c r="K103" s="15" t="s">
        <v>247</v>
      </c>
      <c r="L103" s="56" t="s">
        <v>266</v>
      </c>
      <c r="M103" s="14"/>
      <c r="N103" s="14" t="s">
        <v>127</v>
      </c>
      <c r="O103" s="14"/>
      <c r="P103" s="15" t="s">
        <v>267</v>
      </c>
      <c r="Q103" s="16">
        <v>6099</v>
      </c>
      <c r="R103" s="17">
        <v>40</v>
      </c>
      <c r="S103" s="18">
        <v>4208.3099999999995</v>
      </c>
      <c r="T103" s="19" t="s">
        <v>34</v>
      </c>
      <c r="U103" s="20" t="s">
        <v>47</v>
      </c>
      <c r="V103" s="21" t="s">
        <v>251</v>
      </c>
      <c r="W103" s="22">
        <v>2</v>
      </c>
      <c r="X103" s="23"/>
    </row>
    <row r="104" spans="1:24" s="1" customFormat="1" ht="61.05" customHeight="1" x14ac:dyDescent="0.3">
      <c r="A104" s="24" t="s">
        <v>23</v>
      </c>
      <c r="B104" s="24" t="s">
        <v>264</v>
      </c>
      <c r="C104" s="12" t="s">
        <v>265</v>
      </c>
      <c r="D104" s="60"/>
      <c r="E104" s="39" t="str">
        <f>HYPERLINK("https://www.google.ru/search?q=IO9401-271&amp;newwindow=1&amp;tbm=isch","Еще фото")</f>
        <v>Еще фото</v>
      </c>
      <c r="F104" s="13"/>
      <c r="G104" s="24" t="s">
        <v>244</v>
      </c>
      <c r="H104" s="24" t="s">
        <v>245</v>
      </c>
      <c r="I104" s="24" t="s">
        <v>246</v>
      </c>
      <c r="J104" s="14" t="s">
        <v>122</v>
      </c>
      <c r="K104" s="15" t="s">
        <v>247</v>
      </c>
      <c r="L104" s="58"/>
      <c r="M104" s="14"/>
      <c r="N104" s="14" t="s">
        <v>127</v>
      </c>
      <c r="O104" s="14"/>
      <c r="P104" s="15" t="s">
        <v>267</v>
      </c>
      <c r="Q104" s="16">
        <v>6099</v>
      </c>
      <c r="R104" s="17">
        <v>40</v>
      </c>
      <c r="S104" s="18">
        <v>4208.3099999999995</v>
      </c>
      <c r="T104" s="19" t="s">
        <v>34</v>
      </c>
      <c r="U104" s="20" t="s">
        <v>35</v>
      </c>
      <c r="V104" s="21" t="s">
        <v>252</v>
      </c>
      <c r="W104" s="22">
        <v>1</v>
      </c>
      <c r="X104" s="23"/>
    </row>
    <row r="105" spans="1:24" s="1" customFormat="1" ht="108" customHeight="1" x14ac:dyDescent="0.3">
      <c r="A105" s="11" t="s">
        <v>23</v>
      </c>
      <c r="B105" s="11" t="s">
        <v>268</v>
      </c>
      <c r="C105" s="12" t="s">
        <v>269</v>
      </c>
      <c r="D105" s="26"/>
      <c r="E105" s="39" t="str">
        <f>HYPERLINK("https://www.google.ru/search?q=FB5368-010&amp;newwindow=1&amp;tbm=isch","Еще фото")</f>
        <v>Еще фото</v>
      </c>
      <c r="F105" s="25" t="s">
        <v>43</v>
      </c>
      <c r="G105" s="11" t="s">
        <v>270</v>
      </c>
      <c r="H105" s="11" t="s">
        <v>271</v>
      </c>
      <c r="I105" s="14" t="s">
        <v>272</v>
      </c>
      <c r="J105" s="14" t="s">
        <v>29</v>
      </c>
      <c r="K105" s="15" t="s">
        <v>247</v>
      </c>
      <c r="L105" s="14" t="s">
        <v>273</v>
      </c>
      <c r="M105" s="14"/>
      <c r="N105" s="14" t="s">
        <v>92</v>
      </c>
      <c r="O105" s="14"/>
      <c r="P105" s="15" t="s">
        <v>274</v>
      </c>
      <c r="Q105" s="16">
        <v>4399</v>
      </c>
      <c r="R105" s="17">
        <v>40</v>
      </c>
      <c r="S105" s="18">
        <v>3035.31</v>
      </c>
      <c r="T105" s="19" t="s">
        <v>275</v>
      </c>
      <c r="U105" s="20" t="s">
        <v>276</v>
      </c>
      <c r="V105" s="21" t="s">
        <v>277</v>
      </c>
      <c r="W105" s="22">
        <v>7</v>
      </c>
      <c r="X105" s="23"/>
    </row>
    <row r="106" spans="1:24" s="1" customFormat="1" ht="108" customHeight="1" x14ac:dyDescent="0.3">
      <c r="A106" s="11" t="s">
        <v>23</v>
      </c>
      <c r="B106" s="11" t="s">
        <v>268</v>
      </c>
      <c r="C106" s="12" t="s">
        <v>278</v>
      </c>
      <c r="D106" s="26"/>
      <c r="E106" s="39" t="str">
        <f>HYPERLINK("https://www.google.ru/search?q=FB5368-073&amp;newwindow=1&amp;tbm=isch","Еще фото")</f>
        <v>Еще фото</v>
      </c>
      <c r="F106" s="13"/>
      <c r="G106" s="11" t="s">
        <v>270</v>
      </c>
      <c r="H106" s="11" t="s">
        <v>271</v>
      </c>
      <c r="I106" s="14" t="s">
        <v>272</v>
      </c>
      <c r="J106" s="14" t="s">
        <v>29</v>
      </c>
      <c r="K106" s="15" t="s">
        <v>247</v>
      </c>
      <c r="L106" s="14" t="s">
        <v>273</v>
      </c>
      <c r="M106" s="14"/>
      <c r="N106" s="14" t="s">
        <v>32</v>
      </c>
      <c r="O106" s="14"/>
      <c r="P106" s="15" t="s">
        <v>198</v>
      </c>
      <c r="Q106" s="16">
        <v>4399</v>
      </c>
      <c r="R106" s="17">
        <v>40</v>
      </c>
      <c r="S106" s="18">
        <v>3035.31</v>
      </c>
      <c r="T106" s="19" t="s">
        <v>34</v>
      </c>
      <c r="U106" s="20" t="s">
        <v>279</v>
      </c>
      <c r="V106" s="21" t="s">
        <v>280</v>
      </c>
      <c r="W106" s="22">
        <v>1</v>
      </c>
      <c r="X106" s="23"/>
    </row>
    <row r="107" spans="1:24" s="1" customFormat="1" ht="108" customHeight="1" x14ac:dyDescent="0.3">
      <c r="A107" s="11" t="s">
        <v>23</v>
      </c>
      <c r="B107" s="11" t="s">
        <v>268</v>
      </c>
      <c r="C107" s="12" t="s">
        <v>281</v>
      </c>
      <c r="D107" s="26"/>
      <c r="E107" s="39" t="str">
        <f>HYPERLINK("https://www.google.ru/search?q=FB5368-451&amp;newwindow=1&amp;tbm=isch","Еще фото")</f>
        <v>Еще фото</v>
      </c>
      <c r="F107" s="13"/>
      <c r="G107" s="11" t="s">
        <v>270</v>
      </c>
      <c r="H107" s="11" t="s">
        <v>271</v>
      </c>
      <c r="I107" s="14" t="s">
        <v>272</v>
      </c>
      <c r="J107" s="14" t="s">
        <v>29</v>
      </c>
      <c r="K107" s="15" t="s">
        <v>247</v>
      </c>
      <c r="L107" s="14"/>
      <c r="M107" s="14"/>
      <c r="N107" s="14" t="s">
        <v>85</v>
      </c>
      <c r="O107" s="14"/>
      <c r="P107" s="15" t="s">
        <v>198</v>
      </c>
      <c r="Q107" s="16">
        <v>4399</v>
      </c>
      <c r="R107" s="17">
        <v>40</v>
      </c>
      <c r="S107" s="18">
        <v>3035.31</v>
      </c>
      <c r="T107" s="19" t="s">
        <v>275</v>
      </c>
      <c r="U107" s="20" t="s">
        <v>282</v>
      </c>
      <c r="V107" s="21" t="s">
        <v>283</v>
      </c>
      <c r="W107" s="22">
        <v>1</v>
      </c>
      <c r="X107" s="23"/>
    </row>
    <row r="108" spans="1:24" s="1" customFormat="1" ht="108" customHeight="1" x14ac:dyDescent="0.3">
      <c r="A108" s="11" t="s">
        <v>23</v>
      </c>
      <c r="B108" s="11" t="s">
        <v>284</v>
      </c>
      <c r="C108" s="12" t="s">
        <v>285</v>
      </c>
      <c r="D108" s="26"/>
      <c r="E108" s="39" t="str">
        <f>HYPERLINK("https://www.google.ru/search?q=FB5372-222&amp;newwindow=1&amp;tbm=isch","Еще фото")</f>
        <v>Еще фото</v>
      </c>
      <c r="F108" s="13"/>
      <c r="G108" s="11" t="s">
        <v>270</v>
      </c>
      <c r="H108" s="11" t="s">
        <v>271</v>
      </c>
      <c r="I108" s="14" t="s">
        <v>272</v>
      </c>
      <c r="J108" s="14" t="s">
        <v>29</v>
      </c>
      <c r="K108" s="15" t="s">
        <v>247</v>
      </c>
      <c r="L108" s="14" t="s">
        <v>286</v>
      </c>
      <c r="M108" s="14"/>
      <c r="N108" s="14" t="s">
        <v>64</v>
      </c>
      <c r="O108" s="14"/>
      <c r="P108" s="15" t="s">
        <v>119</v>
      </c>
      <c r="Q108" s="16">
        <v>4199</v>
      </c>
      <c r="R108" s="17">
        <v>40</v>
      </c>
      <c r="S108" s="18">
        <v>2897.31</v>
      </c>
      <c r="T108" s="19" t="s">
        <v>275</v>
      </c>
      <c r="U108" s="20" t="s">
        <v>279</v>
      </c>
      <c r="V108" s="21" t="s">
        <v>280</v>
      </c>
      <c r="W108" s="22">
        <v>1</v>
      </c>
      <c r="X108" s="23"/>
    </row>
    <row r="109" spans="1:24" s="1" customFormat="1" ht="108" customHeight="1" x14ac:dyDescent="0.3">
      <c r="A109" s="11" t="s">
        <v>23</v>
      </c>
      <c r="B109" s="11" t="s">
        <v>287</v>
      </c>
      <c r="C109" s="12" t="s">
        <v>288</v>
      </c>
      <c r="D109" s="26"/>
      <c r="E109" s="39" t="str">
        <f>HYPERLINK("https://www.google.ru/search?q=II1314-010&amp;newwindow=1&amp;tbm=isch","Еще фото")</f>
        <v>Еще фото</v>
      </c>
      <c r="F109" s="13"/>
      <c r="G109" s="11" t="s">
        <v>270</v>
      </c>
      <c r="H109" s="11" t="s">
        <v>271</v>
      </c>
      <c r="I109" s="14" t="s">
        <v>272</v>
      </c>
      <c r="J109" s="14" t="s">
        <v>29</v>
      </c>
      <c r="K109" s="15" t="s">
        <v>247</v>
      </c>
      <c r="L109" s="14" t="s">
        <v>289</v>
      </c>
      <c r="M109" s="14"/>
      <c r="N109" s="14" t="s">
        <v>92</v>
      </c>
      <c r="O109" s="14"/>
      <c r="P109" s="15" t="s">
        <v>198</v>
      </c>
      <c r="Q109" s="16">
        <v>4199</v>
      </c>
      <c r="R109" s="17">
        <v>40</v>
      </c>
      <c r="S109" s="18">
        <v>2897.31</v>
      </c>
      <c r="T109" s="19" t="s">
        <v>275</v>
      </c>
      <c r="U109" s="20" t="s">
        <v>276</v>
      </c>
      <c r="V109" s="21" t="s">
        <v>277</v>
      </c>
      <c r="W109" s="22">
        <v>3</v>
      </c>
      <c r="X109" s="23"/>
    </row>
    <row r="110" spans="1:24" s="1" customFormat="1" ht="108" customHeight="1" x14ac:dyDescent="0.3">
      <c r="A110" s="11" t="s">
        <v>23</v>
      </c>
      <c r="B110" s="11" t="s">
        <v>290</v>
      </c>
      <c r="C110" s="12" t="s">
        <v>291</v>
      </c>
      <c r="D110" s="26"/>
      <c r="E110" s="39" t="str">
        <f>HYPERLINK("https://www.google.ru/search?q=IM5644-010&amp;newwindow=1&amp;tbm=isch","Еще фото")</f>
        <v>Еще фото</v>
      </c>
      <c r="F110" s="25" t="s">
        <v>43</v>
      </c>
      <c r="G110" s="11" t="s">
        <v>270</v>
      </c>
      <c r="H110" s="11" t="s">
        <v>271</v>
      </c>
      <c r="I110" s="14" t="s">
        <v>272</v>
      </c>
      <c r="J110" s="14" t="s">
        <v>183</v>
      </c>
      <c r="K110" s="15" t="s">
        <v>247</v>
      </c>
      <c r="L110" s="14"/>
      <c r="M110" s="14"/>
      <c r="N110" s="14" t="s">
        <v>92</v>
      </c>
      <c r="O110" s="14"/>
      <c r="P110" s="15" t="s">
        <v>292</v>
      </c>
      <c r="Q110" s="16">
        <v>6199</v>
      </c>
      <c r="R110" s="17">
        <v>40</v>
      </c>
      <c r="S110" s="18">
        <v>4277.3099999999995</v>
      </c>
      <c r="T110" s="19" t="s">
        <v>275</v>
      </c>
      <c r="U110" s="20" t="s">
        <v>276</v>
      </c>
      <c r="V110" s="21" t="s">
        <v>277</v>
      </c>
      <c r="W110" s="22">
        <v>5</v>
      </c>
      <c r="X110" s="23"/>
    </row>
    <row r="111" spans="1:24" s="1" customFormat="1" ht="52.05" customHeight="1" x14ac:dyDescent="0.3">
      <c r="A111" s="11" t="s">
        <v>23</v>
      </c>
      <c r="B111" s="11" t="s">
        <v>293</v>
      </c>
      <c r="C111" s="12" t="s">
        <v>294</v>
      </c>
      <c r="D111" s="59"/>
      <c r="E111" s="39" t="str">
        <f>HYPERLINK("https://www.google.ru/search?q=IQ1321-100&amp;newwindow=1&amp;tbm=isch","Еще фото")</f>
        <v>Еще фото</v>
      </c>
      <c r="F111" s="13" t="s">
        <v>26</v>
      </c>
      <c r="G111" s="11" t="s">
        <v>270</v>
      </c>
      <c r="H111" s="11" t="s">
        <v>271</v>
      </c>
      <c r="I111" s="14" t="s">
        <v>272</v>
      </c>
      <c r="J111" s="14" t="s">
        <v>295</v>
      </c>
      <c r="K111" s="15" t="s">
        <v>247</v>
      </c>
      <c r="L111" s="56"/>
      <c r="M111" s="14"/>
      <c r="N111" s="14" t="s">
        <v>75</v>
      </c>
      <c r="O111" s="14"/>
      <c r="P111" s="15" t="s">
        <v>198</v>
      </c>
      <c r="Q111" s="16">
        <v>3899</v>
      </c>
      <c r="R111" s="17">
        <v>40</v>
      </c>
      <c r="S111" s="18">
        <v>2690.31</v>
      </c>
      <c r="T111" s="19" t="s">
        <v>275</v>
      </c>
      <c r="U111" s="20" t="s">
        <v>296</v>
      </c>
      <c r="V111" s="21" t="s">
        <v>297</v>
      </c>
      <c r="W111" s="22">
        <v>2</v>
      </c>
      <c r="X111" s="23"/>
    </row>
    <row r="112" spans="1:24" s="1" customFormat="1" ht="61.05" customHeight="1" x14ac:dyDescent="0.3">
      <c r="A112" s="24" t="s">
        <v>23</v>
      </c>
      <c r="B112" s="24" t="s">
        <v>293</v>
      </c>
      <c r="C112" s="12" t="s">
        <v>294</v>
      </c>
      <c r="D112" s="60"/>
      <c r="E112" s="39" t="str">
        <f>HYPERLINK("https://www.google.ru/search?q=IQ1321-100&amp;newwindow=1&amp;tbm=isch","Еще фото")</f>
        <v>Еще фото</v>
      </c>
      <c r="F112" s="13" t="s">
        <v>26</v>
      </c>
      <c r="G112" s="24" t="s">
        <v>270</v>
      </c>
      <c r="H112" s="24" t="s">
        <v>271</v>
      </c>
      <c r="I112" s="24" t="s">
        <v>272</v>
      </c>
      <c r="J112" s="14" t="s">
        <v>295</v>
      </c>
      <c r="K112" s="15" t="s">
        <v>247</v>
      </c>
      <c r="L112" s="58"/>
      <c r="M112" s="14"/>
      <c r="N112" s="14" t="s">
        <v>75</v>
      </c>
      <c r="O112" s="14"/>
      <c r="P112" s="15" t="s">
        <v>198</v>
      </c>
      <c r="Q112" s="16">
        <v>3899</v>
      </c>
      <c r="R112" s="17">
        <v>40</v>
      </c>
      <c r="S112" s="18">
        <v>2690.31</v>
      </c>
      <c r="T112" s="19" t="s">
        <v>275</v>
      </c>
      <c r="U112" s="20" t="s">
        <v>282</v>
      </c>
      <c r="V112" s="21" t="s">
        <v>283</v>
      </c>
      <c r="W112" s="22">
        <v>1</v>
      </c>
      <c r="X112" s="23"/>
    </row>
    <row r="113" spans="1:24" s="1" customFormat="1" ht="52.05" customHeight="1" x14ac:dyDescent="0.3">
      <c r="A113" s="11" t="s">
        <v>23</v>
      </c>
      <c r="B113" s="11" t="s">
        <v>298</v>
      </c>
      <c r="C113" s="12" t="s">
        <v>299</v>
      </c>
      <c r="D113" s="59"/>
      <c r="E113" s="39" t="str">
        <f>HYPERLINK("https://www.google.ru/search?q=FB7672-618&amp;newwindow=1&amp;tbm=isch","Еще фото")</f>
        <v>Еще фото</v>
      </c>
      <c r="F113" s="13"/>
      <c r="G113" s="11" t="s">
        <v>300</v>
      </c>
      <c r="H113" s="11" t="s">
        <v>28</v>
      </c>
      <c r="I113" s="14" t="s">
        <v>301</v>
      </c>
      <c r="J113" s="14" t="s">
        <v>29</v>
      </c>
      <c r="K113" s="15" t="s">
        <v>58</v>
      </c>
      <c r="L113" s="56" t="s">
        <v>302</v>
      </c>
      <c r="M113" s="14"/>
      <c r="N113" s="14" t="s">
        <v>54</v>
      </c>
      <c r="O113" s="14"/>
      <c r="P113" s="15" t="s">
        <v>164</v>
      </c>
      <c r="Q113" s="16">
        <v>21299</v>
      </c>
      <c r="R113" s="17">
        <v>82.64</v>
      </c>
      <c r="S113" s="18">
        <v>4252.4354999999996</v>
      </c>
      <c r="T113" s="19" t="s">
        <v>34</v>
      </c>
      <c r="U113" s="20" t="s">
        <v>47</v>
      </c>
      <c r="V113" s="21" t="s">
        <v>46</v>
      </c>
      <c r="W113" s="22">
        <v>1</v>
      </c>
      <c r="X113" s="23"/>
    </row>
    <row r="114" spans="1:24" s="1" customFormat="1" ht="61.05" customHeight="1" x14ac:dyDescent="0.3">
      <c r="A114" s="24" t="s">
        <v>23</v>
      </c>
      <c r="B114" s="24" t="s">
        <v>298</v>
      </c>
      <c r="C114" s="12" t="s">
        <v>299</v>
      </c>
      <c r="D114" s="60"/>
      <c r="E114" s="39" t="str">
        <f>HYPERLINK("https://www.google.ru/search?q=FB7672-618&amp;newwindow=1&amp;tbm=isch","Еще фото")</f>
        <v>Еще фото</v>
      </c>
      <c r="F114" s="13"/>
      <c r="G114" s="24" t="s">
        <v>300</v>
      </c>
      <c r="H114" s="24" t="s">
        <v>28</v>
      </c>
      <c r="I114" s="24" t="s">
        <v>301</v>
      </c>
      <c r="J114" s="14" t="s">
        <v>29</v>
      </c>
      <c r="K114" s="15" t="s">
        <v>58</v>
      </c>
      <c r="L114" s="58"/>
      <c r="M114" s="14"/>
      <c r="N114" s="14" t="s">
        <v>54</v>
      </c>
      <c r="O114" s="14"/>
      <c r="P114" s="15" t="s">
        <v>164</v>
      </c>
      <c r="Q114" s="16">
        <v>21299</v>
      </c>
      <c r="R114" s="17">
        <v>82.64</v>
      </c>
      <c r="S114" s="18">
        <v>4252.4354999999996</v>
      </c>
      <c r="T114" s="19" t="s">
        <v>34</v>
      </c>
      <c r="U114" s="20" t="s">
        <v>35</v>
      </c>
      <c r="V114" s="21" t="s">
        <v>36</v>
      </c>
      <c r="W114" s="22">
        <v>1</v>
      </c>
      <c r="X114" s="23"/>
    </row>
    <row r="115" spans="1:24" s="1" customFormat="1" ht="35" customHeight="1" x14ac:dyDescent="0.3">
      <c r="A115" s="11" t="s">
        <v>23</v>
      </c>
      <c r="B115" s="11" t="s">
        <v>298</v>
      </c>
      <c r="C115" s="12" t="s">
        <v>303</v>
      </c>
      <c r="D115" s="53"/>
      <c r="E115" s="39" t="str">
        <f>HYPERLINK("https://www.google.ru/search?q=FB7672-010&amp;newwindow=1&amp;tbm=isch","Еще фото")</f>
        <v>Еще фото</v>
      </c>
      <c r="F115" s="13"/>
      <c r="G115" s="11" t="s">
        <v>300</v>
      </c>
      <c r="H115" s="11" t="s">
        <v>28</v>
      </c>
      <c r="I115" s="14" t="s">
        <v>301</v>
      </c>
      <c r="J115" s="14" t="s">
        <v>29</v>
      </c>
      <c r="K115" s="15" t="s">
        <v>58</v>
      </c>
      <c r="L115" s="56" t="s">
        <v>302</v>
      </c>
      <c r="M115" s="14" t="s">
        <v>304</v>
      </c>
      <c r="N115" s="14" t="s">
        <v>241</v>
      </c>
      <c r="O115" s="14"/>
      <c r="P115" s="15" t="s">
        <v>305</v>
      </c>
      <c r="Q115" s="16">
        <v>20599</v>
      </c>
      <c r="R115" s="17">
        <v>71.27</v>
      </c>
      <c r="S115" s="18">
        <v>6805.4354999999996</v>
      </c>
      <c r="T115" s="19" t="s">
        <v>34</v>
      </c>
      <c r="U115" s="20" t="s">
        <v>47</v>
      </c>
      <c r="V115" s="21" t="s">
        <v>46</v>
      </c>
      <c r="W115" s="22">
        <v>4</v>
      </c>
      <c r="X115" s="23"/>
    </row>
    <row r="116" spans="1:24" s="1" customFormat="1" ht="35" customHeight="1" x14ac:dyDescent="0.3">
      <c r="A116" s="24" t="s">
        <v>23</v>
      </c>
      <c r="B116" s="24" t="s">
        <v>298</v>
      </c>
      <c r="C116" s="12" t="s">
        <v>303</v>
      </c>
      <c r="D116" s="54"/>
      <c r="E116" s="39" t="str">
        <f>HYPERLINK("https://www.google.ru/search?q=FB7672-010&amp;newwindow=1&amp;tbm=isch","Еще фото")</f>
        <v>Еще фото</v>
      </c>
      <c r="F116" s="13"/>
      <c r="G116" s="24" t="s">
        <v>300</v>
      </c>
      <c r="H116" s="24" t="s">
        <v>28</v>
      </c>
      <c r="I116" s="24" t="s">
        <v>301</v>
      </c>
      <c r="J116" s="14" t="s">
        <v>29</v>
      </c>
      <c r="K116" s="15" t="s">
        <v>58</v>
      </c>
      <c r="L116" s="57"/>
      <c r="M116" s="14" t="s">
        <v>304</v>
      </c>
      <c r="N116" s="14" t="s">
        <v>241</v>
      </c>
      <c r="O116" s="14"/>
      <c r="P116" s="15" t="s">
        <v>305</v>
      </c>
      <c r="Q116" s="16">
        <v>20599</v>
      </c>
      <c r="R116" s="17">
        <v>71.27</v>
      </c>
      <c r="S116" s="18">
        <v>6805.4354999999996</v>
      </c>
      <c r="T116" s="19" t="s">
        <v>34</v>
      </c>
      <c r="U116" s="20" t="s">
        <v>35</v>
      </c>
      <c r="V116" s="21" t="s">
        <v>36</v>
      </c>
      <c r="W116" s="22">
        <v>6</v>
      </c>
      <c r="X116" s="23"/>
    </row>
    <row r="117" spans="1:24" s="1" customFormat="1" ht="37.049999999999997" customHeight="1" x14ac:dyDescent="0.3">
      <c r="A117" s="24" t="s">
        <v>23</v>
      </c>
      <c r="B117" s="24" t="s">
        <v>298</v>
      </c>
      <c r="C117" s="12" t="s">
        <v>303</v>
      </c>
      <c r="D117" s="55"/>
      <c r="E117" s="39" t="str">
        <f>HYPERLINK("https://www.google.ru/search?q=FB7672-010&amp;newwindow=1&amp;tbm=isch","Еще фото")</f>
        <v>Еще фото</v>
      </c>
      <c r="F117" s="13"/>
      <c r="G117" s="24" t="s">
        <v>300</v>
      </c>
      <c r="H117" s="24" t="s">
        <v>28</v>
      </c>
      <c r="I117" s="24" t="s">
        <v>301</v>
      </c>
      <c r="J117" s="14" t="s">
        <v>29</v>
      </c>
      <c r="K117" s="15" t="s">
        <v>58</v>
      </c>
      <c r="L117" s="58"/>
      <c r="M117" s="14" t="s">
        <v>304</v>
      </c>
      <c r="N117" s="14" t="s">
        <v>241</v>
      </c>
      <c r="O117" s="14"/>
      <c r="P117" s="15" t="s">
        <v>305</v>
      </c>
      <c r="Q117" s="16">
        <v>20599</v>
      </c>
      <c r="R117" s="17">
        <v>71.27</v>
      </c>
      <c r="S117" s="18">
        <v>6805.4354999999996</v>
      </c>
      <c r="T117" s="19" t="s">
        <v>34</v>
      </c>
      <c r="U117" s="20" t="s">
        <v>37</v>
      </c>
      <c r="V117" s="21" t="s">
        <v>71</v>
      </c>
      <c r="W117" s="22">
        <v>2</v>
      </c>
      <c r="X117" s="23"/>
    </row>
    <row r="118" spans="1:24" s="1" customFormat="1" ht="35" customHeight="1" x14ac:dyDescent="0.3">
      <c r="A118" s="11" t="s">
        <v>23</v>
      </c>
      <c r="B118" s="11" t="s">
        <v>306</v>
      </c>
      <c r="C118" s="12" t="s">
        <v>307</v>
      </c>
      <c r="D118" s="53"/>
      <c r="E118" s="39" t="str">
        <f>HYPERLINK("https://www.google.ru/search?q=FB7675-010&amp;newwindow=1&amp;tbm=isch","Еще фото")</f>
        <v>Еще фото</v>
      </c>
      <c r="F118" s="13"/>
      <c r="G118" s="11" t="s">
        <v>300</v>
      </c>
      <c r="H118" s="11" t="s">
        <v>28</v>
      </c>
      <c r="I118" s="14" t="s">
        <v>301</v>
      </c>
      <c r="J118" s="14" t="s">
        <v>29</v>
      </c>
      <c r="K118" s="15" t="s">
        <v>58</v>
      </c>
      <c r="L118" s="56" t="s">
        <v>308</v>
      </c>
      <c r="M118" s="14"/>
      <c r="N118" s="14" t="s">
        <v>92</v>
      </c>
      <c r="O118" s="14"/>
      <c r="P118" s="15" t="s">
        <v>164</v>
      </c>
      <c r="Q118" s="16">
        <v>23399</v>
      </c>
      <c r="R118" s="17">
        <v>69.28</v>
      </c>
      <c r="S118" s="18">
        <v>8265.9354999999996</v>
      </c>
      <c r="T118" s="19" t="s">
        <v>34</v>
      </c>
      <c r="U118" s="20" t="s">
        <v>47</v>
      </c>
      <c r="V118" s="21" t="s">
        <v>46</v>
      </c>
      <c r="W118" s="22">
        <v>1</v>
      </c>
      <c r="X118" s="23"/>
    </row>
    <row r="119" spans="1:24" s="1" customFormat="1" ht="35" customHeight="1" x14ac:dyDescent="0.3">
      <c r="A119" s="24" t="s">
        <v>23</v>
      </c>
      <c r="B119" s="24" t="s">
        <v>306</v>
      </c>
      <c r="C119" s="12" t="s">
        <v>307</v>
      </c>
      <c r="D119" s="54"/>
      <c r="E119" s="39" t="str">
        <f>HYPERLINK("https://www.google.ru/search?q=FB7675-010&amp;newwindow=1&amp;tbm=isch","Еще фото")</f>
        <v>Еще фото</v>
      </c>
      <c r="F119" s="13"/>
      <c r="G119" s="24" t="s">
        <v>300</v>
      </c>
      <c r="H119" s="24" t="s">
        <v>28</v>
      </c>
      <c r="I119" s="24" t="s">
        <v>301</v>
      </c>
      <c r="J119" s="14" t="s">
        <v>29</v>
      </c>
      <c r="K119" s="15" t="s">
        <v>58</v>
      </c>
      <c r="L119" s="57"/>
      <c r="M119" s="14"/>
      <c r="N119" s="14" t="s">
        <v>92</v>
      </c>
      <c r="O119" s="14"/>
      <c r="P119" s="15" t="s">
        <v>164</v>
      </c>
      <c r="Q119" s="16">
        <v>23399</v>
      </c>
      <c r="R119" s="17">
        <v>69.28</v>
      </c>
      <c r="S119" s="18">
        <v>8265.9354999999996</v>
      </c>
      <c r="T119" s="19" t="s">
        <v>34</v>
      </c>
      <c r="U119" s="20" t="s">
        <v>35</v>
      </c>
      <c r="V119" s="21" t="s">
        <v>36</v>
      </c>
      <c r="W119" s="22">
        <v>4</v>
      </c>
      <c r="X119" s="23"/>
    </row>
    <row r="120" spans="1:24" s="1" customFormat="1" ht="37.049999999999997" customHeight="1" x14ac:dyDescent="0.3">
      <c r="A120" s="24" t="s">
        <v>23</v>
      </c>
      <c r="B120" s="24" t="s">
        <v>306</v>
      </c>
      <c r="C120" s="12" t="s">
        <v>307</v>
      </c>
      <c r="D120" s="55"/>
      <c r="E120" s="39" t="str">
        <f>HYPERLINK("https://www.google.ru/search?q=FB7675-010&amp;newwindow=1&amp;tbm=isch","Еще фото")</f>
        <v>Еще фото</v>
      </c>
      <c r="F120" s="13"/>
      <c r="G120" s="24" t="s">
        <v>300</v>
      </c>
      <c r="H120" s="24" t="s">
        <v>28</v>
      </c>
      <c r="I120" s="24" t="s">
        <v>301</v>
      </c>
      <c r="J120" s="14" t="s">
        <v>29</v>
      </c>
      <c r="K120" s="15" t="s">
        <v>58</v>
      </c>
      <c r="L120" s="58"/>
      <c r="M120" s="14"/>
      <c r="N120" s="14" t="s">
        <v>92</v>
      </c>
      <c r="O120" s="14"/>
      <c r="P120" s="15" t="s">
        <v>164</v>
      </c>
      <c r="Q120" s="16">
        <v>23399</v>
      </c>
      <c r="R120" s="17">
        <v>69.28</v>
      </c>
      <c r="S120" s="18">
        <v>8265.9354999999996</v>
      </c>
      <c r="T120" s="19" t="s">
        <v>34</v>
      </c>
      <c r="U120" s="20" t="s">
        <v>39</v>
      </c>
      <c r="V120" s="21" t="s">
        <v>38</v>
      </c>
      <c r="W120" s="22">
        <v>1</v>
      </c>
      <c r="X120" s="23"/>
    </row>
    <row r="121" spans="1:24" s="1" customFormat="1" ht="26" customHeight="1" x14ac:dyDescent="0.3">
      <c r="A121" s="11" t="s">
        <v>23</v>
      </c>
      <c r="B121" s="11" t="s">
        <v>306</v>
      </c>
      <c r="C121" s="12" t="s">
        <v>309</v>
      </c>
      <c r="D121" s="53"/>
      <c r="E121" s="39" t="str">
        <f>HYPERLINK("https://www.google.ru/search?q=FB7675-133&amp;newwindow=1&amp;tbm=isch","Еще фото")</f>
        <v>Еще фото</v>
      </c>
      <c r="F121" s="13"/>
      <c r="G121" s="11" t="s">
        <v>300</v>
      </c>
      <c r="H121" s="11" t="s">
        <v>28</v>
      </c>
      <c r="I121" s="14" t="s">
        <v>301</v>
      </c>
      <c r="J121" s="14" t="s">
        <v>29</v>
      </c>
      <c r="K121" s="15" t="s">
        <v>58</v>
      </c>
      <c r="L121" s="56" t="s">
        <v>310</v>
      </c>
      <c r="M121" s="14"/>
      <c r="N121" s="14" t="s">
        <v>75</v>
      </c>
      <c r="O121" s="14"/>
      <c r="P121" s="15" t="s">
        <v>305</v>
      </c>
      <c r="Q121" s="16">
        <v>32399</v>
      </c>
      <c r="R121" s="17">
        <v>69.23</v>
      </c>
      <c r="S121" s="18">
        <v>11462.9355</v>
      </c>
      <c r="T121" s="19" t="s">
        <v>34</v>
      </c>
      <c r="U121" s="20" t="s">
        <v>45</v>
      </c>
      <c r="V121" s="21" t="s">
        <v>77</v>
      </c>
      <c r="W121" s="22">
        <v>6</v>
      </c>
      <c r="X121" s="23"/>
    </row>
    <row r="122" spans="1:24" s="1" customFormat="1" ht="26" customHeight="1" x14ac:dyDescent="0.3">
      <c r="A122" s="24" t="s">
        <v>23</v>
      </c>
      <c r="B122" s="24" t="s">
        <v>306</v>
      </c>
      <c r="C122" s="12" t="s">
        <v>309</v>
      </c>
      <c r="D122" s="54"/>
      <c r="E122" s="39" t="str">
        <f>HYPERLINK("https://www.google.ru/search?q=FB7675-133&amp;newwindow=1&amp;tbm=isch","Еще фото")</f>
        <v>Еще фото</v>
      </c>
      <c r="F122" s="13"/>
      <c r="G122" s="24" t="s">
        <v>300</v>
      </c>
      <c r="H122" s="24" t="s">
        <v>28</v>
      </c>
      <c r="I122" s="24" t="s">
        <v>301</v>
      </c>
      <c r="J122" s="14" t="s">
        <v>29</v>
      </c>
      <c r="K122" s="15" t="s">
        <v>58</v>
      </c>
      <c r="L122" s="57"/>
      <c r="M122" s="14"/>
      <c r="N122" s="14" t="s">
        <v>75</v>
      </c>
      <c r="O122" s="14"/>
      <c r="P122" s="15" t="s">
        <v>305</v>
      </c>
      <c r="Q122" s="16">
        <v>32399</v>
      </c>
      <c r="R122" s="17">
        <v>69.23</v>
      </c>
      <c r="S122" s="18">
        <v>11462.9355</v>
      </c>
      <c r="T122" s="19" t="s">
        <v>34</v>
      </c>
      <c r="U122" s="20" t="s">
        <v>47</v>
      </c>
      <c r="V122" s="21" t="s">
        <v>46</v>
      </c>
      <c r="W122" s="22">
        <v>7</v>
      </c>
      <c r="X122" s="23"/>
    </row>
    <row r="123" spans="1:24" s="1" customFormat="1" ht="26" customHeight="1" x14ac:dyDescent="0.3">
      <c r="A123" s="24" t="s">
        <v>23</v>
      </c>
      <c r="B123" s="24" t="s">
        <v>306</v>
      </c>
      <c r="C123" s="12" t="s">
        <v>309</v>
      </c>
      <c r="D123" s="54"/>
      <c r="E123" s="39" t="str">
        <f>HYPERLINK("https://www.google.ru/search?q=FB7675-133&amp;newwindow=1&amp;tbm=isch","Еще фото")</f>
        <v>Еще фото</v>
      </c>
      <c r="F123" s="13"/>
      <c r="G123" s="24" t="s">
        <v>300</v>
      </c>
      <c r="H123" s="24" t="s">
        <v>28</v>
      </c>
      <c r="I123" s="24" t="s">
        <v>301</v>
      </c>
      <c r="J123" s="14" t="s">
        <v>29</v>
      </c>
      <c r="K123" s="15" t="s">
        <v>58</v>
      </c>
      <c r="L123" s="57"/>
      <c r="M123" s="14"/>
      <c r="N123" s="14" t="s">
        <v>75</v>
      </c>
      <c r="O123" s="14"/>
      <c r="P123" s="15" t="s">
        <v>305</v>
      </c>
      <c r="Q123" s="16">
        <v>32399</v>
      </c>
      <c r="R123" s="17">
        <v>69.23</v>
      </c>
      <c r="S123" s="18">
        <v>11462.9355</v>
      </c>
      <c r="T123" s="19" t="s">
        <v>34</v>
      </c>
      <c r="U123" s="20" t="s">
        <v>35</v>
      </c>
      <c r="V123" s="21" t="s">
        <v>36</v>
      </c>
      <c r="W123" s="22">
        <v>5</v>
      </c>
      <c r="X123" s="23"/>
    </row>
    <row r="124" spans="1:24" s="1" customFormat="1" ht="26" customHeight="1" x14ac:dyDescent="0.3">
      <c r="A124" s="24" t="s">
        <v>23</v>
      </c>
      <c r="B124" s="24" t="s">
        <v>306</v>
      </c>
      <c r="C124" s="12" t="s">
        <v>309</v>
      </c>
      <c r="D124" s="55"/>
      <c r="E124" s="39" t="str">
        <f>HYPERLINK("https://www.google.ru/search?q=FB7675-133&amp;newwindow=1&amp;tbm=isch","Еще фото")</f>
        <v>Еще фото</v>
      </c>
      <c r="F124" s="13"/>
      <c r="G124" s="24" t="s">
        <v>300</v>
      </c>
      <c r="H124" s="24" t="s">
        <v>28</v>
      </c>
      <c r="I124" s="24" t="s">
        <v>301</v>
      </c>
      <c r="J124" s="14" t="s">
        <v>29</v>
      </c>
      <c r="K124" s="15" t="s">
        <v>58</v>
      </c>
      <c r="L124" s="58"/>
      <c r="M124" s="14"/>
      <c r="N124" s="14" t="s">
        <v>75</v>
      </c>
      <c r="O124" s="14"/>
      <c r="P124" s="15" t="s">
        <v>305</v>
      </c>
      <c r="Q124" s="16">
        <v>32399</v>
      </c>
      <c r="R124" s="17">
        <v>69.23</v>
      </c>
      <c r="S124" s="18">
        <v>11462.9355</v>
      </c>
      <c r="T124" s="19" t="s">
        <v>34</v>
      </c>
      <c r="U124" s="20" t="s">
        <v>37</v>
      </c>
      <c r="V124" s="21" t="s">
        <v>71</v>
      </c>
      <c r="W124" s="22">
        <v>3</v>
      </c>
      <c r="X124" s="23"/>
    </row>
    <row r="125" spans="1:24" s="1" customFormat="1" ht="35" customHeight="1" x14ac:dyDescent="0.3">
      <c r="A125" s="11" t="s">
        <v>23</v>
      </c>
      <c r="B125" s="11" t="s">
        <v>311</v>
      </c>
      <c r="C125" s="12" t="s">
        <v>312</v>
      </c>
      <c r="D125" s="53"/>
      <c r="E125" s="39" t="str">
        <f>HYPERLINK("https://www.google.ru/search?q=FB7854-010&amp;newwindow=1&amp;tbm=isch","Еще фото")</f>
        <v>Еще фото</v>
      </c>
      <c r="F125" s="13"/>
      <c r="G125" s="11" t="s">
        <v>300</v>
      </c>
      <c r="H125" s="11" t="s">
        <v>28</v>
      </c>
      <c r="I125" s="14" t="s">
        <v>301</v>
      </c>
      <c r="J125" s="14" t="s">
        <v>29</v>
      </c>
      <c r="K125" s="15" t="s">
        <v>30</v>
      </c>
      <c r="L125" s="56" t="s">
        <v>313</v>
      </c>
      <c r="M125" s="14"/>
      <c r="N125" s="14" t="s">
        <v>92</v>
      </c>
      <c r="O125" s="14"/>
      <c r="P125" s="15" t="s">
        <v>314</v>
      </c>
      <c r="Q125" s="16">
        <v>59999</v>
      </c>
      <c r="R125" s="17">
        <v>64.540000000000006</v>
      </c>
      <c r="S125" s="18">
        <v>24469.4355</v>
      </c>
      <c r="T125" s="19" t="s">
        <v>34</v>
      </c>
      <c r="U125" s="20" t="s">
        <v>37</v>
      </c>
      <c r="V125" s="21" t="s">
        <v>38</v>
      </c>
      <c r="W125" s="22">
        <v>1</v>
      </c>
      <c r="X125" s="23"/>
    </row>
    <row r="126" spans="1:24" s="1" customFormat="1" ht="35" customHeight="1" x14ac:dyDescent="0.3">
      <c r="A126" s="24" t="s">
        <v>23</v>
      </c>
      <c r="B126" s="24" t="s">
        <v>311</v>
      </c>
      <c r="C126" s="12" t="s">
        <v>312</v>
      </c>
      <c r="D126" s="54"/>
      <c r="E126" s="39" t="str">
        <f>HYPERLINK("https://www.google.ru/search?q=FB7854-010&amp;newwindow=1&amp;tbm=isch","Еще фото")</f>
        <v>Еще фото</v>
      </c>
      <c r="F126" s="13"/>
      <c r="G126" s="24" t="s">
        <v>300</v>
      </c>
      <c r="H126" s="24" t="s">
        <v>28</v>
      </c>
      <c r="I126" s="24" t="s">
        <v>301</v>
      </c>
      <c r="J126" s="14" t="s">
        <v>29</v>
      </c>
      <c r="K126" s="15" t="s">
        <v>30</v>
      </c>
      <c r="L126" s="57"/>
      <c r="M126" s="14"/>
      <c r="N126" s="14" t="s">
        <v>92</v>
      </c>
      <c r="O126" s="14"/>
      <c r="P126" s="15" t="s">
        <v>314</v>
      </c>
      <c r="Q126" s="16">
        <v>59999</v>
      </c>
      <c r="R126" s="17">
        <v>64.540000000000006</v>
      </c>
      <c r="S126" s="18">
        <v>24469.4355</v>
      </c>
      <c r="T126" s="19" t="s">
        <v>34</v>
      </c>
      <c r="U126" s="20" t="s">
        <v>39</v>
      </c>
      <c r="V126" s="21" t="s">
        <v>40</v>
      </c>
      <c r="W126" s="22">
        <v>2</v>
      </c>
      <c r="X126" s="23"/>
    </row>
    <row r="127" spans="1:24" s="1" customFormat="1" ht="37.049999999999997" customHeight="1" x14ac:dyDescent="0.3">
      <c r="A127" s="24" t="s">
        <v>23</v>
      </c>
      <c r="B127" s="24" t="s">
        <v>311</v>
      </c>
      <c r="C127" s="12" t="s">
        <v>312</v>
      </c>
      <c r="D127" s="55"/>
      <c r="E127" s="39" t="str">
        <f>HYPERLINK("https://www.google.ru/search?q=FB7854-010&amp;newwindow=1&amp;tbm=isch","Еще фото")</f>
        <v>Еще фото</v>
      </c>
      <c r="F127" s="13"/>
      <c r="G127" s="24" t="s">
        <v>300</v>
      </c>
      <c r="H127" s="24" t="s">
        <v>28</v>
      </c>
      <c r="I127" s="24" t="s">
        <v>301</v>
      </c>
      <c r="J127" s="14" t="s">
        <v>29</v>
      </c>
      <c r="K127" s="15" t="s">
        <v>30</v>
      </c>
      <c r="L127" s="58"/>
      <c r="M127" s="14"/>
      <c r="N127" s="14" t="s">
        <v>92</v>
      </c>
      <c r="O127" s="14"/>
      <c r="P127" s="15" t="s">
        <v>314</v>
      </c>
      <c r="Q127" s="16">
        <v>59999</v>
      </c>
      <c r="R127" s="17">
        <v>64.540000000000006</v>
      </c>
      <c r="S127" s="18">
        <v>24469.4355</v>
      </c>
      <c r="T127" s="19" t="s">
        <v>34</v>
      </c>
      <c r="U127" s="20" t="s">
        <v>49</v>
      </c>
      <c r="V127" s="21" t="s">
        <v>50</v>
      </c>
      <c r="W127" s="22">
        <v>1</v>
      </c>
      <c r="X127" s="23"/>
    </row>
    <row r="128" spans="1:24" s="1" customFormat="1" ht="35" customHeight="1" x14ac:dyDescent="0.3">
      <c r="A128" s="11" t="s">
        <v>23</v>
      </c>
      <c r="B128" s="11" t="s">
        <v>306</v>
      </c>
      <c r="C128" s="12" t="s">
        <v>315</v>
      </c>
      <c r="D128" s="53"/>
      <c r="E128" s="39" t="str">
        <f>HYPERLINK("https://www.google.ru/search?q=FB7675-618&amp;newwindow=1&amp;tbm=isch","Еще фото")</f>
        <v>Еще фото</v>
      </c>
      <c r="F128" s="13"/>
      <c r="G128" s="11" t="s">
        <v>300</v>
      </c>
      <c r="H128" s="11" t="s">
        <v>28</v>
      </c>
      <c r="I128" s="14" t="s">
        <v>301</v>
      </c>
      <c r="J128" s="14" t="s">
        <v>29</v>
      </c>
      <c r="K128" s="15" t="s">
        <v>58</v>
      </c>
      <c r="L128" s="56" t="s">
        <v>310</v>
      </c>
      <c r="M128" s="14"/>
      <c r="N128" s="14" t="s">
        <v>316</v>
      </c>
      <c r="O128" s="14"/>
      <c r="P128" s="15" t="s">
        <v>164</v>
      </c>
      <c r="Q128" s="16">
        <v>26699</v>
      </c>
      <c r="R128" s="17">
        <v>61.73</v>
      </c>
      <c r="S128" s="18">
        <v>11750.4355</v>
      </c>
      <c r="T128" s="19" t="s">
        <v>34</v>
      </c>
      <c r="U128" s="20" t="s">
        <v>45</v>
      </c>
      <c r="V128" s="21" t="s">
        <v>77</v>
      </c>
      <c r="W128" s="22">
        <v>4</v>
      </c>
      <c r="X128" s="23"/>
    </row>
    <row r="129" spans="1:24" s="1" customFormat="1" ht="35" customHeight="1" x14ac:dyDescent="0.3">
      <c r="A129" s="24" t="s">
        <v>23</v>
      </c>
      <c r="B129" s="24" t="s">
        <v>306</v>
      </c>
      <c r="C129" s="12" t="s">
        <v>315</v>
      </c>
      <c r="D129" s="54"/>
      <c r="E129" s="39" t="str">
        <f>HYPERLINK("https://www.google.ru/search?q=FB7675-618&amp;newwindow=1&amp;tbm=isch","Еще фото")</f>
        <v>Еще фото</v>
      </c>
      <c r="F129" s="13"/>
      <c r="G129" s="24" t="s">
        <v>300</v>
      </c>
      <c r="H129" s="24" t="s">
        <v>28</v>
      </c>
      <c r="I129" s="24" t="s">
        <v>301</v>
      </c>
      <c r="J129" s="14" t="s">
        <v>29</v>
      </c>
      <c r="K129" s="15" t="s">
        <v>58</v>
      </c>
      <c r="L129" s="57"/>
      <c r="M129" s="14"/>
      <c r="N129" s="14" t="s">
        <v>316</v>
      </c>
      <c r="O129" s="14"/>
      <c r="P129" s="15" t="s">
        <v>164</v>
      </c>
      <c r="Q129" s="16">
        <v>26699</v>
      </c>
      <c r="R129" s="17">
        <v>61.73</v>
      </c>
      <c r="S129" s="18">
        <v>11750.4355</v>
      </c>
      <c r="T129" s="19" t="s">
        <v>34</v>
      </c>
      <c r="U129" s="20" t="s">
        <v>47</v>
      </c>
      <c r="V129" s="21" t="s">
        <v>46</v>
      </c>
      <c r="W129" s="22">
        <v>10</v>
      </c>
      <c r="X129" s="23"/>
    </row>
    <row r="130" spans="1:24" s="1" customFormat="1" ht="37.049999999999997" customHeight="1" x14ac:dyDescent="0.3">
      <c r="A130" s="24" t="s">
        <v>23</v>
      </c>
      <c r="B130" s="24" t="s">
        <v>306</v>
      </c>
      <c r="C130" s="12" t="s">
        <v>315</v>
      </c>
      <c r="D130" s="55"/>
      <c r="E130" s="39" t="str">
        <f>HYPERLINK("https://www.google.ru/search?q=FB7675-618&amp;newwindow=1&amp;tbm=isch","Еще фото")</f>
        <v>Еще фото</v>
      </c>
      <c r="F130" s="13"/>
      <c r="G130" s="24" t="s">
        <v>300</v>
      </c>
      <c r="H130" s="24" t="s">
        <v>28</v>
      </c>
      <c r="I130" s="24" t="s">
        <v>301</v>
      </c>
      <c r="J130" s="14" t="s">
        <v>29</v>
      </c>
      <c r="K130" s="15" t="s">
        <v>58</v>
      </c>
      <c r="L130" s="58"/>
      <c r="M130" s="14"/>
      <c r="N130" s="14" t="s">
        <v>316</v>
      </c>
      <c r="O130" s="14"/>
      <c r="P130" s="15" t="s">
        <v>164</v>
      </c>
      <c r="Q130" s="16">
        <v>26699</v>
      </c>
      <c r="R130" s="17">
        <v>61.73</v>
      </c>
      <c r="S130" s="18">
        <v>11750.4355</v>
      </c>
      <c r="T130" s="19" t="s">
        <v>34</v>
      </c>
      <c r="U130" s="20" t="s">
        <v>37</v>
      </c>
      <c r="V130" s="21" t="s">
        <v>71</v>
      </c>
      <c r="W130" s="22">
        <v>1</v>
      </c>
      <c r="X130" s="23"/>
    </row>
    <row r="131" spans="1:24" s="1" customFormat="1" ht="108" customHeight="1" x14ac:dyDescent="0.3">
      <c r="A131" s="11" t="s">
        <v>23</v>
      </c>
      <c r="B131" s="11" t="s">
        <v>317</v>
      </c>
      <c r="C131" s="12" t="s">
        <v>318</v>
      </c>
      <c r="D131" s="26"/>
      <c r="E131" s="39" t="str">
        <f>HYPERLINK("https://www.google.ru/search?q=FB8769-328&amp;newwindow=1&amp;tbm=isch","Еще фото")</f>
        <v>Еще фото</v>
      </c>
      <c r="F131" s="13"/>
      <c r="G131" s="11" t="s">
        <v>300</v>
      </c>
      <c r="H131" s="11" t="s">
        <v>28</v>
      </c>
      <c r="I131" s="14" t="s">
        <v>301</v>
      </c>
      <c r="J131" s="14" t="s">
        <v>29</v>
      </c>
      <c r="K131" s="15" t="s">
        <v>58</v>
      </c>
      <c r="L131" s="14" t="s">
        <v>319</v>
      </c>
      <c r="M131" s="14"/>
      <c r="N131" s="14" t="s">
        <v>64</v>
      </c>
      <c r="O131" s="14"/>
      <c r="P131" s="15" t="s">
        <v>164</v>
      </c>
      <c r="Q131" s="16">
        <v>25799</v>
      </c>
      <c r="R131" s="17">
        <v>58.92</v>
      </c>
      <c r="S131" s="18">
        <v>12187.4355</v>
      </c>
      <c r="T131" s="19" t="s">
        <v>34</v>
      </c>
      <c r="U131" s="20" t="s">
        <v>35</v>
      </c>
      <c r="V131" s="21" t="s">
        <v>36</v>
      </c>
      <c r="W131" s="22">
        <v>3</v>
      </c>
      <c r="X131" s="23"/>
    </row>
    <row r="132" spans="1:24" s="1" customFormat="1" ht="35" customHeight="1" x14ac:dyDescent="0.3">
      <c r="A132" s="11" t="s">
        <v>23</v>
      </c>
      <c r="B132" s="11" t="s">
        <v>320</v>
      </c>
      <c r="C132" s="12" t="s">
        <v>321</v>
      </c>
      <c r="D132" s="53"/>
      <c r="E132" s="39" t="str">
        <f>HYPERLINK("https://www.google.ru/search?q=FN4649-436&amp;newwindow=1&amp;tbm=isch","Еще фото")</f>
        <v>Еще фото</v>
      </c>
      <c r="F132" s="13"/>
      <c r="G132" s="11" t="s">
        <v>322</v>
      </c>
      <c r="H132" s="11" t="s">
        <v>28</v>
      </c>
      <c r="I132" s="14" t="s">
        <v>301</v>
      </c>
      <c r="J132" s="14" t="s">
        <v>29</v>
      </c>
      <c r="K132" s="15" t="s">
        <v>30</v>
      </c>
      <c r="L132" s="56" t="s">
        <v>323</v>
      </c>
      <c r="M132" s="14"/>
      <c r="N132" s="14" t="s">
        <v>85</v>
      </c>
      <c r="O132" s="14"/>
      <c r="P132" s="15" t="s">
        <v>324</v>
      </c>
      <c r="Q132" s="16">
        <v>44899</v>
      </c>
      <c r="R132" s="17">
        <v>55.82</v>
      </c>
      <c r="S132" s="18">
        <v>22813.4355</v>
      </c>
      <c r="T132" s="19" t="s">
        <v>34</v>
      </c>
      <c r="U132" s="20" t="s">
        <v>47</v>
      </c>
      <c r="V132" s="21" t="s">
        <v>48</v>
      </c>
      <c r="W132" s="22">
        <v>2</v>
      </c>
      <c r="X132" s="23"/>
    </row>
    <row r="133" spans="1:24" s="1" customFormat="1" ht="35" customHeight="1" x14ac:dyDescent="0.3">
      <c r="A133" s="24" t="s">
        <v>23</v>
      </c>
      <c r="B133" s="24" t="s">
        <v>320</v>
      </c>
      <c r="C133" s="12" t="s">
        <v>321</v>
      </c>
      <c r="D133" s="54"/>
      <c r="E133" s="39" t="str">
        <f>HYPERLINK("https://www.google.ru/search?q=FN4649-436&amp;newwindow=1&amp;tbm=isch","Еще фото")</f>
        <v>Еще фото</v>
      </c>
      <c r="F133" s="13"/>
      <c r="G133" s="24" t="s">
        <v>322</v>
      </c>
      <c r="H133" s="24" t="s">
        <v>28</v>
      </c>
      <c r="I133" s="24" t="s">
        <v>301</v>
      </c>
      <c r="J133" s="14" t="s">
        <v>29</v>
      </c>
      <c r="K133" s="15" t="s">
        <v>30</v>
      </c>
      <c r="L133" s="57"/>
      <c r="M133" s="14"/>
      <c r="N133" s="14" t="s">
        <v>85</v>
      </c>
      <c r="O133" s="14"/>
      <c r="P133" s="15" t="s">
        <v>324</v>
      </c>
      <c r="Q133" s="16">
        <v>44899</v>
      </c>
      <c r="R133" s="17">
        <v>55.82</v>
      </c>
      <c r="S133" s="18">
        <v>22813.4355</v>
      </c>
      <c r="T133" s="19" t="s">
        <v>34</v>
      </c>
      <c r="U133" s="20" t="s">
        <v>35</v>
      </c>
      <c r="V133" s="21" t="s">
        <v>36</v>
      </c>
      <c r="W133" s="22">
        <v>2</v>
      </c>
      <c r="X133" s="23"/>
    </row>
    <row r="134" spans="1:24" s="1" customFormat="1" ht="37.049999999999997" customHeight="1" x14ac:dyDescent="0.3">
      <c r="A134" s="24" t="s">
        <v>23</v>
      </c>
      <c r="B134" s="24" t="s">
        <v>320</v>
      </c>
      <c r="C134" s="12" t="s">
        <v>321</v>
      </c>
      <c r="D134" s="55"/>
      <c r="E134" s="39" t="str">
        <f>HYPERLINK("https://www.google.ru/search?q=FN4649-436&amp;newwindow=1&amp;tbm=isch","Еще фото")</f>
        <v>Еще фото</v>
      </c>
      <c r="F134" s="13"/>
      <c r="G134" s="24" t="s">
        <v>322</v>
      </c>
      <c r="H134" s="24" t="s">
        <v>28</v>
      </c>
      <c r="I134" s="24" t="s">
        <v>301</v>
      </c>
      <c r="J134" s="14" t="s">
        <v>29</v>
      </c>
      <c r="K134" s="15" t="s">
        <v>30</v>
      </c>
      <c r="L134" s="58"/>
      <c r="M134" s="14"/>
      <c r="N134" s="14" t="s">
        <v>85</v>
      </c>
      <c r="O134" s="14"/>
      <c r="P134" s="15" t="s">
        <v>324</v>
      </c>
      <c r="Q134" s="16">
        <v>44899</v>
      </c>
      <c r="R134" s="17">
        <v>55.82</v>
      </c>
      <c r="S134" s="18">
        <v>22813.4355</v>
      </c>
      <c r="T134" s="19" t="s">
        <v>34</v>
      </c>
      <c r="U134" s="20" t="s">
        <v>37</v>
      </c>
      <c r="V134" s="21" t="s">
        <v>38</v>
      </c>
      <c r="W134" s="22">
        <v>1</v>
      </c>
      <c r="X134" s="23"/>
    </row>
    <row r="135" spans="1:24" s="1" customFormat="1" ht="21" customHeight="1" x14ac:dyDescent="0.3">
      <c r="A135" s="11" t="s">
        <v>23</v>
      </c>
      <c r="B135" s="11" t="s">
        <v>325</v>
      </c>
      <c r="C135" s="27" t="s">
        <v>326</v>
      </c>
      <c r="D135" s="53"/>
      <c r="E135" s="39" t="str">
        <f>HYPERLINK("https://www.google.ru/search?q=FB7320-410&amp;newwindow=1&amp;tbm=isch","Еще фото")</f>
        <v>Еще фото</v>
      </c>
      <c r="F135" s="13"/>
      <c r="G135" s="11" t="s">
        <v>327</v>
      </c>
      <c r="H135" s="11" t="s">
        <v>28</v>
      </c>
      <c r="I135" s="14" t="s">
        <v>301</v>
      </c>
      <c r="J135" s="14" t="s">
        <v>29</v>
      </c>
      <c r="K135" s="15" t="s">
        <v>30</v>
      </c>
      <c r="L135" s="56" t="s">
        <v>328</v>
      </c>
      <c r="M135" s="14"/>
      <c r="N135" s="14" t="s">
        <v>85</v>
      </c>
      <c r="O135" s="14"/>
      <c r="P135" s="15" t="s">
        <v>305</v>
      </c>
      <c r="Q135" s="16">
        <v>42899</v>
      </c>
      <c r="R135" s="17">
        <v>52.47</v>
      </c>
      <c r="S135" s="18">
        <v>23445.9355</v>
      </c>
      <c r="T135" s="19" t="s">
        <v>34</v>
      </c>
      <c r="U135" s="20" t="s">
        <v>47</v>
      </c>
      <c r="V135" s="21" t="s">
        <v>48</v>
      </c>
      <c r="W135" s="22">
        <v>1</v>
      </c>
      <c r="X135" s="23"/>
    </row>
    <row r="136" spans="1:24" s="1" customFormat="1" ht="21" customHeight="1" x14ac:dyDescent="0.3">
      <c r="A136" s="24" t="s">
        <v>23</v>
      </c>
      <c r="B136" s="24" t="s">
        <v>325</v>
      </c>
      <c r="C136" s="28" t="s">
        <v>326</v>
      </c>
      <c r="D136" s="54"/>
      <c r="E136" s="39" t="str">
        <f>HYPERLINK("https://www.google.ru/search?q=FB7320-410&amp;newwindow=1&amp;tbm=isch","Еще фото")</f>
        <v>Еще фото</v>
      </c>
      <c r="F136" s="13"/>
      <c r="G136" s="24" t="s">
        <v>327</v>
      </c>
      <c r="H136" s="24" t="s">
        <v>28</v>
      </c>
      <c r="I136" s="24" t="s">
        <v>301</v>
      </c>
      <c r="J136" s="14" t="s">
        <v>29</v>
      </c>
      <c r="K136" s="15" t="s">
        <v>30</v>
      </c>
      <c r="L136" s="57"/>
      <c r="M136" s="14"/>
      <c r="N136" s="14" t="s">
        <v>85</v>
      </c>
      <c r="O136" s="14"/>
      <c r="P136" s="15" t="s">
        <v>305</v>
      </c>
      <c r="Q136" s="16">
        <v>42899</v>
      </c>
      <c r="R136" s="17">
        <v>52.47</v>
      </c>
      <c r="S136" s="18">
        <v>23445.9355</v>
      </c>
      <c r="T136" s="19" t="s">
        <v>34</v>
      </c>
      <c r="U136" s="20" t="s">
        <v>35</v>
      </c>
      <c r="V136" s="21" t="s">
        <v>36</v>
      </c>
      <c r="W136" s="22">
        <v>6</v>
      </c>
      <c r="X136" s="23"/>
    </row>
    <row r="137" spans="1:24" s="1" customFormat="1" ht="21" customHeight="1" x14ac:dyDescent="0.3">
      <c r="A137" s="24" t="s">
        <v>23</v>
      </c>
      <c r="B137" s="24" t="s">
        <v>325</v>
      </c>
      <c r="C137" s="28" t="s">
        <v>326</v>
      </c>
      <c r="D137" s="54"/>
      <c r="E137" s="39" t="str">
        <f>HYPERLINK("https://www.google.ru/search?q=FB7320-410&amp;newwindow=1&amp;tbm=isch","Еще фото")</f>
        <v>Еще фото</v>
      </c>
      <c r="F137" s="13"/>
      <c r="G137" s="24" t="s">
        <v>327</v>
      </c>
      <c r="H137" s="24" t="s">
        <v>28</v>
      </c>
      <c r="I137" s="24" t="s">
        <v>301</v>
      </c>
      <c r="J137" s="14" t="s">
        <v>29</v>
      </c>
      <c r="K137" s="15" t="s">
        <v>30</v>
      </c>
      <c r="L137" s="57"/>
      <c r="M137" s="14"/>
      <c r="N137" s="14" t="s">
        <v>85</v>
      </c>
      <c r="O137" s="14"/>
      <c r="P137" s="15" t="s">
        <v>305</v>
      </c>
      <c r="Q137" s="16">
        <v>42899</v>
      </c>
      <c r="R137" s="17">
        <v>52.47</v>
      </c>
      <c r="S137" s="18">
        <v>23445.9355</v>
      </c>
      <c r="T137" s="19" t="s">
        <v>34</v>
      </c>
      <c r="U137" s="20" t="s">
        <v>37</v>
      </c>
      <c r="V137" s="21" t="s">
        <v>38</v>
      </c>
      <c r="W137" s="22">
        <v>5</v>
      </c>
      <c r="X137" s="23"/>
    </row>
    <row r="138" spans="1:24" s="1" customFormat="1" ht="21" customHeight="1" x14ac:dyDescent="0.3">
      <c r="A138" s="24" t="s">
        <v>23</v>
      </c>
      <c r="B138" s="24" t="s">
        <v>325</v>
      </c>
      <c r="C138" s="28" t="s">
        <v>326</v>
      </c>
      <c r="D138" s="54"/>
      <c r="E138" s="39" t="str">
        <f>HYPERLINK("https://www.google.ru/search?q=FB7320-410&amp;newwindow=1&amp;tbm=isch","Еще фото")</f>
        <v>Еще фото</v>
      </c>
      <c r="F138" s="13"/>
      <c r="G138" s="24" t="s">
        <v>327</v>
      </c>
      <c r="H138" s="24" t="s">
        <v>28</v>
      </c>
      <c r="I138" s="24" t="s">
        <v>301</v>
      </c>
      <c r="J138" s="14" t="s">
        <v>29</v>
      </c>
      <c r="K138" s="15" t="s">
        <v>30</v>
      </c>
      <c r="L138" s="57"/>
      <c r="M138" s="14"/>
      <c r="N138" s="14" t="s">
        <v>85</v>
      </c>
      <c r="O138" s="14"/>
      <c r="P138" s="15" t="s">
        <v>305</v>
      </c>
      <c r="Q138" s="16">
        <v>42899</v>
      </c>
      <c r="R138" s="17">
        <v>52.47</v>
      </c>
      <c r="S138" s="18">
        <v>23445.9355</v>
      </c>
      <c r="T138" s="19" t="s">
        <v>34</v>
      </c>
      <c r="U138" s="20" t="s">
        <v>39</v>
      </c>
      <c r="V138" s="21" t="s">
        <v>40</v>
      </c>
      <c r="W138" s="22">
        <v>4</v>
      </c>
      <c r="X138" s="23"/>
    </row>
    <row r="139" spans="1:24" s="1" customFormat="1" ht="32" customHeight="1" x14ac:dyDescent="0.3">
      <c r="A139" s="24" t="s">
        <v>23</v>
      </c>
      <c r="B139" s="24" t="s">
        <v>325</v>
      </c>
      <c r="C139" s="28" t="s">
        <v>326</v>
      </c>
      <c r="D139" s="55"/>
      <c r="E139" s="39" t="str">
        <f>HYPERLINK("https://www.google.ru/search?q=FB7320-410&amp;newwindow=1&amp;tbm=isch","Еще фото")</f>
        <v>Еще фото</v>
      </c>
      <c r="F139" s="13"/>
      <c r="G139" s="24" t="s">
        <v>327</v>
      </c>
      <c r="H139" s="24" t="s">
        <v>28</v>
      </c>
      <c r="I139" s="24" t="s">
        <v>301</v>
      </c>
      <c r="J139" s="14" t="s">
        <v>29</v>
      </c>
      <c r="K139" s="15" t="s">
        <v>30</v>
      </c>
      <c r="L139" s="58"/>
      <c r="M139" s="14"/>
      <c r="N139" s="14" t="s">
        <v>85</v>
      </c>
      <c r="O139" s="14"/>
      <c r="P139" s="15" t="s">
        <v>305</v>
      </c>
      <c r="Q139" s="16">
        <v>42899</v>
      </c>
      <c r="R139" s="17">
        <v>52.47</v>
      </c>
      <c r="S139" s="18">
        <v>23445.9355</v>
      </c>
      <c r="T139" s="19" t="s">
        <v>34</v>
      </c>
      <c r="U139" s="20" t="s">
        <v>49</v>
      </c>
      <c r="V139" s="21" t="s">
        <v>50</v>
      </c>
      <c r="W139" s="22">
        <v>1</v>
      </c>
      <c r="X139" s="23"/>
    </row>
    <row r="140" spans="1:24" s="1" customFormat="1" ht="108" customHeight="1" x14ac:dyDescent="0.3">
      <c r="A140" s="11" t="s">
        <v>23</v>
      </c>
      <c r="B140" s="11" t="s">
        <v>298</v>
      </c>
      <c r="C140" s="12" t="s">
        <v>329</v>
      </c>
      <c r="D140" s="26"/>
      <c r="E140" s="39" t="str">
        <f>HYPERLINK("https://www.google.ru/search?q=FB7672-133&amp;newwindow=1&amp;tbm=isch","Еще фото")</f>
        <v>Еще фото</v>
      </c>
      <c r="F140" s="13"/>
      <c r="G140" s="11" t="s">
        <v>300</v>
      </c>
      <c r="H140" s="11" t="s">
        <v>28</v>
      </c>
      <c r="I140" s="14" t="s">
        <v>301</v>
      </c>
      <c r="J140" s="14" t="s">
        <v>29</v>
      </c>
      <c r="K140" s="15" t="s">
        <v>58</v>
      </c>
      <c r="L140" s="14" t="s">
        <v>330</v>
      </c>
      <c r="M140" s="14"/>
      <c r="N140" s="14" t="s">
        <v>75</v>
      </c>
      <c r="O140" s="14"/>
      <c r="P140" s="15" t="s">
        <v>305</v>
      </c>
      <c r="Q140" s="16">
        <v>25999</v>
      </c>
      <c r="R140" s="17">
        <v>40</v>
      </c>
      <c r="S140" s="18">
        <v>17939.309999999998</v>
      </c>
      <c r="T140" s="19" t="s">
        <v>34</v>
      </c>
      <c r="U140" s="20" t="s">
        <v>35</v>
      </c>
      <c r="V140" s="21" t="s">
        <v>36</v>
      </c>
      <c r="W140" s="22">
        <v>1</v>
      </c>
      <c r="X140" s="23"/>
    </row>
    <row r="141" spans="1:24" s="1" customFormat="1" ht="108" customHeight="1" x14ac:dyDescent="0.3">
      <c r="A141" s="11" t="s">
        <v>23</v>
      </c>
      <c r="B141" s="11" t="s">
        <v>331</v>
      </c>
      <c r="C141" s="12" t="s">
        <v>332</v>
      </c>
      <c r="D141" s="26"/>
      <c r="E141" s="39" t="str">
        <f>HYPERLINK("https://www.google.ru/search?q=FB7852-010&amp;newwindow=1&amp;tbm=isch","Еще фото")</f>
        <v>Еще фото</v>
      </c>
      <c r="F141" s="13"/>
      <c r="G141" s="11" t="s">
        <v>300</v>
      </c>
      <c r="H141" s="11" t="s">
        <v>28</v>
      </c>
      <c r="I141" s="14" t="s">
        <v>301</v>
      </c>
      <c r="J141" s="14" t="s">
        <v>29</v>
      </c>
      <c r="K141" s="15" t="s">
        <v>30</v>
      </c>
      <c r="L141" s="14" t="s">
        <v>333</v>
      </c>
      <c r="M141" s="14"/>
      <c r="N141" s="14" t="s">
        <v>92</v>
      </c>
      <c r="O141" s="14"/>
      <c r="P141" s="15" t="s">
        <v>160</v>
      </c>
      <c r="Q141" s="16">
        <v>46499</v>
      </c>
      <c r="R141" s="17">
        <v>40</v>
      </c>
      <c r="S141" s="18">
        <v>32084.309999999998</v>
      </c>
      <c r="T141" s="19" t="s">
        <v>34</v>
      </c>
      <c r="U141" s="20" t="s">
        <v>37</v>
      </c>
      <c r="V141" s="21" t="s">
        <v>38</v>
      </c>
      <c r="W141" s="22">
        <v>1</v>
      </c>
      <c r="X141" s="23"/>
    </row>
    <row r="142" spans="1:24" s="1" customFormat="1" ht="108" customHeight="1" x14ac:dyDescent="0.3">
      <c r="A142" s="11" t="s">
        <v>23</v>
      </c>
      <c r="B142" s="11" t="s">
        <v>334</v>
      </c>
      <c r="C142" s="12" t="s">
        <v>335</v>
      </c>
      <c r="D142" s="26"/>
      <c r="E142" s="39" t="str">
        <f>HYPERLINK("https://www.google.ru/search?q=FZ0748-010&amp;newwindow=1&amp;tbm=isch","Еще фото")</f>
        <v>Еще фото</v>
      </c>
      <c r="F142" s="13"/>
      <c r="G142" s="11" t="s">
        <v>336</v>
      </c>
      <c r="H142" s="11" t="s">
        <v>28</v>
      </c>
      <c r="I142" s="14" t="s">
        <v>301</v>
      </c>
      <c r="J142" s="14" t="s">
        <v>29</v>
      </c>
      <c r="K142" s="15" t="s">
        <v>30</v>
      </c>
      <c r="L142" s="14" t="s">
        <v>337</v>
      </c>
      <c r="M142" s="14"/>
      <c r="N142" s="14" t="s">
        <v>92</v>
      </c>
      <c r="O142" s="14"/>
      <c r="P142" s="15" t="s">
        <v>160</v>
      </c>
      <c r="Q142" s="16">
        <v>15199</v>
      </c>
      <c r="R142" s="17">
        <v>40</v>
      </c>
      <c r="S142" s="18">
        <v>10487.31</v>
      </c>
      <c r="T142" s="19" t="s">
        <v>34</v>
      </c>
      <c r="U142" s="20" t="s">
        <v>35</v>
      </c>
      <c r="V142" s="21" t="s">
        <v>36</v>
      </c>
      <c r="W142" s="22">
        <v>1</v>
      </c>
      <c r="X142" s="23"/>
    </row>
    <row r="143" spans="1:24" s="1" customFormat="1" ht="108" customHeight="1" x14ac:dyDescent="0.3">
      <c r="A143" s="11" t="s">
        <v>23</v>
      </c>
      <c r="B143" s="11" t="s">
        <v>338</v>
      </c>
      <c r="C143" s="12" t="s">
        <v>339</v>
      </c>
      <c r="D143" s="26"/>
      <c r="E143" s="39" t="str">
        <f>HYPERLINK("https://www.google.ru/search?q=FZ5899-010&amp;newwindow=1&amp;tbm=isch","Еще фото")</f>
        <v>Еще фото</v>
      </c>
      <c r="F143" s="13"/>
      <c r="G143" s="11" t="s">
        <v>300</v>
      </c>
      <c r="H143" s="11" t="s">
        <v>28</v>
      </c>
      <c r="I143" s="14" t="s">
        <v>301</v>
      </c>
      <c r="J143" s="14" t="s">
        <v>29</v>
      </c>
      <c r="K143" s="15" t="s">
        <v>58</v>
      </c>
      <c r="L143" s="14" t="s">
        <v>340</v>
      </c>
      <c r="M143" s="14"/>
      <c r="N143" s="14" t="s">
        <v>92</v>
      </c>
      <c r="O143" s="14"/>
      <c r="P143" s="15" t="s">
        <v>164</v>
      </c>
      <c r="Q143" s="16">
        <v>22899</v>
      </c>
      <c r="R143" s="17">
        <v>40</v>
      </c>
      <c r="S143" s="18">
        <v>15800.309999999998</v>
      </c>
      <c r="T143" s="19" t="s">
        <v>34</v>
      </c>
      <c r="U143" s="20" t="s">
        <v>35</v>
      </c>
      <c r="V143" s="21" t="s">
        <v>36</v>
      </c>
      <c r="W143" s="22">
        <v>1</v>
      </c>
      <c r="X143" s="23"/>
    </row>
    <row r="144" spans="1:24" s="1" customFormat="1" ht="52.05" customHeight="1" x14ac:dyDescent="0.3">
      <c r="A144" s="11" t="s">
        <v>23</v>
      </c>
      <c r="B144" s="11" t="s">
        <v>341</v>
      </c>
      <c r="C144" s="12" t="s">
        <v>342</v>
      </c>
      <c r="D144" s="59"/>
      <c r="E144" s="39" t="str">
        <f>HYPERLINK("https://www.google.ru/search?q=IB2975-010&amp;newwindow=1&amp;tbm=isch","Еще фото")</f>
        <v>Еще фото</v>
      </c>
      <c r="F144" s="13"/>
      <c r="G144" s="11" t="s">
        <v>322</v>
      </c>
      <c r="H144" s="11" t="s">
        <v>28</v>
      </c>
      <c r="I144" s="14" t="s">
        <v>301</v>
      </c>
      <c r="J144" s="14" t="s">
        <v>29</v>
      </c>
      <c r="K144" s="15" t="s">
        <v>30</v>
      </c>
      <c r="L144" s="56" t="s">
        <v>343</v>
      </c>
      <c r="M144" s="14"/>
      <c r="N144" s="14" t="s">
        <v>92</v>
      </c>
      <c r="O144" s="14"/>
      <c r="P144" s="15" t="s">
        <v>164</v>
      </c>
      <c r="Q144" s="16">
        <v>31699</v>
      </c>
      <c r="R144" s="17">
        <v>40</v>
      </c>
      <c r="S144" s="18">
        <v>21872.31</v>
      </c>
      <c r="T144" s="19" t="s">
        <v>34</v>
      </c>
      <c r="U144" s="20" t="s">
        <v>47</v>
      </c>
      <c r="V144" s="21" t="s">
        <v>48</v>
      </c>
      <c r="W144" s="22">
        <v>2</v>
      </c>
      <c r="X144" s="23"/>
    </row>
    <row r="145" spans="1:24" s="1" customFormat="1" ht="61.05" customHeight="1" x14ac:dyDescent="0.3">
      <c r="A145" s="24" t="s">
        <v>23</v>
      </c>
      <c r="B145" s="24" t="s">
        <v>341</v>
      </c>
      <c r="C145" s="12" t="s">
        <v>342</v>
      </c>
      <c r="D145" s="60"/>
      <c r="E145" s="39" t="str">
        <f>HYPERLINK("https://www.google.ru/search?q=IB2975-010&amp;newwindow=1&amp;tbm=isch","Еще фото")</f>
        <v>Еще фото</v>
      </c>
      <c r="F145" s="13"/>
      <c r="G145" s="24" t="s">
        <v>322</v>
      </c>
      <c r="H145" s="24" t="s">
        <v>28</v>
      </c>
      <c r="I145" s="24" t="s">
        <v>301</v>
      </c>
      <c r="J145" s="14" t="s">
        <v>29</v>
      </c>
      <c r="K145" s="15" t="s">
        <v>30</v>
      </c>
      <c r="L145" s="58"/>
      <c r="M145" s="14"/>
      <c r="N145" s="14" t="s">
        <v>92</v>
      </c>
      <c r="O145" s="14"/>
      <c r="P145" s="15" t="s">
        <v>164</v>
      </c>
      <c r="Q145" s="16">
        <v>31699</v>
      </c>
      <c r="R145" s="17">
        <v>40</v>
      </c>
      <c r="S145" s="18">
        <v>21872.31</v>
      </c>
      <c r="T145" s="19" t="s">
        <v>34</v>
      </c>
      <c r="U145" s="20" t="s">
        <v>35</v>
      </c>
      <c r="V145" s="21" t="s">
        <v>36</v>
      </c>
      <c r="W145" s="22">
        <v>1</v>
      </c>
      <c r="X145" s="23"/>
    </row>
    <row r="146" spans="1:24" s="1" customFormat="1" ht="108" customHeight="1" x14ac:dyDescent="0.3">
      <c r="A146" s="11" t="s">
        <v>23</v>
      </c>
      <c r="B146" s="11" t="s">
        <v>344</v>
      </c>
      <c r="C146" s="12" t="s">
        <v>345</v>
      </c>
      <c r="D146" s="26"/>
      <c r="E146" s="39" t="str">
        <f>HYPERLINK("https://www.google.ru/search?q=IO4895-451&amp;newwindow=1&amp;tbm=isch","Еще фото")</f>
        <v>Еще фото</v>
      </c>
      <c r="F146" s="13"/>
      <c r="G146" s="11" t="s">
        <v>322</v>
      </c>
      <c r="H146" s="11" t="s">
        <v>28</v>
      </c>
      <c r="I146" s="14" t="s">
        <v>301</v>
      </c>
      <c r="J146" s="14" t="s">
        <v>29</v>
      </c>
      <c r="K146" s="15" t="s">
        <v>30</v>
      </c>
      <c r="L146" s="14"/>
      <c r="M146" s="14"/>
      <c r="N146" s="14" t="s">
        <v>85</v>
      </c>
      <c r="O146" s="14"/>
      <c r="P146" s="15" t="s">
        <v>164</v>
      </c>
      <c r="Q146" s="16">
        <v>22099</v>
      </c>
      <c r="R146" s="17">
        <v>40</v>
      </c>
      <c r="S146" s="18">
        <v>15248.309999999998</v>
      </c>
      <c r="T146" s="19" t="s">
        <v>34</v>
      </c>
      <c r="U146" s="20" t="s">
        <v>35</v>
      </c>
      <c r="V146" s="21" t="s">
        <v>36</v>
      </c>
      <c r="W146" s="22">
        <v>1</v>
      </c>
      <c r="X146" s="23"/>
    </row>
    <row r="147" spans="1:24" s="1" customFormat="1" ht="108" customHeight="1" x14ac:dyDescent="0.3">
      <c r="A147" s="11" t="s">
        <v>23</v>
      </c>
      <c r="B147" s="11" t="s">
        <v>346</v>
      </c>
      <c r="C147" s="12" t="s">
        <v>347</v>
      </c>
      <c r="D147" s="26"/>
      <c r="E147" s="39" t="str">
        <f>HYPERLINK("https://www.google.ru/search?q=HV4395-100&amp;newwindow=1&amp;tbm=isch","Еще фото")</f>
        <v>Еще фото</v>
      </c>
      <c r="F147" s="13"/>
      <c r="G147" s="11" t="s">
        <v>348</v>
      </c>
      <c r="H147" s="11" t="s">
        <v>245</v>
      </c>
      <c r="I147" s="14" t="s">
        <v>349</v>
      </c>
      <c r="J147" s="14" t="s">
        <v>122</v>
      </c>
      <c r="K147" s="15" t="s">
        <v>247</v>
      </c>
      <c r="L147" s="14" t="s">
        <v>350</v>
      </c>
      <c r="M147" s="14"/>
      <c r="N147" s="14" t="s">
        <v>75</v>
      </c>
      <c r="O147" s="14"/>
      <c r="P147" s="15" t="s">
        <v>351</v>
      </c>
      <c r="Q147" s="16">
        <v>23599</v>
      </c>
      <c r="R147" s="17">
        <v>40</v>
      </c>
      <c r="S147" s="18">
        <v>16283.309999999998</v>
      </c>
      <c r="T147" s="19" t="s">
        <v>275</v>
      </c>
      <c r="U147" s="20" t="s">
        <v>352</v>
      </c>
      <c r="V147" s="22">
        <v>5</v>
      </c>
      <c r="W147" s="22">
        <v>11</v>
      </c>
      <c r="X147" s="23"/>
    </row>
    <row r="148" spans="1:24" s="1" customFormat="1" ht="108" customHeight="1" x14ac:dyDescent="0.3">
      <c r="A148" s="11" t="s">
        <v>23</v>
      </c>
      <c r="B148" s="11" t="s">
        <v>353</v>
      </c>
      <c r="C148" s="12" t="s">
        <v>354</v>
      </c>
      <c r="D148" s="26"/>
      <c r="E148" s="39" t="str">
        <f>HYPERLINK("https://www.google.ru/search?q=HV4397-100&amp;newwindow=1&amp;tbm=isch","Еще фото")</f>
        <v>Еще фото</v>
      </c>
      <c r="F148" s="13" t="s">
        <v>26</v>
      </c>
      <c r="G148" s="11" t="s">
        <v>348</v>
      </c>
      <c r="H148" s="11" t="s">
        <v>245</v>
      </c>
      <c r="I148" s="14" t="s">
        <v>349</v>
      </c>
      <c r="J148" s="14" t="s">
        <v>122</v>
      </c>
      <c r="K148" s="15" t="s">
        <v>247</v>
      </c>
      <c r="L148" s="14"/>
      <c r="M148" s="14"/>
      <c r="N148" s="14" t="s">
        <v>75</v>
      </c>
      <c r="O148" s="14"/>
      <c r="P148" s="15" t="s">
        <v>355</v>
      </c>
      <c r="Q148" s="16">
        <v>4399</v>
      </c>
      <c r="R148" s="17">
        <v>40</v>
      </c>
      <c r="S148" s="18">
        <v>3035.31</v>
      </c>
      <c r="T148" s="19" t="s">
        <v>275</v>
      </c>
      <c r="U148" s="20" t="s">
        <v>352</v>
      </c>
      <c r="V148" s="22">
        <v>5</v>
      </c>
      <c r="W148" s="22">
        <v>2</v>
      </c>
      <c r="X148" s="23"/>
    </row>
    <row r="149" spans="1:24" s="1" customFormat="1" ht="108" customHeight="1" x14ac:dyDescent="0.3">
      <c r="A149" s="11" t="s">
        <v>23</v>
      </c>
      <c r="B149" s="11" t="s">
        <v>356</v>
      </c>
      <c r="C149" s="12" t="s">
        <v>357</v>
      </c>
      <c r="D149" s="26"/>
      <c r="E149" s="39" t="str">
        <f>HYPERLINK("https://www.google.ru/search?q=HV6281-100&amp;newwindow=1&amp;tbm=isch","Еще фото")</f>
        <v>Еще фото</v>
      </c>
      <c r="F149" s="13"/>
      <c r="G149" s="11" t="s">
        <v>348</v>
      </c>
      <c r="H149" s="11" t="s">
        <v>245</v>
      </c>
      <c r="I149" s="14" t="s">
        <v>349</v>
      </c>
      <c r="J149" s="14" t="s">
        <v>122</v>
      </c>
      <c r="K149" s="15" t="s">
        <v>247</v>
      </c>
      <c r="L149" s="14" t="s">
        <v>358</v>
      </c>
      <c r="M149" s="14"/>
      <c r="N149" s="14" t="s">
        <v>75</v>
      </c>
      <c r="O149" s="14"/>
      <c r="P149" s="15" t="s">
        <v>359</v>
      </c>
      <c r="Q149" s="16">
        <v>10899</v>
      </c>
      <c r="R149" s="17">
        <v>40</v>
      </c>
      <c r="S149" s="18">
        <v>7520.3099999999986</v>
      </c>
      <c r="T149" s="19" t="s">
        <v>275</v>
      </c>
      <c r="U149" s="20" t="s">
        <v>352</v>
      </c>
      <c r="V149" s="22">
        <v>5</v>
      </c>
      <c r="W149" s="22">
        <v>3</v>
      </c>
      <c r="X149" s="23"/>
    </row>
    <row r="150" spans="1:24" s="1" customFormat="1" ht="108" customHeight="1" x14ac:dyDescent="0.3">
      <c r="A150" s="11" t="s">
        <v>23</v>
      </c>
      <c r="B150" s="11" t="s">
        <v>360</v>
      </c>
      <c r="C150" s="12" t="s">
        <v>361</v>
      </c>
      <c r="D150" s="26"/>
      <c r="E150" s="39" t="str">
        <f>HYPERLINK("https://www.google.ru/search?q=HV6327-100&amp;newwindow=1&amp;tbm=isch","Еще фото")</f>
        <v>Еще фото</v>
      </c>
      <c r="F150" s="13"/>
      <c r="G150" s="11" t="s">
        <v>348</v>
      </c>
      <c r="H150" s="11" t="s">
        <v>245</v>
      </c>
      <c r="I150" s="14" t="s">
        <v>349</v>
      </c>
      <c r="J150" s="14" t="s">
        <v>122</v>
      </c>
      <c r="K150" s="15" t="s">
        <v>247</v>
      </c>
      <c r="L150" s="14"/>
      <c r="M150" s="14"/>
      <c r="N150" s="14" t="s">
        <v>75</v>
      </c>
      <c r="O150" s="14"/>
      <c r="P150" s="15" t="s">
        <v>362</v>
      </c>
      <c r="Q150" s="16">
        <v>6899</v>
      </c>
      <c r="R150" s="17">
        <v>40</v>
      </c>
      <c r="S150" s="18">
        <v>4760.3099999999995</v>
      </c>
      <c r="T150" s="19" t="s">
        <v>275</v>
      </c>
      <c r="U150" s="20" t="s">
        <v>363</v>
      </c>
      <c r="V150" s="21" t="s">
        <v>277</v>
      </c>
      <c r="W150" s="22">
        <v>6</v>
      </c>
      <c r="X150" s="23"/>
    </row>
    <row r="151" spans="1:24" s="1" customFormat="1" ht="26" customHeight="1" x14ac:dyDescent="0.3">
      <c r="A151" s="11" t="s">
        <v>23</v>
      </c>
      <c r="B151" s="11" t="s">
        <v>364</v>
      </c>
      <c r="C151" s="12" t="s">
        <v>365</v>
      </c>
      <c r="D151" s="53"/>
      <c r="E151" s="39" t="str">
        <f>HYPERLINK("https://www.google.ru/search?q=SX7678-010&amp;newwindow=1&amp;tbm=isch","Еще фото")</f>
        <v>Еще фото</v>
      </c>
      <c r="F151" s="13" t="s">
        <v>26</v>
      </c>
      <c r="G151" s="11" t="s">
        <v>366</v>
      </c>
      <c r="H151" s="11" t="s">
        <v>271</v>
      </c>
      <c r="I151" s="14" t="s">
        <v>367</v>
      </c>
      <c r="J151" s="14" t="s">
        <v>29</v>
      </c>
      <c r="K151" s="15" t="s">
        <v>247</v>
      </c>
      <c r="L151" s="56" t="s">
        <v>368</v>
      </c>
      <c r="M151" s="14" t="s">
        <v>369</v>
      </c>
      <c r="N151" s="14" t="s">
        <v>92</v>
      </c>
      <c r="O151" s="14" t="s">
        <v>86</v>
      </c>
      <c r="P151" s="15" t="s">
        <v>370</v>
      </c>
      <c r="Q151" s="16">
        <v>3899</v>
      </c>
      <c r="R151" s="17">
        <v>68</v>
      </c>
      <c r="S151" s="18">
        <v>1434.9354999999998</v>
      </c>
      <c r="T151" s="19" t="s">
        <v>34</v>
      </c>
      <c r="U151" s="20" t="s">
        <v>47</v>
      </c>
      <c r="V151" s="21" t="s">
        <v>371</v>
      </c>
      <c r="W151" s="22">
        <v>140</v>
      </c>
      <c r="X151" s="23"/>
    </row>
    <row r="152" spans="1:24" s="1" customFormat="1" ht="26" customHeight="1" x14ac:dyDescent="0.3">
      <c r="A152" s="24" t="s">
        <v>23</v>
      </c>
      <c r="B152" s="24" t="s">
        <v>364</v>
      </c>
      <c r="C152" s="12" t="s">
        <v>365</v>
      </c>
      <c r="D152" s="54"/>
      <c r="E152" s="39" t="str">
        <f>HYPERLINK("https://www.google.ru/search?q=SX7678-010&amp;newwindow=1&amp;tbm=isch","Еще фото")</f>
        <v>Еще фото</v>
      </c>
      <c r="F152" s="13" t="s">
        <v>26</v>
      </c>
      <c r="G152" s="24" t="s">
        <v>366</v>
      </c>
      <c r="H152" s="24" t="s">
        <v>271</v>
      </c>
      <c r="I152" s="24" t="s">
        <v>367</v>
      </c>
      <c r="J152" s="14" t="s">
        <v>29</v>
      </c>
      <c r="K152" s="15" t="s">
        <v>247</v>
      </c>
      <c r="L152" s="57"/>
      <c r="M152" s="14" t="s">
        <v>369</v>
      </c>
      <c r="N152" s="14" t="s">
        <v>92</v>
      </c>
      <c r="O152" s="14" t="s">
        <v>86</v>
      </c>
      <c r="P152" s="15" t="s">
        <v>370</v>
      </c>
      <c r="Q152" s="16">
        <v>3899</v>
      </c>
      <c r="R152" s="17">
        <v>68</v>
      </c>
      <c r="S152" s="18">
        <v>1434.9354999999998</v>
      </c>
      <c r="T152" s="19" t="s">
        <v>34</v>
      </c>
      <c r="U152" s="20" t="s">
        <v>35</v>
      </c>
      <c r="V152" s="21" t="s">
        <v>372</v>
      </c>
      <c r="W152" s="22">
        <v>309</v>
      </c>
      <c r="X152" s="23"/>
    </row>
    <row r="153" spans="1:24" s="1" customFormat="1" ht="26" customHeight="1" x14ac:dyDescent="0.3">
      <c r="A153" s="24" t="s">
        <v>23</v>
      </c>
      <c r="B153" s="24" t="s">
        <v>364</v>
      </c>
      <c r="C153" s="12" t="s">
        <v>365</v>
      </c>
      <c r="D153" s="54"/>
      <c r="E153" s="39" t="str">
        <f>HYPERLINK("https://www.google.ru/search?q=SX7678-010&amp;newwindow=1&amp;tbm=isch","Еще фото")</f>
        <v>Еще фото</v>
      </c>
      <c r="F153" s="13" t="s">
        <v>26</v>
      </c>
      <c r="G153" s="24" t="s">
        <v>366</v>
      </c>
      <c r="H153" s="24" t="s">
        <v>271</v>
      </c>
      <c r="I153" s="24" t="s">
        <v>367</v>
      </c>
      <c r="J153" s="14" t="s">
        <v>29</v>
      </c>
      <c r="K153" s="15" t="s">
        <v>247</v>
      </c>
      <c r="L153" s="57"/>
      <c r="M153" s="14" t="s">
        <v>369</v>
      </c>
      <c r="N153" s="14" t="s">
        <v>92</v>
      </c>
      <c r="O153" s="14" t="s">
        <v>86</v>
      </c>
      <c r="P153" s="15" t="s">
        <v>370</v>
      </c>
      <c r="Q153" s="16">
        <v>3899</v>
      </c>
      <c r="R153" s="17">
        <v>68</v>
      </c>
      <c r="S153" s="18">
        <v>1434.9354999999998</v>
      </c>
      <c r="T153" s="19" t="s">
        <v>34</v>
      </c>
      <c r="U153" s="20" t="s">
        <v>37</v>
      </c>
      <c r="V153" s="21" t="s">
        <v>373</v>
      </c>
      <c r="W153" s="22">
        <v>313</v>
      </c>
      <c r="X153" s="23"/>
    </row>
    <row r="154" spans="1:24" s="1" customFormat="1" ht="26" customHeight="1" x14ac:dyDescent="0.3">
      <c r="A154" s="24" t="s">
        <v>23</v>
      </c>
      <c r="B154" s="24" t="s">
        <v>364</v>
      </c>
      <c r="C154" s="12" t="s">
        <v>365</v>
      </c>
      <c r="D154" s="55"/>
      <c r="E154" s="39" t="str">
        <f>HYPERLINK("https://www.google.ru/search?q=SX7678-010&amp;newwindow=1&amp;tbm=isch","Еще фото")</f>
        <v>Еще фото</v>
      </c>
      <c r="F154" s="13" t="s">
        <v>26</v>
      </c>
      <c r="G154" s="24" t="s">
        <v>366</v>
      </c>
      <c r="H154" s="24" t="s">
        <v>271</v>
      </c>
      <c r="I154" s="24" t="s">
        <v>367</v>
      </c>
      <c r="J154" s="14" t="s">
        <v>29</v>
      </c>
      <c r="K154" s="15" t="s">
        <v>247</v>
      </c>
      <c r="L154" s="58"/>
      <c r="M154" s="14" t="s">
        <v>369</v>
      </c>
      <c r="N154" s="14" t="s">
        <v>92</v>
      </c>
      <c r="O154" s="14" t="s">
        <v>86</v>
      </c>
      <c r="P154" s="15" t="s">
        <v>370</v>
      </c>
      <c r="Q154" s="16">
        <v>3899</v>
      </c>
      <c r="R154" s="17">
        <v>68</v>
      </c>
      <c r="S154" s="18">
        <v>1434.9354999999998</v>
      </c>
      <c r="T154" s="19" t="s">
        <v>34</v>
      </c>
      <c r="U154" s="20" t="s">
        <v>39</v>
      </c>
      <c r="V154" s="21" t="s">
        <v>374</v>
      </c>
      <c r="W154" s="22">
        <v>13</v>
      </c>
      <c r="X154" s="23"/>
    </row>
    <row r="155" spans="1:24" s="1" customFormat="1" ht="52.05" customHeight="1" x14ac:dyDescent="0.3">
      <c r="A155" s="11" t="s">
        <v>23</v>
      </c>
      <c r="B155" s="11" t="s">
        <v>375</v>
      </c>
      <c r="C155" s="12" t="s">
        <v>376</v>
      </c>
      <c r="D155" s="59"/>
      <c r="E155" s="39" t="str">
        <f>HYPERLINK("https://www.google.ru/search?q=SX7673-010&amp;newwindow=1&amp;tbm=isch","Еще фото")</f>
        <v>Еще фото</v>
      </c>
      <c r="F155" s="13"/>
      <c r="G155" s="11" t="s">
        <v>366</v>
      </c>
      <c r="H155" s="11" t="s">
        <v>271</v>
      </c>
      <c r="I155" s="14" t="s">
        <v>367</v>
      </c>
      <c r="J155" s="14" t="s">
        <v>29</v>
      </c>
      <c r="K155" s="15" t="s">
        <v>247</v>
      </c>
      <c r="L155" s="56" t="s">
        <v>377</v>
      </c>
      <c r="M155" s="14" t="s">
        <v>369</v>
      </c>
      <c r="N155" s="14" t="s">
        <v>92</v>
      </c>
      <c r="O155" s="14" t="s">
        <v>86</v>
      </c>
      <c r="P155" s="15" t="s">
        <v>378</v>
      </c>
      <c r="Q155" s="16">
        <v>4199</v>
      </c>
      <c r="R155" s="17">
        <v>66</v>
      </c>
      <c r="S155" s="18">
        <v>1641.9354999999998</v>
      </c>
      <c r="T155" s="19" t="s">
        <v>34</v>
      </c>
      <c r="U155" s="20" t="s">
        <v>47</v>
      </c>
      <c r="V155" s="21" t="s">
        <v>371</v>
      </c>
      <c r="W155" s="22">
        <v>41</v>
      </c>
      <c r="X155" s="23"/>
    </row>
    <row r="156" spans="1:24" s="1" customFormat="1" ht="61.05" customHeight="1" x14ac:dyDescent="0.3">
      <c r="A156" s="24" t="s">
        <v>23</v>
      </c>
      <c r="B156" s="24" t="s">
        <v>375</v>
      </c>
      <c r="C156" s="12" t="s">
        <v>376</v>
      </c>
      <c r="D156" s="60"/>
      <c r="E156" s="39" t="str">
        <f>HYPERLINK("https://www.google.ru/search?q=SX7673-010&amp;newwindow=1&amp;tbm=isch","Еще фото")</f>
        <v>Еще фото</v>
      </c>
      <c r="F156" s="13"/>
      <c r="G156" s="24" t="s">
        <v>366</v>
      </c>
      <c r="H156" s="24" t="s">
        <v>271</v>
      </c>
      <c r="I156" s="24" t="s">
        <v>367</v>
      </c>
      <c r="J156" s="14" t="s">
        <v>29</v>
      </c>
      <c r="K156" s="15" t="s">
        <v>247</v>
      </c>
      <c r="L156" s="58"/>
      <c r="M156" s="14" t="s">
        <v>369</v>
      </c>
      <c r="N156" s="14" t="s">
        <v>92</v>
      </c>
      <c r="O156" s="14" t="s">
        <v>86</v>
      </c>
      <c r="P156" s="15" t="s">
        <v>378</v>
      </c>
      <c r="Q156" s="16">
        <v>4199</v>
      </c>
      <c r="R156" s="17">
        <v>66</v>
      </c>
      <c r="S156" s="18">
        <v>1641.9354999999998</v>
      </c>
      <c r="T156" s="19" t="s">
        <v>34</v>
      </c>
      <c r="U156" s="20" t="s">
        <v>35</v>
      </c>
      <c r="V156" s="21" t="s">
        <v>372</v>
      </c>
      <c r="W156" s="22">
        <v>52</v>
      </c>
      <c r="X156" s="23"/>
    </row>
    <row r="157" spans="1:24" s="1" customFormat="1" ht="52.05" customHeight="1" x14ac:dyDescent="0.3">
      <c r="A157" s="11" t="s">
        <v>23</v>
      </c>
      <c r="B157" s="11" t="s">
        <v>379</v>
      </c>
      <c r="C157" s="12" t="s">
        <v>380</v>
      </c>
      <c r="D157" s="59"/>
      <c r="E157" s="39" t="str">
        <f>HYPERLINK("https://www.google.ru/search?q=DX5080-010&amp;newwindow=1&amp;tbm=isch","Еще фото")</f>
        <v>Еще фото</v>
      </c>
      <c r="F157" s="13"/>
      <c r="G157" s="11" t="s">
        <v>366</v>
      </c>
      <c r="H157" s="11" t="s">
        <v>271</v>
      </c>
      <c r="I157" s="14" t="s">
        <v>367</v>
      </c>
      <c r="J157" s="14" t="s">
        <v>29</v>
      </c>
      <c r="K157" s="15" t="s">
        <v>247</v>
      </c>
      <c r="L157" s="56" t="s">
        <v>381</v>
      </c>
      <c r="M157" s="14"/>
      <c r="N157" s="14" t="s">
        <v>92</v>
      </c>
      <c r="O157" s="14"/>
      <c r="P157" s="15" t="s">
        <v>382</v>
      </c>
      <c r="Q157" s="16">
        <v>3399</v>
      </c>
      <c r="R157" s="17">
        <v>61.82</v>
      </c>
      <c r="S157" s="18">
        <v>1492.4354999999998</v>
      </c>
      <c r="T157" s="19" t="s">
        <v>34</v>
      </c>
      <c r="U157" s="20" t="s">
        <v>47</v>
      </c>
      <c r="V157" s="21" t="s">
        <v>371</v>
      </c>
      <c r="W157" s="22">
        <v>1</v>
      </c>
      <c r="X157" s="23"/>
    </row>
    <row r="158" spans="1:24" s="1" customFormat="1" ht="61.05" customHeight="1" x14ac:dyDescent="0.3">
      <c r="A158" s="24" t="s">
        <v>23</v>
      </c>
      <c r="B158" s="24" t="s">
        <v>379</v>
      </c>
      <c r="C158" s="12" t="s">
        <v>380</v>
      </c>
      <c r="D158" s="60"/>
      <c r="E158" s="39" t="str">
        <f>HYPERLINK("https://www.google.ru/search?q=DX5080-010&amp;newwindow=1&amp;tbm=isch","Еще фото")</f>
        <v>Еще фото</v>
      </c>
      <c r="F158" s="13"/>
      <c r="G158" s="24" t="s">
        <v>366</v>
      </c>
      <c r="H158" s="24" t="s">
        <v>271</v>
      </c>
      <c r="I158" s="24" t="s">
        <v>367</v>
      </c>
      <c r="J158" s="14" t="s">
        <v>29</v>
      </c>
      <c r="K158" s="15" t="s">
        <v>247</v>
      </c>
      <c r="L158" s="58"/>
      <c r="M158" s="14"/>
      <c r="N158" s="14" t="s">
        <v>92</v>
      </c>
      <c r="O158" s="14"/>
      <c r="P158" s="15" t="s">
        <v>382</v>
      </c>
      <c r="Q158" s="16">
        <v>3399</v>
      </c>
      <c r="R158" s="17">
        <v>61.82</v>
      </c>
      <c r="S158" s="18">
        <v>1492.4354999999998</v>
      </c>
      <c r="T158" s="19" t="s">
        <v>34</v>
      </c>
      <c r="U158" s="20" t="s">
        <v>35</v>
      </c>
      <c r="V158" s="21" t="s">
        <v>372</v>
      </c>
      <c r="W158" s="22">
        <v>1</v>
      </c>
      <c r="X158" s="23"/>
    </row>
    <row r="159" spans="1:24" s="1" customFormat="1" ht="35" customHeight="1" x14ac:dyDescent="0.3">
      <c r="A159" s="11" t="s">
        <v>23</v>
      </c>
      <c r="B159" s="11" t="s">
        <v>383</v>
      </c>
      <c r="C159" s="12" t="s">
        <v>384</v>
      </c>
      <c r="D159" s="53"/>
      <c r="E159" s="39" t="str">
        <f>HYPERLINK("https://www.google.ru/search?q=SX7677-010&amp;newwindow=1&amp;tbm=isch","Еще фото")</f>
        <v>Еще фото</v>
      </c>
      <c r="F159" s="13" t="s">
        <v>26</v>
      </c>
      <c r="G159" s="11" t="s">
        <v>366</v>
      </c>
      <c r="H159" s="11" t="s">
        <v>271</v>
      </c>
      <c r="I159" s="14" t="s">
        <v>367</v>
      </c>
      <c r="J159" s="14" t="s">
        <v>29</v>
      </c>
      <c r="K159" s="15" t="s">
        <v>247</v>
      </c>
      <c r="L159" s="56" t="s">
        <v>385</v>
      </c>
      <c r="M159" s="14" t="s">
        <v>369</v>
      </c>
      <c r="N159" s="14" t="s">
        <v>92</v>
      </c>
      <c r="O159" s="14" t="s">
        <v>86</v>
      </c>
      <c r="P159" s="15" t="s">
        <v>386</v>
      </c>
      <c r="Q159" s="16">
        <v>3999</v>
      </c>
      <c r="R159" s="17">
        <v>60.3</v>
      </c>
      <c r="S159" s="18">
        <v>1825.9354999999998</v>
      </c>
      <c r="T159" s="19" t="s">
        <v>34</v>
      </c>
      <c r="U159" s="20" t="s">
        <v>47</v>
      </c>
      <c r="V159" s="21" t="s">
        <v>371</v>
      </c>
      <c r="W159" s="22">
        <v>72</v>
      </c>
      <c r="X159" s="23"/>
    </row>
    <row r="160" spans="1:24" s="1" customFormat="1" ht="35" customHeight="1" x14ac:dyDescent="0.3">
      <c r="A160" s="24" t="s">
        <v>23</v>
      </c>
      <c r="B160" s="24" t="s">
        <v>383</v>
      </c>
      <c r="C160" s="12" t="s">
        <v>384</v>
      </c>
      <c r="D160" s="54"/>
      <c r="E160" s="39" t="str">
        <f>HYPERLINK("https://www.google.ru/search?q=SX7677-010&amp;newwindow=1&amp;tbm=isch","Еще фото")</f>
        <v>Еще фото</v>
      </c>
      <c r="F160" s="13" t="s">
        <v>26</v>
      </c>
      <c r="G160" s="24" t="s">
        <v>366</v>
      </c>
      <c r="H160" s="24" t="s">
        <v>271</v>
      </c>
      <c r="I160" s="24" t="s">
        <v>367</v>
      </c>
      <c r="J160" s="14" t="s">
        <v>29</v>
      </c>
      <c r="K160" s="15" t="s">
        <v>247</v>
      </c>
      <c r="L160" s="57"/>
      <c r="M160" s="14" t="s">
        <v>369</v>
      </c>
      <c r="N160" s="14" t="s">
        <v>92</v>
      </c>
      <c r="O160" s="14" t="s">
        <v>86</v>
      </c>
      <c r="P160" s="15" t="s">
        <v>386</v>
      </c>
      <c r="Q160" s="16">
        <v>3999</v>
      </c>
      <c r="R160" s="17">
        <v>60.3</v>
      </c>
      <c r="S160" s="18">
        <v>1825.9354999999998</v>
      </c>
      <c r="T160" s="19" t="s">
        <v>34</v>
      </c>
      <c r="U160" s="20" t="s">
        <v>35</v>
      </c>
      <c r="V160" s="21" t="s">
        <v>372</v>
      </c>
      <c r="W160" s="22">
        <v>92</v>
      </c>
      <c r="X160" s="23"/>
    </row>
    <row r="161" spans="1:24" s="1" customFormat="1" ht="37.049999999999997" customHeight="1" x14ac:dyDescent="0.3">
      <c r="A161" s="24" t="s">
        <v>23</v>
      </c>
      <c r="B161" s="24" t="s">
        <v>383</v>
      </c>
      <c r="C161" s="12" t="s">
        <v>384</v>
      </c>
      <c r="D161" s="55"/>
      <c r="E161" s="39" t="str">
        <f>HYPERLINK("https://www.google.ru/search?q=SX7677-010&amp;newwindow=1&amp;tbm=isch","Еще фото")</f>
        <v>Еще фото</v>
      </c>
      <c r="F161" s="13" t="s">
        <v>26</v>
      </c>
      <c r="G161" s="24" t="s">
        <v>366</v>
      </c>
      <c r="H161" s="24" t="s">
        <v>271</v>
      </c>
      <c r="I161" s="24" t="s">
        <v>367</v>
      </c>
      <c r="J161" s="14" t="s">
        <v>29</v>
      </c>
      <c r="K161" s="15" t="s">
        <v>247</v>
      </c>
      <c r="L161" s="58"/>
      <c r="M161" s="14" t="s">
        <v>369</v>
      </c>
      <c r="N161" s="14" t="s">
        <v>92</v>
      </c>
      <c r="O161" s="14" t="s">
        <v>86</v>
      </c>
      <c r="P161" s="15" t="s">
        <v>386</v>
      </c>
      <c r="Q161" s="16">
        <v>3999</v>
      </c>
      <c r="R161" s="17">
        <v>60.3</v>
      </c>
      <c r="S161" s="18">
        <v>1825.9354999999998</v>
      </c>
      <c r="T161" s="19" t="s">
        <v>34</v>
      </c>
      <c r="U161" s="20" t="s">
        <v>37</v>
      </c>
      <c r="V161" s="21" t="s">
        <v>373</v>
      </c>
      <c r="W161" s="22">
        <v>8</v>
      </c>
      <c r="X161" s="23"/>
    </row>
    <row r="162" spans="1:24" s="1" customFormat="1" ht="108" customHeight="1" x14ac:dyDescent="0.3">
      <c r="A162" s="11" t="s">
        <v>23</v>
      </c>
      <c r="B162" s="11" t="s">
        <v>387</v>
      </c>
      <c r="C162" s="12" t="s">
        <v>388</v>
      </c>
      <c r="D162" s="26"/>
      <c r="E162" s="39" t="str">
        <f>HYPERLINK("https://www.google.ru/search?q=FJ6823-600&amp;newwindow=1&amp;tbm=isch","Еще фото")</f>
        <v>Еще фото</v>
      </c>
      <c r="F162" s="13"/>
      <c r="G162" s="11" t="s">
        <v>366</v>
      </c>
      <c r="H162" s="11" t="s">
        <v>271</v>
      </c>
      <c r="I162" s="14" t="s">
        <v>367</v>
      </c>
      <c r="J162" s="14" t="s">
        <v>183</v>
      </c>
      <c r="K162" s="15" t="s">
        <v>247</v>
      </c>
      <c r="L162" s="14" t="s">
        <v>389</v>
      </c>
      <c r="M162" s="14"/>
      <c r="N162" s="14" t="s">
        <v>390</v>
      </c>
      <c r="O162" s="14"/>
      <c r="P162" s="15" t="s">
        <v>391</v>
      </c>
      <c r="Q162" s="16">
        <v>4099</v>
      </c>
      <c r="R162" s="17">
        <v>58.82</v>
      </c>
      <c r="S162" s="18">
        <v>1940.9354999999998</v>
      </c>
      <c r="T162" s="19" t="s">
        <v>34</v>
      </c>
      <c r="U162" s="20" t="s">
        <v>35</v>
      </c>
      <c r="V162" s="21" t="s">
        <v>372</v>
      </c>
      <c r="W162" s="22">
        <v>5</v>
      </c>
      <c r="X162" s="23"/>
    </row>
    <row r="163" spans="1:24" s="1" customFormat="1" ht="108" customHeight="1" x14ac:dyDescent="0.3">
      <c r="A163" s="11" t="s">
        <v>23</v>
      </c>
      <c r="B163" s="11" t="s">
        <v>392</v>
      </c>
      <c r="C163" s="12" t="s">
        <v>393</v>
      </c>
      <c r="D163" s="26"/>
      <c r="E163" s="39" t="str">
        <f>HYPERLINK("https://www.google.ru/search?q=DR9752-010&amp;newwindow=1&amp;tbm=isch","Еще фото")</f>
        <v>Еще фото</v>
      </c>
      <c r="F163" s="13"/>
      <c r="G163" s="11" t="s">
        <v>366</v>
      </c>
      <c r="H163" s="11" t="s">
        <v>271</v>
      </c>
      <c r="I163" s="14" t="s">
        <v>367</v>
      </c>
      <c r="J163" s="14" t="s">
        <v>29</v>
      </c>
      <c r="K163" s="15" t="s">
        <v>247</v>
      </c>
      <c r="L163" s="14" t="s">
        <v>394</v>
      </c>
      <c r="M163" s="14"/>
      <c r="N163" s="14" t="s">
        <v>92</v>
      </c>
      <c r="O163" s="14"/>
      <c r="P163" s="15" t="s">
        <v>391</v>
      </c>
      <c r="Q163" s="16">
        <v>2999</v>
      </c>
      <c r="R163" s="17">
        <v>54.73</v>
      </c>
      <c r="S163" s="18">
        <v>1561.4354999999998</v>
      </c>
      <c r="T163" s="19" t="s">
        <v>34</v>
      </c>
      <c r="U163" s="20" t="s">
        <v>35</v>
      </c>
      <c r="V163" s="21" t="s">
        <v>372</v>
      </c>
      <c r="W163" s="22">
        <v>1</v>
      </c>
      <c r="X163" s="23"/>
    </row>
    <row r="164" spans="1:24" s="1" customFormat="1" ht="26" customHeight="1" x14ac:dyDescent="0.3">
      <c r="A164" s="11" t="s">
        <v>23</v>
      </c>
      <c r="B164" s="11" t="s">
        <v>395</v>
      </c>
      <c r="C164" s="12" t="s">
        <v>396</v>
      </c>
      <c r="D164" s="53"/>
      <c r="E164" s="39" t="str">
        <f>HYPERLINK("https://www.google.ru/search?q=SX7673-964&amp;newwindow=1&amp;tbm=isch","Еще фото")</f>
        <v>Еще фото</v>
      </c>
      <c r="F164" s="13"/>
      <c r="G164" s="11" t="s">
        <v>366</v>
      </c>
      <c r="H164" s="11" t="s">
        <v>271</v>
      </c>
      <c r="I164" s="14" t="s">
        <v>367</v>
      </c>
      <c r="J164" s="14" t="s">
        <v>29</v>
      </c>
      <c r="K164" s="15" t="s">
        <v>247</v>
      </c>
      <c r="L164" s="56" t="s">
        <v>397</v>
      </c>
      <c r="M164" s="14" t="s">
        <v>369</v>
      </c>
      <c r="N164" s="14" t="s">
        <v>75</v>
      </c>
      <c r="O164" s="14" t="s">
        <v>86</v>
      </c>
      <c r="P164" s="15" t="s">
        <v>398</v>
      </c>
      <c r="Q164" s="16">
        <v>2899</v>
      </c>
      <c r="R164" s="17">
        <v>49.02</v>
      </c>
      <c r="S164" s="18">
        <v>1699.4354999999998</v>
      </c>
      <c r="T164" s="19" t="s">
        <v>34</v>
      </c>
      <c r="U164" s="20" t="s">
        <v>47</v>
      </c>
      <c r="V164" s="21" t="s">
        <v>371</v>
      </c>
      <c r="W164" s="22">
        <v>21</v>
      </c>
      <c r="X164" s="23"/>
    </row>
    <row r="165" spans="1:24" s="1" customFormat="1" ht="26" customHeight="1" x14ac:dyDescent="0.3">
      <c r="A165" s="24" t="s">
        <v>23</v>
      </c>
      <c r="B165" s="24" t="s">
        <v>395</v>
      </c>
      <c r="C165" s="12" t="s">
        <v>396</v>
      </c>
      <c r="D165" s="54"/>
      <c r="E165" s="39" t="str">
        <f>HYPERLINK("https://www.google.ru/search?q=SX7673-964&amp;newwindow=1&amp;tbm=isch","Еще фото")</f>
        <v>Еще фото</v>
      </c>
      <c r="F165" s="13"/>
      <c r="G165" s="24" t="s">
        <v>366</v>
      </c>
      <c r="H165" s="24" t="s">
        <v>271</v>
      </c>
      <c r="I165" s="24" t="s">
        <v>367</v>
      </c>
      <c r="J165" s="14" t="s">
        <v>29</v>
      </c>
      <c r="K165" s="15" t="s">
        <v>247</v>
      </c>
      <c r="L165" s="57"/>
      <c r="M165" s="14" t="s">
        <v>369</v>
      </c>
      <c r="N165" s="14" t="s">
        <v>75</v>
      </c>
      <c r="O165" s="14" t="s">
        <v>86</v>
      </c>
      <c r="P165" s="15" t="s">
        <v>398</v>
      </c>
      <c r="Q165" s="16">
        <v>2899</v>
      </c>
      <c r="R165" s="17">
        <v>49.02</v>
      </c>
      <c r="S165" s="18">
        <v>1699.4354999999998</v>
      </c>
      <c r="T165" s="19" t="s">
        <v>34</v>
      </c>
      <c r="U165" s="20" t="s">
        <v>35</v>
      </c>
      <c r="V165" s="21" t="s">
        <v>372</v>
      </c>
      <c r="W165" s="22">
        <v>96</v>
      </c>
      <c r="X165" s="23"/>
    </row>
    <row r="166" spans="1:24" s="1" customFormat="1" ht="26" customHeight="1" x14ac:dyDescent="0.3">
      <c r="A166" s="24" t="s">
        <v>23</v>
      </c>
      <c r="B166" s="24" t="s">
        <v>395</v>
      </c>
      <c r="C166" s="12" t="s">
        <v>396</v>
      </c>
      <c r="D166" s="54"/>
      <c r="E166" s="39" t="str">
        <f>HYPERLINK("https://www.google.ru/search?q=SX7673-964&amp;newwindow=1&amp;tbm=isch","Еще фото")</f>
        <v>Еще фото</v>
      </c>
      <c r="F166" s="13"/>
      <c r="G166" s="24" t="s">
        <v>366</v>
      </c>
      <c r="H166" s="24" t="s">
        <v>271</v>
      </c>
      <c r="I166" s="24" t="s">
        <v>367</v>
      </c>
      <c r="J166" s="14" t="s">
        <v>29</v>
      </c>
      <c r="K166" s="15" t="s">
        <v>247</v>
      </c>
      <c r="L166" s="57"/>
      <c r="M166" s="14" t="s">
        <v>369</v>
      </c>
      <c r="N166" s="14" t="s">
        <v>75</v>
      </c>
      <c r="O166" s="14" t="s">
        <v>86</v>
      </c>
      <c r="P166" s="15" t="s">
        <v>398</v>
      </c>
      <c r="Q166" s="16">
        <v>2899</v>
      </c>
      <c r="R166" s="17">
        <v>49.02</v>
      </c>
      <c r="S166" s="18">
        <v>1699.4354999999998</v>
      </c>
      <c r="T166" s="19" t="s">
        <v>34</v>
      </c>
      <c r="U166" s="20" t="s">
        <v>37</v>
      </c>
      <c r="V166" s="21" t="s">
        <v>373</v>
      </c>
      <c r="W166" s="22">
        <v>69</v>
      </c>
      <c r="X166" s="23"/>
    </row>
    <row r="167" spans="1:24" s="1" customFormat="1" ht="26" customHeight="1" x14ac:dyDescent="0.3">
      <c r="A167" s="24" t="s">
        <v>23</v>
      </c>
      <c r="B167" s="24" t="s">
        <v>395</v>
      </c>
      <c r="C167" s="12" t="s">
        <v>396</v>
      </c>
      <c r="D167" s="55"/>
      <c r="E167" s="39" t="str">
        <f>HYPERLINK("https://www.google.ru/search?q=SX7673-964&amp;newwindow=1&amp;tbm=isch","Еще фото")</f>
        <v>Еще фото</v>
      </c>
      <c r="F167" s="13"/>
      <c r="G167" s="24" t="s">
        <v>366</v>
      </c>
      <c r="H167" s="24" t="s">
        <v>271</v>
      </c>
      <c r="I167" s="24" t="s">
        <v>367</v>
      </c>
      <c r="J167" s="14" t="s">
        <v>29</v>
      </c>
      <c r="K167" s="15" t="s">
        <v>247</v>
      </c>
      <c r="L167" s="58"/>
      <c r="M167" s="14" t="s">
        <v>369</v>
      </c>
      <c r="N167" s="14" t="s">
        <v>75</v>
      </c>
      <c r="O167" s="14" t="s">
        <v>86</v>
      </c>
      <c r="P167" s="15" t="s">
        <v>398</v>
      </c>
      <c r="Q167" s="16">
        <v>2899</v>
      </c>
      <c r="R167" s="17">
        <v>49.02</v>
      </c>
      <c r="S167" s="18">
        <v>1699.4354999999998</v>
      </c>
      <c r="T167" s="19" t="s">
        <v>34</v>
      </c>
      <c r="U167" s="20" t="s">
        <v>39</v>
      </c>
      <c r="V167" s="21" t="s">
        <v>374</v>
      </c>
      <c r="W167" s="22">
        <v>1</v>
      </c>
      <c r="X167" s="23"/>
    </row>
    <row r="168" spans="1:24" s="1" customFormat="1" ht="52.05" customHeight="1" x14ac:dyDescent="0.3">
      <c r="A168" s="11" t="s">
        <v>23</v>
      </c>
      <c r="B168" s="11" t="s">
        <v>399</v>
      </c>
      <c r="C168" s="12" t="s">
        <v>400</v>
      </c>
      <c r="D168" s="59"/>
      <c r="E168" s="39" t="str">
        <f>HYPERLINK("https://www.google.ru/search?q=DX5089-010&amp;newwindow=1&amp;tbm=isch","Еще фото")</f>
        <v>Еще фото</v>
      </c>
      <c r="F168" s="13"/>
      <c r="G168" s="11" t="s">
        <v>366</v>
      </c>
      <c r="H168" s="11" t="s">
        <v>271</v>
      </c>
      <c r="I168" s="14" t="s">
        <v>367</v>
      </c>
      <c r="J168" s="14" t="s">
        <v>29</v>
      </c>
      <c r="K168" s="15" t="s">
        <v>247</v>
      </c>
      <c r="L168" s="56" t="s">
        <v>401</v>
      </c>
      <c r="M168" s="14"/>
      <c r="N168" s="14" t="s">
        <v>92</v>
      </c>
      <c r="O168" s="14"/>
      <c r="P168" s="15" t="s">
        <v>402</v>
      </c>
      <c r="Q168" s="16">
        <v>3099</v>
      </c>
      <c r="R168" s="17">
        <v>45.22</v>
      </c>
      <c r="S168" s="18">
        <v>1952.4354999999998</v>
      </c>
      <c r="T168" s="19" t="s">
        <v>34</v>
      </c>
      <c r="U168" s="20" t="s">
        <v>47</v>
      </c>
      <c r="V168" s="21" t="s">
        <v>371</v>
      </c>
      <c r="W168" s="22">
        <v>2</v>
      </c>
      <c r="X168" s="23"/>
    </row>
    <row r="169" spans="1:24" s="1" customFormat="1" ht="61.05" customHeight="1" x14ac:dyDescent="0.3">
      <c r="A169" s="24" t="s">
        <v>23</v>
      </c>
      <c r="B169" s="24" t="s">
        <v>399</v>
      </c>
      <c r="C169" s="12" t="s">
        <v>400</v>
      </c>
      <c r="D169" s="60"/>
      <c r="E169" s="39" t="str">
        <f>HYPERLINK("https://www.google.ru/search?q=DX5089-010&amp;newwindow=1&amp;tbm=isch","Еще фото")</f>
        <v>Еще фото</v>
      </c>
      <c r="F169" s="13"/>
      <c r="G169" s="24" t="s">
        <v>366</v>
      </c>
      <c r="H169" s="24" t="s">
        <v>271</v>
      </c>
      <c r="I169" s="24" t="s">
        <v>367</v>
      </c>
      <c r="J169" s="14" t="s">
        <v>29</v>
      </c>
      <c r="K169" s="15" t="s">
        <v>247</v>
      </c>
      <c r="L169" s="58"/>
      <c r="M169" s="14"/>
      <c r="N169" s="14" t="s">
        <v>92</v>
      </c>
      <c r="O169" s="14"/>
      <c r="P169" s="15" t="s">
        <v>402</v>
      </c>
      <c r="Q169" s="16">
        <v>3099</v>
      </c>
      <c r="R169" s="17">
        <v>45.22</v>
      </c>
      <c r="S169" s="18">
        <v>1952.4354999999998</v>
      </c>
      <c r="T169" s="19" t="s">
        <v>34</v>
      </c>
      <c r="U169" s="20" t="s">
        <v>35</v>
      </c>
      <c r="V169" s="21" t="s">
        <v>372</v>
      </c>
      <c r="W169" s="22">
        <v>10</v>
      </c>
      <c r="X169" s="23"/>
    </row>
    <row r="170" spans="1:24" s="1" customFormat="1" ht="108" customHeight="1" x14ac:dyDescent="0.3">
      <c r="A170" s="11" t="s">
        <v>23</v>
      </c>
      <c r="B170" s="11" t="s">
        <v>403</v>
      </c>
      <c r="C170" s="12" t="s">
        <v>404</v>
      </c>
      <c r="D170" s="26"/>
      <c r="E170" s="39" t="str">
        <f>HYPERLINK("https://www.google.ru/search?q=SK0052-010&amp;newwindow=1&amp;tbm=isch","Еще фото")</f>
        <v>Еще фото</v>
      </c>
      <c r="F170" s="13"/>
      <c r="G170" s="11" t="s">
        <v>366</v>
      </c>
      <c r="H170" s="11" t="s">
        <v>271</v>
      </c>
      <c r="I170" s="14" t="s">
        <v>367</v>
      </c>
      <c r="J170" s="14" t="s">
        <v>29</v>
      </c>
      <c r="K170" s="15" t="s">
        <v>247</v>
      </c>
      <c r="L170" s="14" t="s">
        <v>405</v>
      </c>
      <c r="M170" s="14"/>
      <c r="N170" s="14" t="s">
        <v>92</v>
      </c>
      <c r="O170" s="14"/>
      <c r="P170" s="15" t="s">
        <v>406</v>
      </c>
      <c r="Q170" s="16">
        <v>1399</v>
      </c>
      <c r="R170" s="17">
        <v>45.12</v>
      </c>
      <c r="S170" s="29">
        <v>882.93549999999993</v>
      </c>
      <c r="T170" s="19" t="s">
        <v>407</v>
      </c>
      <c r="U170" s="20" t="s">
        <v>408</v>
      </c>
      <c r="V170" s="21" t="s">
        <v>71</v>
      </c>
      <c r="W170" s="22">
        <v>12</v>
      </c>
      <c r="X170" s="23"/>
    </row>
    <row r="171" spans="1:24" s="1" customFormat="1" ht="108" customHeight="1" x14ac:dyDescent="0.3">
      <c r="A171" s="11" t="s">
        <v>23</v>
      </c>
      <c r="B171" s="11" t="s">
        <v>409</v>
      </c>
      <c r="C171" s="12" t="s">
        <v>410</v>
      </c>
      <c r="D171" s="26"/>
      <c r="E171" s="39" t="str">
        <f>HYPERLINK("https://www.google.ru/search?q=SX5854-010&amp;newwindow=1&amp;tbm=isch","Еще фото")</f>
        <v>Еще фото</v>
      </c>
      <c r="F171" s="13"/>
      <c r="G171" s="11" t="s">
        <v>366</v>
      </c>
      <c r="H171" s="11" t="s">
        <v>271</v>
      </c>
      <c r="I171" s="14" t="s">
        <v>367</v>
      </c>
      <c r="J171" s="14" t="s">
        <v>29</v>
      </c>
      <c r="K171" s="15" t="s">
        <v>247</v>
      </c>
      <c r="L171" s="14" t="s">
        <v>411</v>
      </c>
      <c r="M171" s="14"/>
      <c r="N171" s="14" t="s">
        <v>92</v>
      </c>
      <c r="O171" s="14"/>
      <c r="P171" s="15" t="s">
        <v>412</v>
      </c>
      <c r="Q171" s="16">
        <v>3399</v>
      </c>
      <c r="R171" s="17">
        <v>45.05</v>
      </c>
      <c r="S171" s="18">
        <v>2147.9354999999996</v>
      </c>
      <c r="T171" s="19" t="s">
        <v>34</v>
      </c>
      <c r="U171" s="20" t="s">
        <v>35</v>
      </c>
      <c r="V171" s="21" t="s">
        <v>372</v>
      </c>
      <c r="W171" s="22">
        <v>1</v>
      </c>
      <c r="X171" s="23"/>
    </row>
    <row r="172" spans="1:24" s="1" customFormat="1" ht="108" customHeight="1" x14ac:dyDescent="0.3">
      <c r="A172" s="11" t="s">
        <v>23</v>
      </c>
      <c r="B172" s="11" t="s">
        <v>413</v>
      </c>
      <c r="C172" s="12" t="s">
        <v>414</v>
      </c>
      <c r="D172" s="26"/>
      <c r="E172" s="39" t="str">
        <f>HYPERLINK("https://www.google.ru/search?q=DA5718-010&amp;newwindow=1&amp;tbm=isch","Еще фото")</f>
        <v>Еще фото</v>
      </c>
      <c r="F172" s="13"/>
      <c r="G172" s="11" t="s">
        <v>366</v>
      </c>
      <c r="H172" s="11" t="s">
        <v>271</v>
      </c>
      <c r="I172" s="14" t="s">
        <v>367</v>
      </c>
      <c r="J172" s="14" t="s">
        <v>183</v>
      </c>
      <c r="K172" s="15" t="s">
        <v>247</v>
      </c>
      <c r="L172" s="14" t="s">
        <v>415</v>
      </c>
      <c r="M172" s="14"/>
      <c r="N172" s="14" t="s">
        <v>92</v>
      </c>
      <c r="O172" s="14"/>
      <c r="P172" s="15" t="s">
        <v>416</v>
      </c>
      <c r="Q172" s="16">
        <v>4499</v>
      </c>
      <c r="R172" s="17">
        <v>40</v>
      </c>
      <c r="S172" s="18">
        <v>3104.31</v>
      </c>
      <c r="T172" s="19" t="s">
        <v>275</v>
      </c>
      <c r="U172" s="20" t="s">
        <v>35</v>
      </c>
      <c r="V172" s="21" t="s">
        <v>372</v>
      </c>
      <c r="W172" s="22">
        <v>4</v>
      </c>
      <c r="X172" s="23"/>
    </row>
    <row r="173" spans="1:24" s="1" customFormat="1" ht="108" customHeight="1" x14ac:dyDescent="0.3">
      <c r="A173" s="11" t="s">
        <v>23</v>
      </c>
      <c r="B173" s="11" t="s">
        <v>417</v>
      </c>
      <c r="C173" s="12" t="s">
        <v>418</v>
      </c>
      <c r="D173" s="26"/>
      <c r="E173" s="39" t="str">
        <f>HYPERLINK("https://www.google.ru/search?q=DH6613-100&amp;newwindow=1&amp;tbm=isch","Еще фото")</f>
        <v>Еще фото</v>
      </c>
      <c r="F173" s="13" t="s">
        <v>26</v>
      </c>
      <c r="G173" s="11" t="s">
        <v>366</v>
      </c>
      <c r="H173" s="11" t="s">
        <v>271</v>
      </c>
      <c r="I173" s="14" t="s">
        <v>367</v>
      </c>
      <c r="J173" s="14" t="s">
        <v>122</v>
      </c>
      <c r="K173" s="15" t="s">
        <v>247</v>
      </c>
      <c r="L173" s="14" t="s">
        <v>419</v>
      </c>
      <c r="M173" s="14"/>
      <c r="N173" s="14" t="s">
        <v>75</v>
      </c>
      <c r="O173" s="14"/>
      <c r="P173" s="15" t="s">
        <v>420</v>
      </c>
      <c r="Q173" s="16">
        <v>5399</v>
      </c>
      <c r="R173" s="17">
        <v>40</v>
      </c>
      <c r="S173" s="18">
        <v>3725.31</v>
      </c>
      <c r="T173" s="19" t="s">
        <v>407</v>
      </c>
      <c r="U173" s="20" t="s">
        <v>421</v>
      </c>
      <c r="V173" s="21" t="s">
        <v>422</v>
      </c>
      <c r="W173" s="22">
        <v>1</v>
      </c>
      <c r="X173" s="23"/>
    </row>
    <row r="174" spans="1:24" s="1" customFormat="1" ht="108" customHeight="1" x14ac:dyDescent="0.3">
      <c r="A174" s="11" t="s">
        <v>23</v>
      </c>
      <c r="B174" s="11" t="s">
        <v>423</v>
      </c>
      <c r="C174" s="12" t="s">
        <v>424</v>
      </c>
      <c r="D174" s="26"/>
      <c r="E174" s="39" t="str">
        <f>HYPERLINK("https://www.google.ru/search?q=DH6621-657&amp;newwindow=1&amp;tbm=isch","Еще фото")</f>
        <v>Еще фото</v>
      </c>
      <c r="F174" s="25" t="s">
        <v>43</v>
      </c>
      <c r="G174" s="11" t="s">
        <v>425</v>
      </c>
      <c r="H174" s="11" t="s">
        <v>271</v>
      </c>
      <c r="I174" s="14" t="s">
        <v>367</v>
      </c>
      <c r="J174" s="14" t="s">
        <v>122</v>
      </c>
      <c r="K174" s="15" t="s">
        <v>247</v>
      </c>
      <c r="L174" s="14"/>
      <c r="M174" s="14"/>
      <c r="N174" s="14" t="s">
        <v>390</v>
      </c>
      <c r="O174" s="14"/>
      <c r="P174" s="15" t="s">
        <v>426</v>
      </c>
      <c r="Q174" s="16">
        <v>2199</v>
      </c>
      <c r="R174" s="17">
        <v>40</v>
      </c>
      <c r="S174" s="18">
        <v>1517.31</v>
      </c>
      <c r="T174" s="19" t="s">
        <v>34</v>
      </c>
      <c r="U174" s="20" t="s">
        <v>279</v>
      </c>
      <c r="V174" s="21" t="s">
        <v>427</v>
      </c>
      <c r="W174" s="22">
        <v>3</v>
      </c>
      <c r="X174" s="23"/>
    </row>
    <row r="175" spans="1:24" s="1" customFormat="1" ht="108" customHeight="1" x14ac:dyDescent="0.3">
      <c r="A175" s="11" t="s">
        <v>23</v>
      </c>
      <c r="B175" s="11" t="s">
        <v>428</v>
      </c>
      <c r="C175" s="12" t="s">
        <v>429</v>
      </c>
      <c r="D175" s="26"/>
      <c r="E175" s="39" t="str">
        <f>HYPERLINK("https://www.google.ru/search?q=DX5025-010&amp;newwindow=1&amp;tbm=isch","Еще фото")</f>
        <v>Еще фото</v>
      </c>
      <c r="F175" s="13"/>
      <c r="G175" s="11" t="s">
        <v>366</v>
      </c>
      <c r="H175" s="11" t="s">
        <v>271</v>
      </c>
      <c r="I175" s="14" t="s">
        <v>367</v>
      </c>
      <c r="J175" s="14" t="s">
        <v>29</v>
      </c>
      <c r="K175" s="15" t="s">
        <v>247</v>
      </c>
      <c r="L175" s="14" t="s">
        <v>430</v>
      </c>
      <c r="M175" s="14"/>
      <c r="N175" s="14" t="s">
        <v>92</v>
      </c>
      <c r="O175" s="14"/>
      <c r="P175" s="15" t="s">
        <v>431</v>
      </c>
      <c r="Q175" s="16">
        <v>3999</v>
      </c>
      <c r="R175" s="17">
        <v>40</v>
      </c>
      <c r="S175" s="18">
        <v>2759.31</v>
      </c>
      <c r="T175" s="19" t="s">
        <v>275</v>
      </c>
      <c r="U175" s="20" t="s">
        <v>47</v>
      </c>
      <c r="V175" s="21" t="s">
        <v>371</v>
      </c>
      <c r="W175" s="22">
        <v>31</v>
      </c>
      <c r="X175" s="23"/>
    </row>
    <row r="176" spans="1:24" s="1" customFormat="1" ht="108" customHeight="1" x14ac:dyDescent="0.3">
      <c r="A176" s="11" t="s">
        <v>23</v>
      </c>
      <c r="B176" s="11" t="s">
        <v>379</v>
      </c>
      <c r="C176" s="12" t="s">
        <v>432</v>
      </c>
      <c r="D176" s="26"/>
      <c r="E176" s="39" t="str">
        <f>HYPERLINK("https://www.google.ru/search?q=DX5074-101&amp;newwindow=1&amp;tbm=isch","Еще фото")</f>
        <v>Еще фото</v>
      </c>
      <c r="F176" s="13" t="s">
        <v>26</v>
      </c>
      <c r="G176" s="11" t="s">
        <v>366</v>
      </c>
      <c r="H176" s="11" t="s">
        <v>271</v>
      </c>
      <c r="I176" s="14" t="s">
        <v>367</v>
      </c>
      <c r="J176" s="14" t="s">
        <v>29</v>
      </c>
      <c r="K176" s="15" t="s">
        <v>247</v>
      </c>
      <c r="L176" s="14" t="s">
        <v>433</v>
      </c>
      <c r="M176" s="14"/>
      <c r="N176" s="14" t="s">
        <v>75</v>
      </c>
      <c r="O176" s="14"/>
      <c r="P176" s="15" t="s">
        <v>434</v>
      </c>
      <c r="Q176" s="16">
        <v>3299</v>
      </c>
      <c r="R176" s="17">
        <v>40</v>
      </c>
      <c r="S176" s="18">
        <v>2276.31</v>
      </c>
      <c r="T176" s="19" t="s">
        <v>34</v>
      </c>
      <c r="U176" s="20" t="s">
        <v>47</v>
      </c>
      <c r="V176" s="21" t="s">
        <v>371</v>
      </c>
      <c r="W176" s="22">
        <v>3</v>
      </c>
      <c r="X176" s="23"/>
    </row>
    <row r="177" spans="1:24" s="1" customFormat="1" ht="108" customHeight="1" x14ac:dyDescent="0.3">
      <c r="A177" s="11" t="s">
        <v>23</v>
      </c>
      <c r="B177" s="11" t="s">
        <v>428</v>
      </c>
      <c r="C177" s="12" t="s">
        <v>435</v>
      </c>
      <c r="D177" s="26"/>
      <c r="E177" s="39" t="str">
        <f>HYPERLINK("https://www.google.ru/search?q=DX5075-010&amp;newwindow=1&amp;tbm=isch","Еще фото")</f>
        <v>Еще фото</v>
      </c>
      <c r="F177" s="13"/>
      <c r="G177" s="11" t="s">
        <v>366</v>
      </c>
      <c r="H177" s="11" t="s">
        <v>271</v>
      </c>
      <c r="I177" s="14" t="s">
        <v>367</v>
      </c>
      <c r="J177" s="14" t="s">
        <v>29</v>
      </c>
      <c r="K177" s="15" t="s">
        <v>247</v>
      </c>
      <c r="L177" s="14" t="s">
        <v>436</v>
      </c>
      <c r="M177" s="14"/>
      <c r="N177" s="14" t="s">
        <v>92</v>
      </c>
      <c r="O177" s="14"/>
      <c r="P177" s="15" t="s">
        <v>437</v>
      </c>
      <c r="Q177" s="16">
        <v>3299</v>
      </c>
      <c r="R177" s="17">
        <v>40</v>
      </c>
      <c r="S177" s="18">
        <v>2276.31</v>
      </c>
      <c r="T177" s="19" t="s">
        <v>34</v>
      </c>
      <c r="U177" s="20" t="s">
        <v>47</v>
      </c>
      <c r="V177" s="21" t="s">
        <v>371</v>
      </c>
      <c r="W177" s="22">
        <v>3</v>
      </c>
      <c r="X177" s="23"/>
    </row>
    <row r="178" spans="1:24" s="1" customFormat="1" ht="108" customHeight="1" x14ac:dyDescent="0.3">
      <c r="A178" s="11" t="s">
        <v>23</v>
      </c>
      <c r="B178" s="11" t="s">
        <v>438</v>
      </c>
      <c r="C178" s="12" t="s">
        <v>439</v>
      </c>
      <c r="D178" s="26"/>
      <c r="E178" s="39" t="str">
        <f>HYPERLINK("https://www.google.ru/search?q=DX9655-010&amp;newwindow=1&amp;tbm=isch","Еще фото")</f>
        <v>Еще фото</v>
      </c>
      <c r="F178" s="13"/>
      <c r="G178" s="11" t="s">
        <v>366</v>
      </c>
      <c r="H178" s="11" t="s">
        <v>271</v>
      </c>
      <c r="I178" s="14" t="s">
        <v>367</v>
      </c>
      <c r="J178" s="14" t="s">
        <v>183</v>
      </c>
      <c r="K178" s="15" t="s">
        <v>247</v>
      </c>
      <c r="L178" s="14" t="s">
        <v>440</v>
      </c>
      <c r="M178" s="14"/>
      <c r="N178" s="14" t="s">
        <v>92</v>
      </c>
      <c r="O178" s="14"/>
      <c r="P178" s="15" t="s">
        <v>441</v>
      </c>
      <c r="Q178" s="16">
        <v>4399</v>
      </c>
      <c r="R178" s="17">
        <v>40</v>
      </c>
      <c r="S178" s="18">
        <v>3035.31</v>
      </c>
      <c r="T178" s="19" t="s">
        <v>34</v>
      </c>
      <c r="U178" s="20" t="s">
        <v>47</v>
      </c>
      <c r="V178" s="21" t="s">
        <v>371</v>
      </c>
      <c r="W178" s="22">
        <v>9</v>
      </c>
      <c r="X178" s="23"/>
    </row>
    <row r="179" spans="1:24" s="1" customFormat="1" ht="108" customHeight="1" x14ac:dyDescent="0.3">
      <c r="A179" s="11" t="s">
        <v>23</v>
      </c>
      <c r="B179" s="11" t="s">
        <v>442</v>
      </c>
      <c r="C179" s="12" t="s">
        <v>443</v>
      </c>
      <c r="D179" s="26"/>
      <c r="E179" s="39" t="str">
        <f>HYPERLINK("https://www.google.ru/search?q=DX9655-911&amp;newwindow=1&amp;tbm=isch","Еще фото")</f>
        <v>Еще фото</v>
      </c>
      <c r="F179" s="13"/>
      <c r="G179" s="11" t="s">
        <v>444</v>
      </c>
      <c r="H179" s="11" t="s">
        <v>271</v>
      </c>
      <c r="I179" s="14" t="s">
        <v>367</v>
      </c>
      <c r="J179" s="14" t="s">
        <v>29</v>
      </c>
      <c r="K179" s="15" t="s">
        <v>247</v>
      </c>
      <c r="L179" s="14" t="s">
        <v>440</v>
      </c>
      <c r="M179" s="14"/>
      <c r="N179" s="14" t="s">
        <v>445</v>
      </c>
      <c r="O179" s="14"/>
      <c r="P179" s="15" t="s">
        <v>441</v>
      </c>
      <c r="Q179" s="16">
        <v>3299</v>
      </c>
      <c r="R179" s="17">
        <v>40</v>
      </c>
      <c r="S179" s="18">
        <v>2276.31</v>
      </c>
      <c r="T179" s="19" t="s">
        <v>34</v>
      </c>
      <c r="U179" s="20" t="s">
        <v>35</v>
      </c>
      <c r="V179" s="21" t="s">
        <v>372</v>
      </c>
      <c r="W179" s="22">
        <v>1</v>
      </c>
      <c r="X179" s="23"/>
    </row>
    <row r="180" spans="1:24" s="1" customFormat="1" ht="52.05" customHeight="1" x14ac:dyDescent="0.3">
      <c r="A180" s="11" t="s">
        <v>23</v>
      </c>
      <c r="B180" s="11" t="s">
        <v>446</v>
      </c>
      <c r="C180" s="12" t="s">
        <v>447</v>
      </c>
      <c r="D180" s="59"/>
      <c r="E180" s="39" t="str">
        <f>HYPERLINK("https://www.google.ru/search?q=HV6937-010&amp;newwindow=1&amp;tbm=isch","Еще фото")</f>
        <v>Еще фото</v>
      </c>
      <c r="F180" s="13"/>
      <c r="G180" s="11" t="s">
        <v>366</v>
      </c>
      <c r="H180" s="11" t="s">
        <v>271</v>
      </c>
      <c r="I180" s="14" t="s">
        <v>367</v>
      </c>
      <c r="J180" s="14" t="s">
        <v>29</v>
      </c>
      <c r="K180" s="15" t="s">
        <v>247</v>
      </c>
      <c r="L180" s="56"/>
      <c r="M180" s="14"/>
      <c r="N180" s="14" t="s">
        <v>92</v>
      </c>
      <c r="O180" s="14"/>
      <c r="P180" s="15" t="s">
        <v>448</v>
      </c>
      <c r="Q180" s="16">
        <v>2099</v>
      </c>
      <c r="R180" s="17">
        <v>40</v>
      </c>
      <c r="S180" s="18">
        <v>1448.31</v>
      </c>
      <c r="T180" s="19" t="s">
        <v>34</v>
      </c>
      <c r="U180" s="20" t="s">
        <v>47</v>
      </c>
      <c r="V180" s="21" t="s">
        <v>371</v>
      </c>
      <c r="W180" s="22">
        <v>1</v>
      </c>
      <c r="X180" s="23"/>
    </row>
    <row r="181" spans="1:24" s="1" customFormat="1" ht="61.05" customHeight="1" x14ac:dyDescent="0.3">
      <c r="A181" s="24" t="s">
        <v>23</v>
      </c>
      <c r="B181" s="24" t="s">
        <v>446</v>
      </c>
      <c r="C181" s="12" t="s">
        <v>447</v>
      </c>
      <c r="D181" s="60"/>
      <c r="E181" s="39" t="str">
        <f>HYPERLINK("https://www.google.ru/search?q=HV6937-010&amp;newwindow=1&amp;tbm=isch","Еще фото")</f>
        <v>Еще фото</v>
      </c>
      <c r="F181" s="13"/>
      <c r="G181" s="24" t="s">
        <v>366</v>
      </c>
      <c r="H181" s="24" t="s">
        <v>271</v>
      </c>
      <c r="I181" s="24" t="s">
        <v>367</v>
      </c>
      <c r="J181" s="14" t="s">
        <v>29</v>
      </c>
      <c r="K181" s="15" t="s">
        <v>247</v>
      </c>
      <c r="L181" s="58"/>
      <c r="M181" s="14"/>
      <c r="N181" s="14" t="s">
        <v>92</v>
      </c>
      <c r="O181" s="14"/>
      <c r="P181" s="15" t="s">
        <v>448</v>
      </c>
      <c r="Q181" s="16">
        <v>2099</v>
      </c>
      <c r="R181" s="17">
        <v>40</v>
      </c>
      <c r="S181" s="18">
        <v>1448.31</v>
      </c>
      <c r="T181" s="19" t="s">
        <v>34</v>
      </c>
      <c r="U181" s="20" t="s">
        <v>37</v>
      </c>
      <c r="V181" s="21" t="s">
        <v>373</v>
      </c>
      <c r="W181" s="22">
        <v>10</v>
      </c>
      <c r="X181" s="23"/>
    </row>
    <row r="182" spans="1:24" s="1" customFormat="1" ht="108" customHeight="1" x14ac:dyDescent="0.3">
      <c r="A182" s="11" t="s">
        <v>23</v>
      </c>
      <c r="B182" s="11" t="s">
        <v>449</v>
      </c>
      <c r="C182" s="12" t="s">
        <v>450</v>
      </c>
      <c r="D182" s="26"/>
      <c r="E182" s="39" t="str">
        <f>HYPERLINK("https://www.google.ru/search?q=IB6114-100&amp;newwindow=1&amp;tbm=isch","Еще фото")</f>
        <v>Еще фото</v>
      </c>
      <c r="F182" s="13"/>
      <c r="G182" s="11" t="s">
        <v>366</v>
      </c>
      <c r="H182" s="11" t="s">
        <v>271</v>
      </c>
      <c r="I182" s="14" t="s">
        <v>367</v>
      </c>
      <c r="J182" s="14" t="s">
        <v>29</v>
      </c>
      <c r="K182" s="15" t="s">
        <v>247</v>
      </c>
      <c r="L182" s="14"/>
      <c r="M182" s="14"/>
      <c r="N182" s="14" t="s">
        <v>75</v>
      </c>
      <c r="O182" s="14"/>
      <c r="P182" s="15" t="s">
        <v>451</v>
      </c>
      <c r="Q182" s="16">
        <v>2799</v>
      </c>
      <c r="R182" s="17">
        <v>40</v>
      </c>
      <c r="S182" s="18">
        <v>1931.31</v>
      </c>
      <c r="T182" s="19" t="s">
        <v>34</v>
      </c>
      <c r="U182" s="20" t="s">
        <v>37</v>
      </c>
      <c r="V182" s="21" t="s">
        <v>373</v>
      </c>
      <c r="W182" s="22">
        <v>12</v>
      </c>
      <c r="X182" s="23"/>
    </row>
    <row r="183" spans="1:24" s="1" customFormat="1" ht="108" customHeight="1" x14ac:dyDescent="0.3">
      <c r="A183" s="11" t="s">
        <v>23</v>
      </c>
      <c r="B183" s="11" t="s">
        <v>452</v>
      </c>
      <c r="C183" s="12" t="s">
        <v>453</v>
      </c>
      <c r="D183" s="26"/>
      <c r="E183" s="39" t="str">
        <f>HYPERLINK("https://www.google.ru/search?q=IH8635-901&amp;newwindow=1&amp;tbm=isch","Еще фото")</f>
        <v>Еще фото</v>
      </c>
      <c r="F183" s="13" t="s">
        <v>26</v>
      </c>
      <c r="G183" s="11" t="s">
        <v>444</v>
      </c>
      <c r="H183" s="11" t="s">
        <v>271</v>
      </c>
      <c r="I183" s="14" t="s">
        <v>367</v>
      </c>
      <c r="J183" s="14" t="s">
        <v>29</v>
      </c>
      <c r="K183" s="15" t="s">
        <v>247</v>
      </c>
      <c r="L183" s="14" t="s">
        <v>454</v>
      </c>
      <c r="M183" s="14"/>
      <c r="N183" s="14" t="s">
        <v>75</v>
      </c>
      <c r="O183" s="14"/>
      <c r="P183" s="15" t="s">
        <v>455</v>
      </c>
      <c r="Q183" s="16">
        <v>2699</v>
      </c>
      <c r="R183" s="17">
        <v>40</v>
      </c>
      <c r="S183" s="18">
        <v>1862.31</v>
      </c>
      <c r="T183" s="19" t="s">
        <v>34</v>
      </c>
      <c r="U183" s="20" t="s">
        <v>37</v>
      </c>
      <c r="V183" s="21" t="s">
        <v>373</v>
      </c>
      <c r="W183" s="22">
        <v>1</v>
      </c>
      <c r="X183" s="23"/>
    </row>
    <row r="184" spans="1:24" s="1" customFormat="1" ht="108" customHeight="1" x14ac:dyDescent="0.3">
      <c r="A184" s="11" t="s">
        <v>23</v>
      </c>
      <c r="B184" s="11" t="s">
        <v>456</v>
      </c>
      <c r="C184" s="12" t="s">
        <v>457</v>
      </c>
      <c r="D184" s="26"/>
      <c r="E184" s="39" t="str">
        <f>HYPERLINK("https://www.google.ru/search?q=SK0118-010&amp;newwindow=1&amp;tbm=isch","Еще фото")</f>
        <v>Еще фото</v>
      </c>
      <c r="F184" s="13" t="s">
        <v>26</v>
      </c>
      <c r="G184" s="11" t="s">
        <v>366</v>
      </c>
      <c r="H184" s="11" t="s">
        <v>271</v>
      </c>
      <c r="I184" s="14" t="s">
        <v>367</v>
      </c>
      <c r="J184" s="14" t="s">
        <v>29</v>
      </c>
      <c r="K184" s="15" t="s">
        <v>247</v>
      </c>
      <c r="L184" s="14" t="s">
        <v>458</v>
      </c>
      <c r="M184" s="14"/>
      <c r="N184" s="14" t="s">
        <v>92</v>
      </c>
      <c r="O184" s="14"/>
      <c r="P184" s="15" t="s">
        <v>391</v>
      </c>
      <c r="Q184" s="16">
        <v>3399</v>
      </c>
      <c r="R184" s="17">
        <v>40</v>
      </c>
      <c r="S184" s="18">
        <v>2345.31</v>
      </c>
      <c r="T184" s="19" t="s">
        <v>34</v>
      </c>
      <c r="U184" s="20" t="s">
        <v>47</v>
      </c>
      <c r="V184" s="21" t="s">
        <v>371</v>
      </c>
      <c r="W184" s="22">
        <v>4</v>
      </c>
      <c r="X184" s="23"/>
    </row>
    <row r="185" spans="1:24" s="1" customFormat="1" ht="108" customHeight="1" x14ac:dyDescent="0.3">
      <c r="A185" s="11" t="s">
        <v>23</v>
      </c>
      <c r="B185" s="11" t="s">
        <v>459</v>
      </c>
      <c r="C185" s="12" t="s">
        <v>460</v>
      </c>
      <c r="D185" s="26"/>
      <c r="E185" s="39" t="str">
        <f>HYPERLINK("https://www.google.ru/search?q=SX2554-001&amp;newwindow=1&amp;tbm=isch","Еще фото")</f>
        <v>Еще фото</v>
      </c>
      <c r="F185" s="13"/>
      <c r="G185" s="11" t="s">
        <v>366</v>
      </c>
      <c r="H185" s="11" t="s">
        <v>271</v>
      </c>
      <c r="I185" s="14" t="s">
        <v>367</v>
      </c>
      <c r="J185" s="14" t="s">
        <v>29</v>
      </c>
      <c r="K185" s="15" t="s">
        <v>247</v>
      </c>
      <c r="L185" s="14" t="s">
        <v>461</v>
      </c>
      <c r="M185" s="14"/>
      <c r="N185" s="14" t="s">
        <v>241</v>
      </c>
      <c r="O185" s="14"/>
      <c r="P185" s="15" t="s">
        <v>462</v>
      </c>
      <c r="Q185" s="16">
        <v>2199</v>
      </c>
      <c r="R185" s="17">
        <v>40</v>
      </c>
      <c r="S185" s="18">
        <v>1517.31</v>
      </c>
      <c r="T185" s="19" t="s">
        <v>34</v>
      </c>
      <c r="U185" s="20" t="s">
        <v>47</v>
      </c>
      <c r="V185" s="21" t="s">
        <v>371</v>
      </c>
      <c r="W185" s="22">
        <v>4</v>
      </c>
      <c r="X185" s="23"/>
    </row>
    <row r="186" spans="1:24" s="1" customFormat="1" ht="108" customHeight="1" x14ac:dyDescent="0.3">
      <c r="A186" s="11" t="s">
        <v>23</v>
      </c>
      <c r="B186" s="11" t="s">
        <v>459</v>
      </c>
      <c r="C186" s="12" t="s">
        <v>463</v>
      </c>
      <c r="D186" s="26"/>
      <c r="E186" s="39" t="str">
        <f>HYPERLINK("https://www.google.ru/search?q=SX2554-901&amp;newwindow=1&amp;tbm=isch","Еще фото")</f>
        <v>Еще фото</v>
      </c>
      <c r="F186" s="13" t="s">
        <v>26</v>
      </c>
      <c r="G186" s="11" t="s">
        <v>366</v>
      </c>
      <c r="H186" s="11" t="s">
        <v>271</v>
      </c>
      <c r="I186" s="14" t="s">
        <v>367</v>
      </c>
      <c r="J186" s="14" t="s">
        <v>29</v>
      </c>
      <c r="K186" s="15" t="s">
        <v>247</v>
      </c>
      <c r="L186" s="14" t="s">
        <v>464</v>
      </c>
      <c r="M186" s="14"/>
      <c r="N186" s="14" t="s">
        <v>445</v>
      </c>
      <c r="O186" s="14"/>
      <c r="P186" s="15" t="s">
        <v>462</v>
      </c>
      <c r="Q186" s="16">
        <v>2399</v>
      </c>
      <c r="R186" s="17">
        <v>40</v>
      </c>
      <c r="S186" s="18">
        <v>1655.31</v>
      </c>
      <c r="T186" s="19" t="s">
        <v>34</v>
      </c>
      <c r="U186" s="20" t="s">
        <v>35</v>
      </c>
      <c r="V186" s="21" t="s">
        <v>372</v>
      </c>
      <c r="W186" s="22">
        <v>9</v>
      </c>
      <c r="X186" s="23"/>
    </row>
    <row r="187" spans="1:24" s="1" customFormat="1" ht="108" customHeight="1" x14ac:dyDescent="0.3">
      <c r="A187" s="11" t="s">
        <v>23</v>
      </c>
      <c r="B187" s="11" t="s">
        <v>465</v>
      </c>
      <c r="C187" s="12" t="s">
        <v>466</v>
      </c>
      <c r="D187" s="26"/>
      <c r="E187" s="39" t="str">
        <f>HYPERLINK("https://www.google.ru/search?q=SX4508-101&amp;newwindow=1&amp;tbm=isch","Еще фото")</f>
        <v>Еще фото</v>
      </c>
      <c r="F187" s="13" t="s">
        <v>26</v>
      </c>
      <c r="G187" s="11" t="s">
        <v>444</v>
      </c>
      <c r="H187" s="11" t="s">
        <v>271</v>
      </c>
      <c r="I187" s="14" t="s">
        <v>367</v>
      </c>
      <c r="J187" s="14" t="s">
        <v>29</v>
      </c>
      <c r="K187" s="15" t="s">
        <v>247</v>
      </c>
      <c r="L187" s="14" t="s">
        <v>467</v>
      </c>
      <c r="M187" s="14"/>
      <c r="N187" s="14" t="s">
        <v>75</v>
      </c>
      <c r="O187" s="14"/>
      <c r="P187" s="15" t="s">
        <v>468</v>
      </c>
      <c r="Q187" s="16">
        <v>2399</v>
      </c>
      <c r="R187" s="17">
        <v>40</v>
      </c>
      <c r="S187" s="18">
        <v>1655.31</v>
      </c>
      <c r="T187" s="19" t="s">
        <v>34</v>
      </c>
      <c r="U187" s="20" t="s">
        <v>47</v>
      </c>
      <c r="V187" s="21" t="s">
        <v>371</v>
      </c>
      <c r="W187" s="22">
        <v>1</v>
      </c>
      <c r="X187" s="23"/>
    </row>
    <row r="188" spans="1:24" s="1" customFormat="1" ht="108" customHeight="1" x14ac:dyDescent="0.3">
      <c r="A188" s="11" t="s">
        <v>23</v>
      </c>
      <c r="B188" s="11" t="s">
        <v>469</v>
      </c>
      <c r="C188" s="12" t="s">
        <v>470</v>
      </c>
      <c r="D188" s="26"/>
      <c r="E188" s="39" t="str">
        <f>HYPERLINK("https://www.google.ru/search?q=SX4863-010&amp;newwindow=1&amp;tbm=isch","Еще фото")</f>
        <v>Еще фото</v>
      </c>
      <c r="F188" s="13"/>
      <c r="G188" s="11" t="s">
        <v>366</v>
      </c>
      <c r="H188" s="11" t="s">
        <v>271</v>
      </c>
      <c r="I188" s="14" t="s">
        <v>367</v>
      </c>
      <c r="J188" s="14" t="s">
        <v>29</v>
      </c>
      <c r="K188" s="15" t="s">
        <v>58</v>
      </c>
      <c r="L188" s="14" t="s">
        <v>471</v>
      </c>
      <c r="M188" s="14" t="s">
        <v>84</v>
      </c>
      <c r="N188" s="14" t="s">
        <v>92</v>
      </c>
      <c r="O188" s="14" t="s">
        <v>86</v>
      </c>
      <c r="P188" s="15" t="s">
        <v>472</v>
      </c>
      <c r="Q188" s="16">
        <v>2699</v>
      </c>
      <c r="R188" s="17">
        <v>40</v>
      </c>
      <c r="S188" s="18">
        <v>1862.31</v>
      </c>
      <c r="T188" s="19" t="s">
        <v>34</v>
      </c>
      <c r="U188" s="20" t="s">
        <v>35</v>
      </c>
      <c r="V188" s="21" t="s">
        <v>372</v>
      </c>
      <c r="W188" s="22">
        <v>7</v>
      </c>
      <c r="X188" s="23"/>
    </row>
    <row r="189" spans="1:24" s="1" customFormat="1" ht="108" customHeight="1" x14ac:dyDescent="0.3">
      <c r="A189" s="11" t="s">
        <v>23</v>
      </c>
      <c r="B189" s="11" t="s">
        <v>473</v>
      </c>
      <c r="C189" s="12" t="s">
        <v>474</v>
      </c>
      <c r="D189" s="26"/>
      <c r="E189" s="39" t="str">
        <f>HYPERLINK("https://www.google.ru/search?q=SX4926-901&amp;newwindow=1&amp;tbm=isch","Еще фото")</f>
        <v>Еще фото</v>
      </c>
      <c r="F189" s="13"/>
      <c r="G189" s="11" t="s">
        <v>366</v>
      </c>
      <c r="H189" s="11" t="s">
        <v>271</v>
      </c>
      <c r="I189" s="14" t="s">
        <v>367</v>
      </c>
      <c r="J189" s="14" t="s">
        <v>29</v>
      </c>
      <c r="K189" s="15" t="s">
        <v>247</v>
      </c>
      <c r="L189" s="14" t="s">
        <v>475</v>
      </c>
      <c r="M189" s="14" t="s">
        <v>84</v>
      </c>
      <c r="N189" s="14" t="s">
        <v>445</v>
      </c>
      <c r="O189" s="14"/>
      <c r="P189" s="15" t="s">
        <v>476</v>
      </c>
      <c r="Q189" s="16">
        <v>2399</v>
      </c>
      <c r="R189" s="17">
        <v>40</v>
      </c>
      <c r="S189" s="18">
        <v>1655.31</v>
      </c>
      <c r="T189" s="19" t="s">
        <v>275</v>
      </c>
      <c r="U189" s="20" t="s">
        <v>47</v>
      </c>
      <c r="V189" s="21" t="s">
        <v>371</v>
      </c>
      <c r="W189" s="22">
        <v>1</v>
      </c>
      <c r="X189" s="23"/>
    </row>
    <row r="190" spans="1:24" s="1" customFormat="1" ht="35" customHeight="1" x14ac:dyDescent="0.3">
      <c r="A190" s="11" t="s">
        <v>23</v>
      </c>
      <c r="B190" s="11" t="s">
        <v>477</v>
      </c>
      <c r="C190" s="12" t="s">
        <v>478</v>
      </c>
      <c r="D190" s="53"/>
      <c r="E190" s="39" t="str">
        <f>HYPERLINK("https://www.google.ru/search?q=SX7664-010&amp;newwindow=1&amp;tbm=isch","Еще фото")</f>
        <v>Еще фото</v>
      </c>
      <c r="F190" s="13" t="s">
        <v>26</v>
      </c>
      <c r="G190" s="11" t="s">
        <v>366</v>
      </c>
      <c r="H190" s="11" t="s">
        <v>271</v>
      </c>
      <c r="I190" s="14" t="s">
        <v>367</v>
      </c>
      <c r="J190" s="14" t="s">
        <v>29</v>
      </c>
      <c r="K190" s="15" t="s">
        <v>247</v>
      </c>
      <c r="L190" s="56" t="s">
        <v>479</v>
      </c>
      <c r="M190" s="14"/>
      <c r="N190" s="14" t="s">
        <v>92</v>
      </c>
      <c r="O190" s="14"/>
      <c r="P190" s="15" t="s">
        <v>480</v>
      </c>
      <c r="Q190" s="16">
        <v>2999</v>
      </c>
      <c r="R190" s="17">
        <v>40</v>
      </c>
      <c r="S190" s="18">
        <v>2069.31</v>
      </c>
      <c r="T190" s="19" t="s">
        <v>34</v>
      </c>
      <c r="U190" s="20" t="s">
        <v>47</v>
      </c>
      <c r="V190" s="21" t="s">
        <v>371</v>
      </c>
      <c r="W190" s="22">
        <v>152</v>
      </c>
      <c r="X190" s="23"/>
    </row>
    <row r="191" spans="1:24" s="1" customFormat="1" ht="35" customHeight="1" x14ac:dyDescent="0.3">
      <c r="A191" s="24" t="s">
        <v>23</v>
      </c>
      <c r="B191" s="24" t="s">
        <v>477</v>
      </c>
      <c r="C191" s="12" t="s">
        <v>478</v>
      </c>
      <c r="D191" s="54"/>
      <c r="E191" s="39" t="str">
        <f>HYPERLINK("https://www.google.ru/search?q=SX7664-010&amp;newwindow=1&amp;tbm=isch","Еще фото")</f>
        <v>Еще фото</v>
      </c>
      <c r="F191" s="13" t="s">
        <v>26</v>
      </c>
      <c r="G191" s="24" t="s">
        <v>366</v>
      </c>
      <c r="H191" s="24" t="s">
        <v>271</v>
      </c>
      <c r="I191" s="24" t="s">
        <v>367</v>
      </c>
      <c r="J191" s="14" t="s">
        <v>29</v>
      </c>
      <c r="K191" s="15" t="s">
        <v>247</v>
      </c>
      <c r="L191" s="57"/>
      <c r="M191" s="14"/>
      <c r="N191" s="14" t="s">
        <v>92</v>
      </c>
      <c r="O191" s="14"/>
      <c r="P191" s="15" t="s">
        <v>480</v>
      </c>
      <c r="Q191" s="16">
        <v>2999</v>
      </c>
      <c r="R191" s="17">
        <v>40</v>
      </c>
      <c r="S191" s="18">
        <v>2069.31</v>
      </c>
      <c r="T191" s="19" t="s">
        <v>34</v>
      </c>
      <c r="U191" s="20" t="s">
        <v>35</v>
      </c>
      <c r="V191" s="21" t="s">
        <v>372</v>
      </c>
      <c r="W191" s="22">
        <v>203</v>
      </c>
      <c r="X191" s="23"/>
    </row>
    <row r="192" spans="1:24" s="1" customFormat="1" ht="37.049999999999997" customHeight="1" x14ac:dyDescent="0.3">
      <c r="A192" s="24" t="s">
        <v>23</v>
      </c>
      <c r="B192" s="24" t="s">
        <v>477</v>
      </c>
      <c r="C192" s="12" t="s">
        <v>478</v>
      </c>
      <c r="D192" s="55"/>
      <c r="E192" s="39" t="str">
        <f>HYPERLINK("https://www.google.ru/search?q=SX7664-010&amp;newwindow=1&amp;tbm=isch","Еще фото")</f>
        <v>Еще фото</v>
      </c>
      <c r="F192" s="13" t="s">
        <v>26</v>
      </c>
      <c r="G192" s="24" t="s">
        <v>366</v>
      </c>
      <c r="H192" s="24" t="s">
        <v>271</v>
      </c>
      <c r="I192" s="24" t="s">
        <v>367</v>
      </c>
      <c r="J192" s="14" t="s">
        <v>29</v>
      </c>
      <c r="K192" s="15" t="s">
        <v>247</v>
      </c>
      <c r="L192" s="58"/>
      <c r="M192" s="14"/>
      <c r="N192" s="14" t="s">
        <v>92</v>
      </c>
      <c r="O192" s="14"/>
      <c r="P192" s="15" t="s">
        <v>480</v>
      </c>
      <c r="Q192" s="16">
        <v>2999</v>
      </c>
      <c r="R192" s="17">
        <v>40</v>
      </c>
      <c r="S192" s="18">
        <v>2069.31</v>
      </c>
      <c r="T192" s="19" t="s">
        <v>34</v>
      </c>
      <c r="U192" s="20" t="s">
        <v>37</v>
      </c>
      <c r="V192" s="21" t="s">
        <v>373</v>
      </c>
      <c r="W192" s="22">
        <v>130</v>
      </c>
      <c r="X192" s="23"/>
    </row>
    <row r="193" spans="1:24" s="1" customFormat="1" ht="52.05" customHeight="1" x14ac:dyDescent="0.3">
      <c r="A193" s="11" t="s">
        <v>23</v>
      </c>
      <c r="B193" s="11" t="s">
        <v>477</v>
      </c>
      <c r="C193" s="12" t="s">
        <v>481</v>
      </c>
      <c r="D193" s="59"/>
      <c r="E193" s="39" t="str">
        <f>HYPERLINK("https://www.google.ru/search?q=SX7666-010&amp;newwindow=1&amp;tbm=isch","Еще фото")</f>
        <v>Еще фото</v>
      </c>
      <c r="F193" s="13"/>
      <c r="G193" s="11" t="s">
        <v>366</v>
      </c>
      <c r="H193" s="11" t="s">
        <v>271</v>
      </c>
      <c r="I193" s="14" t="s">
        <v>367</v>
      </c>
      <c r="J193" s="14" t="s">
        <v>29</v>
      </c>
      <c r="K193" s="15" t="s">
        <v>30</v>
      </c>
      <c r="L193" s="56" t="s">
        <v>482</v>
      </c>
      <c r="M193" s="14"/>
      <c r="N193" s="14" t="s">
        <v>92</v>
      </c>
      <c r="O193" s="14"/>
      <c r="P193" s="15" t="s">
        <v>483</v>
      </c>
      <c r="Q193" s="16">
        <v>4099</v>
      </c>
      <c r="R193" s="17">
        <v>40</v>
      </c>
      <c r="S193" s="18">
        <v>2828.31</v>
      </c>
      <c r="T193" s="19" t="s">
        <v>34</v>
      </c>
      <c r="U193" s="20" t="s">
        <v>47</v>
      </c>
      <c r="V193" s="21" t="s">
        <v>484</v>
      </c>
      <c r="W193" s="22">
        <v>105</v>
      </c>
      <c r="X193" s="23"/>
    </row>
    <row r="194" spans="1:24" s="1" customFormat="1" ht="61.05" customHeight="1" x14ac:dyDescent="0.3">
      <c r="A194" s="24" t="s">
        <v>23</v>
      </c>
      <c r="B194" s="24" t="s">
        <v>477</v>
      </c>
      <c r="C194" s="12" t="s">
        <v>481</v>
      </c>
      <c r="D194" s="60"/>
      <c r="E194" s="39" t="str">
        <f>HYPERLINK("https://www.google.ru/search?q=SX7666-010&amp;newwindow=1&amp;tbm=isch","Еще фото")</f>
        <v>Еще фото</v>
      </c>
      <c r="F194" s="13"/>
      <c r="G194" s="24" t="s">
        <v>366</v>
      </c>
      <c r="H194" s="24" t="s">
        <v>271</v>
      </c>
      <c r="I194" s="24" t="s">
        <v>367</v>
      </c>
      <c r="J194" s="14" t="s">
        <v>29</v>
      </c>
      <c r="K194" s="15" t="s">
        <v>30</v>
      </c>
      <c r="L194" s="58"/>
      <c r="M194" s="14"/>
      <c r="N194" s="14" t="s">
        <v>92</v>
      </c>
      <c r="O194" s="14"/>
      <c r="P194" s="15" t="s">
        <v>483</v>
      </c>
      <c r="Q194" s="16">
        <v>4099</v>
      </c>
      <c r="R194" s="17">
        <v>40</v>
      </c>
      <c r="S194" s="18">
        <v>2828.31</v>
      </c>
      <c r="T194" s="19" t="s">
        <v>34</v>
      </c>
      <c r="U194" s="20" t="s">
        <v>37</v>
      </c>
      <c r="V194" s="21" t="s">
        <v>373</v>
      </c>
      <c r="W194" s="22">
        <v>1</v>
      </c>
      <c r="X194" s="23"/>
    </row>
    <row r="195" spans="1:24" s="1" customFormat="1" ht="52.05" customHeight="1" x14ac:dyDescent="0.3">
      <c r="A195" s="11" t="s">
        <v>23</v>
      </c>
      <c r="B195" s="11" t="s">
        <v>485</v>
      </c>
      <c r="C195" s="12" t="s">
        <v>486</v>
      </c>
      <c r="D195" s="59"/>
      <c r="E195" s="39" t="str">
        <f>HYPERLINK("https://www.google.ru/search?q=SX7667-010&amp;newwindow=1&amp;tbm=isch","Еще фото")</f>
        <v>Еще фото</v>
      </c>
      <c r="F195" s="13" t="s">
        <v>26</v>
      </c>
      <c r="G195" s="11" t="s">
        <v>366</v>
      </c>
      <c r="H195" s="11" t="s">
        <v>271</v>
      </c>
      <c r="I195" s="14" t="s">
        <v>367</v>
      </c>
      <c r="J195" s="14" t="s">
        <v>29</v>
      </c>
      <c r="K195" s="15" t="s">
        <v>30</v>
      </c>
      <c r="L195" s="56" t="s">
        <v>487</v>
      </c>
      <c r="M195" s="14"/>
      <c r="N195" s="14" t="s">
        <v>92</v>
      </c>
      <c r="O195" s="14"/>
      <c r="P195" s="15" t="s">
        <v>488</v>
      </c>
      <c r="Q195" s="16">
        <v>2799</v>
      </c>
      <c r="R195" s="17">
        <v>40</v>
      </c>
      <c r="S195" s="18">
        <v>1931.31</v>
      </c>
      <c r="T195" s="19" t="s">
        <v>34</v>
      </c>
      <c r="U195" s="20" t="s">
        <v>47</v>
      </c>
      <c r="V195" s="21" t="s">
        <v>484</v>
      </c>
      <c r="W195" s="22">
        <v>73</v>
      </c>
      <c r="X195" s="23"/>
    </row>
    <row r="196" spans="1:24" s="1" customFormat="1" ht="61.05" customHeight="1" x14ac:dyDescent="0.3">
      <c r="A196" s="24" t="s">
        <v>23</v>
      </c>
      <c r="B196" s="24" t="s">
        <v>485</v>
      </c>
      <c r="C196" s="12" t="s">
        <v>486</v>
      </c>
      <c r="D196" s="60"/>
      <c r="E196" s="39" t="str">
        <f>HYPERLINK("https://www.google.ru/search?q=SX7667-010&amp;newwindow=1&amp;tbm=isch","Еще фото")</f>
        <v>Еще фото</v>
      </c>
      <c r="F196" s="13" t="s">
        <v>26</v>
      </c>
      <c r="G196" s="24" t="s">
        <v>366</v>
      </c>
      <c r="H196" s="24" t="s">
        <v>271</v>
      </c>
      <c r="I196" s="24" t="s">
        <v>367</v>
      </c>
      <c r="J196" s="14" t="s">
        <v>29</v>
      </c>
      <c r="K196" s="15" t="s">
        <v>30</v>
      </c>
      <c r="L196" s="58"/>
      <c r="M196" s="14"/>
      <c r="N196" s="14" t="s">
        <v>92</v>
      </c>
      <c r="O196" s="14"/>
      <c r="P196" s="15" t="s">
        <v>488</v>
      </c>
      <c r="Q196" s="16">
        <v>2799</v>
      </c>
      <c r="R196" s="17">
        <v>40</v>
      </c>
      <c r="S196" s="18">
        <v>1931.31</v>
      </c>
      <c r="T196" s="19" t="s">
        <v>34</v>
      </c>
      <c r="U196" s="20" t="s">
        <v>35</v>
      </c>
      <c r="V196" s="21" t="s">
        <v>372</v>
      </c>
      <c r="W196" s="22">
        <v>102</v>
      </c>
      <c r="X196" s="23"/>
    </row>
    <row r="197" spans="1:24" s="1" customFormat="1" ht="26" customHeight="1" x14ac:dyDescent="0.3">
      <c r="A197" s="11" t="s">
        <v>23</v>
      </c>
      <c r="B197" s="11" t="s">
        <v>485</v>
      </c>
      <c r="C197" s="12" t="s">
        <v>489</v>
      </c>
      <c r="D197" s="53"/>
      <c r="E197" s="39" t="str">
        <f>HYPERLINK("https://www.google.ru/search?q=SX7667-100&amp;newwindow=1&amp;tbm=isch","Еще фото")</f>
        <v>Еще фото</v>
      </c>
      <c r="F197" s="25" t="s">
        <v>43</v>
      </c>
      <c r="G197" s="11" t="s">
        <v>366</v>
      </c>
      <c r="H197" s="11" t="s">
        <v>271</v>
      </c>
      <c r="I197" s="14" t="s">
        <v>367</v>
      </c>
      <c r="J197" s="14" t="s">
        <v>29</v>
      </c>
      <c r="K197" s="15" t="s">
        <v>30</v>
      </c>
      <c r="L197" s="56" t="s">
        <v>487</v>
      </c>
      <c r="M197" s="14"/>
      <c r="N197" s="14" t="s">
        <v>75</v>
      </c>
      <c r="O197" s="14"/>
      <c r="P197" s="15" t="s">
        <v>490</v>
      </c>
      <c r="Q197" s="16">
        <v>2899</v>
      </c>
      <c r="R197" s="17">
        <v>40</v>
      </c>
      <c r="S197" s="18">
        <v>2000.31</v>
      </c>
      <c r="T197" s="19" t="s">
        <v>34</v>
      </c>
      <c r="U197" s="20" t="s">
        <v>47</v>
      </c>
      <c r="V197" s="21" t="s">
        <v>484</v>
      </c>
      <c r="W197" s="22">
        <v>6</v>
      </c>
      <c r="X197" s="23"/>
    </row>
    <row r="198" spans="1:24" s="1" customFormat="1" ht="26" customHeight="1" x14ac:dyDescent="0.3">
      <c r="A198" s="24" t="s">
        <v>23</v>
      </c>
      <c r="B198" s="24" t="s">
        <v>485</v>
      </c>
      <c r="C198" s="12" t="s">
        <v>489</v>
      </c>
      <c r="D198" s="54"/>
      <c r="E198" s="39" t="str">
        <f>HYPERLINK("https://www.google.ru/search?q=SX7667-100&amp;newwindow=1&amp;tbm=isch","Еще фото")</f>
        <v>Еще фото</v>
      </c>
      <c r="F198" s="25" t="s">
        <v>43</v>
      </c>
      <c r="G198" s="24" t="s">
        <v>366</v>
      </c>
      <c r="H198" s="24" t="s">
        <v>271</v>
      </c>
      <c r="I198" s="24" t="s">
        <v>367</v>
      </c>
      <c r="J198" s="14" t="s">
        <v>29</v>
      </c>
      <c r="K198" s="15" t="s">
        <v>30</v>
      </c>
      <c r="L198" s="57"/>
      <c r="M198" s="14"/>
      <c r="N198" s="14" t="s">
        <v>75</v>
      </c>
      <c r="O198" s="14"/>
      <c r="P198" s="15" t="s">
        <v>490</v>
      </c>
      <c r="Q198" s="16">
        <v>2899</v>
      </c>
      <c r="R198" s="17">
        <v>40</v>
      </c>
      <c r="S198" s="18">
        <v>2000.31</v>
      </c>
      <c r="T198" s="19" t="s">
        <v>34</v>
      </c>
      <c r="U198" s="20" t="s">
        <v>35</v>
      </c>
      <c r="V198" s="21" t="s">
        <v>372</v>
      </c>
      <c r="W198" s="22">
        <v>10</v>
      </c>
      <c r="X198" s="23"/>
    </row>
    <row r="199" spans="1:24" s="1" customFormat="1" ht="26" customHeight="1" x14ac:dyDescent="0.3">
      <c r="A199" s="24" t="s">
        <v>23</v>
      </c>
      <c r="B199" s="24" t="s">
        <v>485</v>
      </c>
      <c r="C199" s="12" t="s">
        <v>489</v>
      </c>
      <c r="D199" s="54"/>
      <c r="E199" s="39" t="str">
        <f>HYPERLINK("https://www.google.ru/search?q=SX7667-100&amp;newwindow=1&amp;tbm=isch","Еще фото")</f>
        <v>Еще фото</v>
      </c>
      <c r="F199" s="25" t="s">
        <v>43</v>
      </c>
      <c r="G199" s="24" t="s">
        <v>366</v>
      </c>
      <c r="H199" s="24" t="s">
        <v>271</v>
      </c>
      <c r="I199" s="24" t="s">
        <v>367</v>
      </c>
      <c r="J199" s="14" t="s">
        <v>29</v>
      </c>
      <c r="K199" s="15" t="s">
        <v>30</v>
      </c>
      <c r="L199" s="57"/>
      <c r="M199" s="14"/>
      <c r="N199" s="14" t="s">
        <v>75</v>
      </c>
      <c r="O199" s="14"/>
      <c r="P199" s="15" t="s">
        <v>490</v>
      </c>
      <c r="Q199" s="16">
        <v>2899</v>
      </c>
      <c r="R199" s="17">
        <v>40</v>
      </c>
      <c r="S199" s="18">
        <v>2000.31</v>
      </c>
      <c r="T199" s="19" t="s">
        <v>34</v>
      </c>
      <c r="U199" s="20" t="s">
        <v>37</v>
      </c>
      <c r="V199" s="21" t="s">
        <v>373</v>
      </c>
      <c r="W199" s="22">
        <v>6</v>
      </c>
      <c r="X199" s="23"/>
    </row>
    <row r="200" spans="1:24" s="1" customFormat="1" ht="26" customHeight="1" x14ac:dyDescent="0.3">
      <c r="A200" s="24" t="s">
        <v>23</v>
      </c>
      <c r="B200" s="24" t="s">
        <v>485</v>
      </c>
      <c r="C200" s="12" t="s">
        <v>489</v>
      </c>
      <c r="D200" s="55"/>
      <c r="E200" s="39" t="str">
        <f>HYPERLINK("https://www.google.ru/search?q=SX7667-100&amp;newwindow=1&amp;tbm=isch","Еще фото")</f>
        <v>Еще фото</v>
      </c>
      <c r="F200" s="25" t="s">
        <v>43</v>
      </c>
      <c r="G200" s="24" t="s">
        <v>366</v>
      </c>
      <c r="H200" s="24" t="s">
        <v>271</v>
      </c>
      <c r="I200" s="24" t="s">
        <v>367</v>
      </c>
      <c r="J200" s="14" t="s">
        <v>29</v>
      </c>
      <c r="K200" s="15" t="s">
        <v>30</v>
      </c>
      <c r="L200" s="58"/>
      <c r="M200" s="14"/>
      <c r="N200" s="14" t="s">
        <v>75</v>
      </c>
      <c r="O200" s="14"/>
      <c r="P200" s="15" t="s">
        <v>490</v>
      </c>
      <c r="Q200" s="16">
        <v>2899</v>
      </c>
      <c r="R200" s="17">
        <v>40</v>
      </c>
      <c r="S200" s="18">
        <v>2000.31</v>
      </c>
      <c r="T200" s="19" t="s">
        <v>34</v>
      </c>
      <c r="U200" s="20" t="s">
        <v>39</v>
      </c>
      <c r="V200" s="21" t="s">
        <v>374</v>
      </c>
      <c r="W200" s="22">
        <v>6</v>
      </c>
      <c r="X200" s="23"/>
    </row>
    <row r="201" spans="1:24" s="1" customFormat="1" ht="52.05" customHeight="1" x14ac:dyDescent="0.3">
      <c r="A201" s="11" t="s">
        <v>23</v>
      </c>
      <c r="B201" s="11" t="s">
        <v>395</v>
      </c>
      <c r="C201" s="12" t="s">
        <v>491</v>
      </c>
      <c r="D201" s="59"/>
      <c r="E201" s="39" t="str">
        <f>HYPERLINK("https://www.google.ru/search?q=SX7669-100&amp;newwindow=1&amp;tbm=isch","Еще фото")</f>
        <v>Еще фото</v>
      </c>
      <c r="F201" s="13" t="s">
        <v>26</v>
      </c>
      <c r="G201" s="11" t="s">
        <v>366</v>
      </c>
      <c r="H201" s="11" t="s">
        <v>271</v>
      </c>
      <c r="I201" s="14" t="s">
        <v>367</v>
      </c>
      <c r="J201" s="14" t="s">
        <v>29</v>
      </c>
      <c r="K201" s="15" t="s">
        <v>30</v>
      </c>
      <c r="L201" s="56" t="s">
        <v>492</v>
      </c>
      <c r="M201" s="14"/>
      <c r="N201" s="14" t="s">
        <v>75</v>
      </c>
      <c r="O201" s="14"/>
      <c r="P201" s="15" t="s">
        <v>483</v>
      </c>
      <c r="Q201" s="16">
        <v>3799</v>
      </c>
      <c r="R201" s="17">
        <v>40</v>
      </c>
      <c r="S201" s="18">
        <v>2621.31</v>
      </c>
      <c r="T201" s="19" t="s">
        <v>34</v>
      </c>
      <c r="U201" s="20" t="s">
        <v>35</v>
      </c>
      <c r="V201" s="21" t="s">
        <v>372</v>
      </c>
      <c r="W201" s="22">
        <v>1</v>
      </c>
      <c r="X201" s="23"/>
    </row>
    <row r="202" spans="1:24" s="1" customFormat="1" ht="61.05" customHeight="1" x14ac:dyDescent="0.3">
      <c r="A202" s="24" t="s">
        <v>23</v>
      </c>
      <c r="B202" s="24" t="s">
        <v>395</v>
      </c>
      <c r="C202" s="12" t="s">
        <v>491</v>
      </c>
      <c r="D202" s="60"/>
      <c r="E202" s="39" t="str">
        <f>HYPERLINK("https://www.google.ru/search?q=SX7669-100&amp;newwindow=1&amp;tbm=isch","Еще фото")</f>
        <v>Еще фото</v>
      </c>
      <c r="F202" s="13" t="s">
        <v>26</v>
      </c>
      <c r="G202" s="24" t="s">
        <v>366</v>
      </c>
      <c r="H202" s="24" t="s">
        <v>271</v>
      </c>
      <c r="I202" s="24" t="s">
        <v>367</v>
      </c>
      <c r="J202" s="14" t="s">
        <v>29</v>
      </c>
      <c r="K202" s="15" t="s">
        <v>30</v>
      </c>
      <c r="L202" s="58"/>
      <c r="M202" s="14"/>
      <c r="N202" s="14" t="s">
        <v>75</v>
      </c>
      <c r="O202" s="14"/>
      <c r="P202" s="15" t="s">
        <v>483</v>
      </c>
      <c r="Q202" s="16">
        <v>3799</v>
      </c>
      <c r="R202" s="17">
        <v>40</v>
      </c>
      <c r="S202" s="18">
        <v>2621.31</v>
      </c>
      <c r="T202" s="19" t="s">
        <v>34</v>
      </c>
      <c r="U202" s="20" t="s">
        <v>37</v>
      </c>
      <c r="V202" s="21" t="s">
        <v>373</v>
      </c>
      <c r="W202" s="22">
        <v>1</v>
      </c>
      <c r="X202" s="23"/>
    </row>
    <row r="203" spans="1:24" s="1" customFormat="1" ht="52.05" customHeight="1" x14ac:dyDescent="0.3">
      <c r="A203" s="11" t="s">
        <v>23</v>
      </c>
      <c r="B203" s="11" t="s">
        <v>375</v>
      </c>
      <c r="C203" s="12" t="s">
        <v>493</v>
      </c>
      <c r="D203" s="59"/>
      <c r="E203" s="39" t="str">
        <f>HYPERLINK("https://www.google.ru/search?q=SX7673-100&amp;newwindow=1&amp;tbm=isch","Еще фото")</f>
        <v>Еще фото</v>
      </c>
      <c r="F203" s="13" t="s">
        <v>26</v>
      </c>
      <c r="G203" s="11" t="s">
        <v>366</v>
      </c>
      <c r="H203" s="11" t="s">
        <v>271</v>
      </c>
      <c r="I203" s="14" t="s">
        <v>367</v>
      </c>
      <c r="J203" s="14" t="s">
        <v>29</v>
      </c>
      <c r="K203" s="15" t="s">
        <v>247</v>
      </c>
      <c r="L203" s="56" t="s">
        <v>494</v>
      </c>
      <c r="M203" s="14"/>
      <c r="N203" s="14" t="s">
        <v>75</v>
      </c>
      <c r="O203" s="14"/>
      <c r="P203" s="15" t="s">
        <v>495</v>
      </c>
      <c r="Q203" s="16">
        <v>4499</v>
      </c>
      <c r="R203" s="17">
        <v>40</v>
      </c>
      <c r="S203" s="18">
        <v>3104.31</v>
      </c>
      <c r="T203" s="19" t="s">
        <v>34</v>
      </c>
      <c r="U203" s="20" t="s">
        <v>47</v>
      </c>
      <c r="V203" s="21" t="s">
        <v>371</v>
      </c>
      <c r="W203" s="22">
        <v>1</v>
      </c>
      <c r="X203" s="23"/>
    </row>
    <row r="204" spans="1:24" s="1" customFormat="1" ht="61.05" customHeight="1" x14ac:dyDescent="0.3">
      <c r="A204" s="24" t="s">
        <v>23</v>
      </c>
      <c r="B204" s="24" t="s">
        <v>375</v>
      </c>
      <c r="C204" s="12" t="s">
        <v>493</v>
      </c>
      <c r="D204" s="60"/>
      <c r="E204" s="39" t="str">
        <f>HYPERLINK("https://www.google.ru/search?q=SX7673-100&amp;newwindow=1&amp;tbm=isch","Еще фото")</f>
        <v>Еще фото</v>
      </c>
      <c r="F204" s="13" t="s">
        <v>26</v>
      </c>
      <c r="G204" s="24" t="s">
        <v>366</v>
      </c>
      <c r="H204" s="24" t="s">
        <v>271</v>
      </c>
      <c r="I204" s="24" t="s">
        <v>367</v>
      </c>
      <c r="J204" s="14" t="s">
        <v>29</v>
      </c>
      <c r="K204" s="15" t="s">
        <v>247</v>
      </c>
      <c r="L204" s="58"/>
      <c r="M204" s="14"/>
      <c r="N204" s="14" t="s">
        <v>75</v>
      </c>
      <c r="O204" s="14"/>
      <c r="P204" s="15" t="s">
        <v>495</v>
      </c>
      <c r="Q204" s="16">
        <v>4499</v>
      </c>
      <c r="R204" s="17">
        <v>40</v>
      </c>
      <c r="S204" s="18">
        <v>3104.31</v>
      </c>
      <c r="T204" s="19" t="s">
        <v>34</v>
      </c>
      <c r="U204" s="20" t="s">
        <v>35</v>
      </c>
      <c r="V204" s="21" t="s">
        <v>372</v>
      </c>
      <c r="W204" s="22">
        <v>9</v>
      </c>
      <c r="X204" s="23"/>
    </row>
    <row r="205" spans="1:24" s="1" customFormat="1" ht="52.05" customHeight="1" x14ac:dyDescent="0.3">
      <c r="A205" s="11" t="s">
        <v>23</v>
      </c>
      <c r="B205" s="11" t="s">
        <v>496</v>
      </c>
      <c r="C205" s="12" t="s">
        <v>497</v>
      </c>
      <c r="D205" s="59"/>
      <c r="E205" s="39" t="str">
        <f>HYPERLINK("https://www.google.ru/search?q=SX7676-010&amp;newwindow=1&amp;tbm=isch","Еще фото")</f>
        <v>Еще фото</v>
      </c>
      <c r="F205" s="13" t="s">
        <v>26</v>
      </c>
      <c r="G205" s="11" t="s">
        <v>366</v>
      </c>
      <c r="H205" s="11" t="s">
        <v>271</v>
      </c>
      <c r="I205" s="14" t="s">
        <v>367</v>
      </c>
      <c r="J205" s="14" t="s">
        <v>29</v>
      </c>
      <c r="K205" s="15" t="s">
        <v>30</v>
      </c>
      <c r="L205" s="56" t="s">
        <v>498</v>
      </c>
      <c r="M205" s="14" t="s">
        <v>369</v>
      </c>
      <c r="N205" s="14" t="s">
        <v>92</v>
      </c>
      <c r="O205" s="14"/>
      <c r="P205" s="15" t="s">
        <v>499</v>
      </c>
      <c r="Q205" s="16">
        <v>3999</v>
      </c>
      <c r="R205" s="17">
        <v>40</v>
      </c>
      <c r="S205" s="18">
        <v>2759.31</v>
      </c>
      <c r="T205" s="19" t="s">
        <v>34</v>
      </c>
      <c r="U205" s="20" t="s">
        <v>47</v>
      </c>
      <c r="V205" s="21" t="s">
        <v>484</v>
      </c>
      <c r="W205" s="22">
        <v>23</v>
      </c>
      <c r="X205" s="23"/>
    </row>
    <row r="206" spans="1:24" s="1" customFormat="1" ht="61.05" customHeight="1" x14ac:dyDescent="0.3">
      <c r="A206" s="24" t="s">
        <v>23</v>
      </c>
      <c r="B206" s="24" t="s">
        <v>496</v>
      </c>
      <c r="C206" s="12" t="s">
        <v>497</v>
      </c>
      <c r="D206" s="60"/>
      <c r="E206" s="39" t="str">
        <f>HYPERLINK("https://www.google.ru/search?q=SX7676-010&amp;newwindow=1&amp;tbm=isch","Еще фото")</f>
        <v>Еще фото</v>
      </c>
      <c r="F206" s="13" t="s">
        <v>26</v>
      </c>
      <c r="G206" s="24" t="s">
        <v>366</v>
      </c>
      <c r="H206" s="24" t="s">
        <v>271</v>
      </c>
      <c r="I206" s="24" t="s">
        <v>367</v>
      </c>
      <c r="J206" s="14" t="s">
        <v>29</v>
      </c>
      <c r="K206" s="15" t="s">
        <v>30</v>
      </c>
      <c r="L206" s="58"/>
      <c r="M206" s="14" t="s">
        <v>369</v>
      </c>
      <c r="N206" s="14" t="s">
        <v>92</v>
      </c>
      <c r="O206" s="14"/>
      <c r="P206" s="15" t="s">
        <v>499</v>
      </c>
      <c r="Q206" s="16">
        <v>3999</v>
      </c>
      <c r="R206" s="17">
        <v>40</v>
      </c>
      <c r="S206" s="18">
        <v>2759.31</v>
      </c>
      <c r="T206" s="19" t="s">
        <v>34</v>
      </c>
      <c r="U206" s="20" t="s">
        <v>35</v>
      </c>
      <c r="V206" s="21" t="s">
        <v>372</v>
      </c>
      <c r="W206" s="22">
        <v>18</v>
      </c>
      <c r="X206" s="23"/>
    </row>
    <row r="207" spans="1:24" s="1" customFormat="1" ht="108" customHeight="1" x14ac:dyDescent="0.3">
      <c r="A207" s="11" t="s">
        <v>23</v>
      </c>
      <c r="B207" s="11" t="s">
        <v>496</v>
      </c>
      <c r="C207" s="12" t="s">
        <v>500</v>
      </c>
      <c r="D207" s="26"/>
      <c r="E207" s="39" t="str">
        <f>HYPERLINK("https://www.google.ru/search?q=SX7676-100&amp;newwindow=1&amp;tbm=isch","Еще фото")</f>
        <v>Еще фото</v>
      </c>
      <c r="F207" s="13" t="s">
        <v>26</v>
      </c>
      <c r="G207" s="11" t="s">
        <v>366</v>
      </c>
      <c r="H207" s="11" t="s">
        <v>271</v>
      </c>
      <c r="I207" s="14" t="s">
        <v>367</v>
      </c>
      <c r="J207" s="14" t="s">
        <v>29</v>
      </c>
      <c r="K207" s="15" t="s">
        <v>30</v>
      </c>
      <c r="L207" s="14" t="s">
        <v>501</v>
      </c>
      <c r="M207" s="14"/>
      <c r="N207" s="14" t="s">
        <v>75</v>
      </c>
      <c r="O207" s="14"/>
      <c r="P207" s="15" t="s">
        <v>502</v>
      </c>
      <c r="Q207" s="16">
        <v>2799</v>
      </c>
      <c r="R207" s="17">
        <v>40</v>
      </c>
      <c r="S207" s="18">
        <v>1931.31</v>
      </c>
      <c r="T207" s="19" t="s">
        <v>34</v>
      </c>
      <c r="U207" s="20" t="s">
        <v>35</v>
      </c>
      <c r="V207" s="21" t="s">
        <v>372</v>
      </c>
      <c r="W207" s="22">
        <v>1</v>
      </c>
      <c r="X207" s="23"/>
    </row>
    <row r="208" spans="1:24" s="1" customFormat="1" ht="108" customHeight="1" x14ac:dyDescent="0.3">
      <c r="A208" s="11" t="s">
        <v>23</v>
      </c>
      <c r="B208" s="11" t="s">
        <v>383</v>
      </c>
      <c r="C208" s="12" t="s">
        <v>503</v>
      </c>
      <c r="D208" s="26"/>
      <c r="E208" s="39" t="str">
        <f>HYPERLINK("https://www.google.ru/search?q=SX7677-100&amp;newwindow=1&amp;tbm=isch","Еще фото")</f>
        <v>Еще фото</v>
      </c>
      <c r="F208" s="25" t="s">
        <v>43</v>
      </c>
      <c r="G208" s="11" t="s">
        <v>366</v>
      </c>
      <c r="H208" s="11" t="s">
        <v>271</v>
      </c>
      <c r="I208" s="14" t="s">
        <v>367</v>
      </c>
      <c r="J208" s="14" t="s">
        <v>29</v>
      </c>
      <c r="K208" s="15" t="s">
        <v>247</v>
      </c>
      <c r="L208" s="14" t="s">
        <v>504</v>
      </c>
      <c r="M208" s="14" t="s">
        <v>369</v>
      </c>
      <c r="N208" s="14" t="s">
        <v>75</v>
      </c>
      <c r="O208" s="14"/>
      <c r="P208" s="15" t="s">
        <v>386</v>
      </c>
      <c r="Q208" s="16">
        <v>3999</v>
      </c>
      <c r="R208" s="17">
        <v>40</v>
      </c>
      <c r="S208" s="18">
        <v>2759.31</v>
      </c>
      <c r="T208" s="19" t="s">
        <v>34</v>
      </c>
      <c r="U208" s="20" t="s">
        <v>35</v>
      </c>
      <c r="V208" s="21" t="s">
        <v>372</v>
      </c>
      <c r="W208" s="22">
        <v>1</v>
      </c>
      <c r="X208" s="23"/>
    </row>
    <row r="209" spans="1:24" s="1" customFormat="1" ht="108" customHeight="1" x14ac:dyDescent="0.3">
      <c r="A209" s="11" t="s">
        <v>23</v>
      </c>
      <c r="B209" s="11" t="s">
        <v>505</v>
      </c>
      <c r="C209" s="12" t="s">
        <v>506</v>
      </c>
      <c r="D209" s="26"/>
      <c r="E209" s="39" t="str">
        <f>HYPERLINK("https://www.google.ru/search?q=SX7677-964&amp;newwindow=1&amp;tbm=isch","Еще фото")</f>
        <v>Еще фото</v>
      </c>
      <c r="F209" s="13" t="s">
        <v>26</v>
      </c>
      <c r="G209" s="11" t="s">
        <v>366</v>
      </c>
      <c r="H209" s="11" t="s">
        <v>271</v>
      </c>
      <c r="I209" s="14" t="s">
        <v>367</v>
      </c>
      <c r="J209" s="14" t="s">
        <v>29</v>
      </c>
      <c r="K209" s="15" t="s">
        <v>247</v>
      </c>
      <c r="L209" s="14" t="s">
        <v>507</v>
      </c>
      <c r="M209" s="14"/>
      <c r="N209" s="14" t="s">
        <v>445</v>
      </c>
      <c r="O209" s="14"/>
      <c r="P209" s="15" t="s">
        <v>508</v>
      </c>
      <c r="Q209" s="16">
        <v>4199</v>
      </c>
      <c r="R209" s="17">
        <v>40</v>
      </c>
      <c r="S209" s="18">
        <v>2897.31</v>
      </c>
      <c r="T209" s="19" t="s">
        <v>275</v>
      </c>
      <c r="U209" s="20" t="s">
        <v>47</v>
      </c>
      <c r="V209" s="21" t="s">
        <v>371</v>
      </c>
      <c r="W209" s="22">
        <v>5</v>
      </c>
      <c r="X209" s="23"/>
    </row>
    <row r="210" spans="1:24" s="1" customFormat="1" ht="52.05" customHeight="1" x14ac:dyDescent="0.3">
      <c r="A210" s="11" t="s">
        <v>23</v>
      </c>
      <c r="B210" s="11" t="s">
        <v>364</v>
      </c>
      <c r="C210" s="12" t="s">
        <v>509</v>
      </c>
      <c r="D210" s="59"/>
      <c r="E210" s="39" t="str">
        <f>HYPERLINK("https://www.google.ru/search?q=SX7679-010&amp;newwindow=1&amp;tbm=isch","Еще фото")</f>
        <v>Еще фото</v>
      </c>
      <c r="F210" s="13"/>
      <c r="G210" s="11" t="s">
        <v>366</v>
      </c>
      <c r="H210" s="11" t="s">
        <v>271</v>
      </c>
      <c r="I210" s="14" t="s">
        <v>367</v>
      </c>
      <c r="J210" s="14" t="s">
        <v>29</v>
      </c>
      <c r="K210" s="15" t="s">
        <v>247</v>
      </c>
      <c r="L210" s="56" t="s">
        <v>510</v>
      </c>
      <c r="M210" s="14" t="s">
        <v>369</v>
      </c>
      <c r="N210" s="14" t="s">
        <v>92</v>
      </c>
      <c r="O210" s="14"/>
      <c r="P210" s="15" t="s">
        <v>370</v>
      </c>
      <c r="Q210" s="16">
        <v>3299</v>
      </c>
      <c r="R210" s="17">
        <v>40</v>
      </c>
      <c r="S210" s="18">
        <v>2276.31</v>
      </c>
      <c r="T210" s="19" t="s">
        <v>34</v>
      </c>
      <c r="U210" s="20" t="s">
        <v>35</v>
      </c>
      <c r="V210" s="21" t="s">
        <v>372</v>
      </c>
      <c r="W210" s="22">
        <v>2</v>
      </c>
      <c r="X210" s="23"/>
    </row>
    <row r="211" spans="1:24" s="1" customFormat="1" ht="61.05" customHeight="1" x14ac:dyDescent="0.3">
      <c r="A211" s="24" t="s">
        <v>23</v>
      </c>
      <c r="B211" s="24" t="s">
        <v>364</v>
      </c>
      <c r="C211" s="12" t="s">
        <v>509</v>
      </c>
      <c r="D211" s="60"/>
      <c r="E211" s="39" t="str">
        <f>HYPERLINK("https://www.google.ru/search?q=SX7679-010&amp;newwindow=1&amp;tbm=isch","Еще фото")</f>
        <v>Еще фото</v>
      </c>
      <c r="F211" s="13"/>
      <c r="G211" s="24" t="s">
        <v>366</v>
      </c>
      <c r="H211" s="24" t="s">
        <v>271</v>
      </c>
      <c r="I211" s="24" t="s">
        <v>367</v>
      </c>
      <c r="J211" s="14" t="s">
        <v>29</v>
      </c>
      <c r="K211" s="15" t="s">
        <v>247</v>
      </c>
      <c r="L211" s="58"/>
      <c r="M211" s="14" t="s">
        <v>369</v>
      </c>
      <c r="N211" s="14" t="s">
        <v>92</v>
      </c>
      <c r="O211" s="14"/>
      <c r="P211" s="15" t="s">
        <v>370</v>
      </c>
      <c r="Q211" s="16">
        <v>3299</v>
      </c>
      <c r="R211" s="17">
        <v>40</v>
      </c>
      <c r="S211" s="18">
        <v>2276.31</v>
      </c>
      <c r="T211" s="19" t="s">
        <v>34</v>
      </c>
      <c r="U211" s="20" t="s">
        <v>37</v>
      </c>
      <c r="V211" s="21" t="s">
        <v>373</v>
      </c>
      <c r="W211" s="22">
        <v>6</v>
      </c>
      <c r="X211" s="23"/>
    </row>
    <row r="212" spans="1:24" s="1" customFormat="1" ht="11" customHeight="1" x14ac:dyDescent="0.3">
      <c r="A212" s="11" t="s">
        <v>23</v>
      </c>
      <c r="B212" s="11" t="s">
        <v>511</v>
      </c>
      <c r="C212" s="12" t="s">
        <v>512</v>
      </c>
      <c r="D212" s="53"/>
      <c r="E212" s="39" t="str">
        <f t="shared" ref="E212:E221" si="1">HYPERLINK("https://www.google.ru/search?q=FQ7261-801&amp;newwindow=1&amp;tbm=isch","Еще фото")</f>
        <v>Еще фото</v>
      </c>
      <c r="F212" s="13"/>
      <c r="G212" s="11" t="s">
        <v>513</v>
      </c>
      <c r="H212" s="11" t="s">
        <v>514</v>
      </c>
      <c r="I212" s="14" t="s">
        <v>515</v>
      </c>
      <c r="J212" s="14" t="s">
        <v>516</v>
      </c>
      <c r="K212" s="15" t="s">
        <v>58</v>
      </c>
      <c r="L212" s="56" t="s">
        <v>517</v>
      </c>
      <c r="M212" s="14"/>
      <c r="N212" s="14" t="s">
        <v>142</v>
      </c>
      <c r="O212" s="14"/>
      <c r="P212" s="15" t="s">
        <v>518</v>
      </c>
      <c r="Q212" s="16">
        <v>28099</v>
      </c>
      <c r="R212" s="17">
        <v>49.05</v>
      </c>
      <c r="S212" s="18">
        <v>16465.4355</v>
      </c>
      <c r="T212" s="19" t="s">
        <v>407</v>
      </c>
      <c r="U212" s="20" t="s">
        <v>352</v>
      </c>
      <c r="V212" s="30">
        <v>34.5</v>
      </c>
      <c r="W212" s="22">
        <v>1</v>
      </c>
      <c r="X212" s="23"/>
    </row>
    <row r="213" spans="1:24" s="1" customFormat="1" ht="11" customHeight="1" x14ac:dyDescent="0.3">
      <c r="A213" s="24" t="s">
        <v>23</v>
      </c>
      <c r="B213" s="24" t="s">
        <v>511</v>
      </c>
      <c r="C213" s="12" t="s">
        <v>512</v>
      </c>
      <c r="D213" s="54"/>
      <c r="E213" s="39" t="str">
        <f t="shared" si="1"/>
        <v>Еще фото</v>
      </c>
      <c r="F213" s="13"/>
      <c r="G213" s="24" t="s">
        <v>513</v>
      </c>
      <c r="H213" s="24" t="s">
        <v>514</v>
      </c>
      <c r="I213" s="24" t="s">
        <v>515</v>
      </c>
      <c r="J213" s="14" t="s">
        <v>516</v>
      </c>
      <c r="K213" s="15" t="s">
        <v>58</v>
      </c>
      <c r="L213" s="57"/>
      <c r="M213" s="14"/>
      <c r="N213" s="14" t="s">
        <v>142</v>
      </c>
      <c r="O213" s="14"/>
      <c r="P213" s="15" t="s">
        <v>518</v>
      </c>
      <c r="Q213" s="16">
        <v>28099</v>
      </c>
      <c r="R213" s="17">
        <v>49.05</v>
      </c>
      <c r="S213" s="18">
        <v>16465.4355</v>
      </c>
      <c r="T213" s="19" t="s">
        <v>407</v>
      </c>
      <c r="U213" s="20" t="s">
        <v>519</v>
      </c>
      <c r="V213" s="30">
        <v>35.5</v>
      </c>
      <c r="W213" s="22">
        <v>1</v>
      </c>
      <c r="X213" s="23"/>
    </row>
    <row r="214" spans="1:24" s="1" customFormat="1" ht="11" customHeight="1" x14ac:dyDescent="0.3">
      <c r="A214" s="24" t="s">
        <v>23</v>
      </c>
      <c r="B214" s="24" t="s">
        <v>511</v>
      </c>
      <c r="C214" s="12" t="s">
        <v>512</v>
      </c>
      <c r="D214" s="54"/>
      <c r="E214" s="39" t="str">
        <f t="shared" si="1"/>
        <v>Еще фото</v>
      </c>
      <c r="F214" s="13"/>
      <c r="G214" s="24" t="s">
        <v>513</v>
      </c>
      <c r="H214" s="24" t="s">
        <v>514</v>
      </c>
      <c r="I214" s="24" t="s">
        <v>515</v>
      </c>
      <c r="J214" s="14" t="s">
        <v>516</v>
      </c>
      <c r="K214" s="15" t="s">
        <v>58</v>
      </c>
      <c r="L214" s="57"/>
      <c r="M214" s="14"/>
      <c r="N214" s="14" t="s">
        <v>142</v>
      </c>
      <c r="O214" s="14"/>
      <c r="P214" s="15" t="s">
        <v>518</v>
      </c>
      <c r="Q214" s="16">
        <v>28099</v>
      </c>
      <c r="R214" s="17">
        <v>49.05</v>
      </c>
      <c r="S214" s="18">
        <v>16465.4355</v>
      </c>
      <c r="T214" s="19" t="s">
        <v>407</v>
      </c>
      <c r="U214" s="20" t="s">
        <v>520</v>
      </c>
      <c r="V214" s="30">
        <v>36.5</v>
      </c>
      <c r="W214" s="22">
        <v>2</v>
      </c>
      <c r="X214" s="23"/>
    </row>
    <row r="215" spans="1:24" s="1" customFormat="1" ht="11" customHeight="1" x14ac:dyDescent="0.3">
      <c r="A215" s="24" t="s">
        <v>23</v>
      </c>
      <c r="B215" s="24" t="s">
        <v>511</v>
      </c>
      <c r="C215" s="12" t="s">
        <v>512</v>
      </c>
      <c r="D215" s="54"/>
      <c r="E215" s="39" t="str">
        <f t="shared" si="1"/>
        <v>Еще фото</v>
      </c>
      <c r="F215" s="13"/>
      <c r="G215" s="24" t="s">
        <v>513</v>
      </c>
      <c r="H215" s="24" t="s">
        <v>514</v>
      </c>
      <c r="I215" s="24" t="s">
        <v>515</v>
      </c>
      <c r="J215" s="14" t="s">
        <v>516</v>
      </c>
      <c r="K215" s="15" t="s">
        <v>58</v>
      </c>
      <c r="L215" s="57"/>
      <c r="M215" s="14"/>
      <c r="N215" s="14" t="s">
        <v>142</v>
      </c>
      <c r="O215" s="14"/>
      <c r="P215" s="15" t="s">
        <v>518</v>
      </c>
      <c r="Q215" s="16">
        <v>28099</v>
      </c>
      <c r="R215" s="17">
        <v>49.05</v>
      </c>
      <c r="S215" s="18">
        <v>16465.4355</v>
      </c>
      <c r="T215" s="19" t="s">
        <v>407</v>
      </c>
      <c r="U215" s="20" t="s">
        <v>521</v>
      </c>
      <c r="V215" s="22">
        <v>37</v>
      </c>
      <c r="W215" s="22">
        <v>1</v>
      </c>
      <c r="X215" s="23"/>
    </row>
    <row r="216" spans="1:24" s="1" customFormat="1" ht="11" customHeight="1" x14ac:dyDescent="0.3">
      <c r="A216" s="24" t="s">
        <v>23</v>
      </c>
      <c r="B216" s="24" t="s">
        <v>511</v>
      </c>
      <c r="C216" s="12" t="s">
        <v>512</v>
      </c>
      <c r="D216" s="54"/>
      <c r="E216" s="39" t="str">
        <f t="shared" si="1"/>
        <v>Еще фото</v>
      </c>
      <c r="F216" s="13"/>
      <c r="G216" s="24" t="s">
        <v>513</v>
      </c>
      <c r="H216" s="24" t="s">
        <v>514</v>
      </c>
      <c r="I216" s="24" t="s">
        <v>515</v>
      </c>
      <c r="J216" s="14" t="s">
        <v>516</v>
      </c>
      <c r="K216" s="15" t="s">
        <v>58</v>
      </c>
      <c r="L216" s="57"/>
      <c r="M216" s="14"/>
      <c r="N216" s="14" t="s">
        <v>142</v>
      </c>
      <c r="O216" s="14"/>
      <c r="P216" s="15" t="s">
        <v>518</v>
      </c>
      <c r="Q216" s="16">
        <v>28099</v>
      </c>
      <c r="R216" s="17">
        <v>49.05</v>
      </c>
      <c r="S216" s="18">
        <v>16465.4355</v>
      </c>
      <c r="T216" s="19" t="s">
        <v>407</v>
      </c>
      <c r="U216" s="20" t="s">
        <v>522</v>
      </c>
      <c r="V216" s="30">
        <v>37.5</v>
      </c>
      <c r="W216" s="22">
        <v>2</v>
      </c>
      <c r="X216" s="23"/>
    </row>
    <row r="217" spans="1:24" s="1" customFormat="1" ht="11" customHeight="1" x14ac:dyDescent="0.3">
      <c r="A217" s="24" t="s">
        <v>23</v>
      </c>
      <c r="B217" s="24" t="s">
        <v>511</v>
      </c>
      <c r="C217" s="12" t="s">
        <v>512</v>
      </c>
      <c r="D217" s="54"/>
      <c r="E217" s="39" t="str">
        <f t="shared" si="1"/>
        <v>Еще фото</v>
      </c>
      <c r="F217" s="13"/>
      <c r="G217" s="24" t="s">
        <v>513</v>
      </c>
      <c r="H217" s="24" t="s">
        <v>514</v>
      </c>
      <c r="I217" s="24" t="s">
        <v>515</v>
      </c>
      <c r="J217" s="14" t="s">
        <v>516</v>
      </c>
      <c r="K217" s="15" t="s">
        <v>58</v>
      </c>
      <c r="L217" s="57"/>
      <c r="M217" s="14"/>
      <c r="N217" s="14" t="s">
        <v>142</v>
      </c>
      <c r="O217" s="14"/>
      <c r="P217" s="15" t="s">
        <v>518</v>
      </c>
      <c r="Q217" s="16">
        <v>28099</v>
      </c>
      <c r="R217" s="17">
        <v>49.05</v>
      </c>
      <c r="S217" s="18">
        <v>16465.4355</v>
      </c>
      <c r="T217" s="19" t="s">
        <v>407</v>
      </c>
      <c r="U217" s="20" t="s">
        <v>523</v>
      </c>
      <c r="V217" s="22">
        <v>38</v>
      </c>
      <c r="W217" s="22">
        <v>3</v>
      </c>
      <c r="X217" s="23"/>
    </row>
    <row r="218" spans="1:24" s="1" customFormat="1" ht="11" customHeight="1" x14ac:dyDescent="0.3">
      <c r="A218" s="24" t="s">
        <v>23</v>
      </c>
      <c r="B218" s="24" t="s">
        <v>511</v>
      </c>
      <c r="C218" s="12" t="s">
        <v>512</v>
      </c>
      <c r="D218" s="54"/>
      <c r="E218" s="39" t="str">
        <f t="shared" si="1"/>
        <v>Еще фото</v>
      </c>
      <c r="F218" s="13"/>
      <c r="G218" s="24" t="s">
        <v>513</v>
      </c>
      <c r="H218" s="24" t="s">
        <v>514</v>
      </c>
      <c r="I218" s="24" t="s">
        <v>515</v>
      </c>
      <c r="J218" s="14" t="s">
        <v>516</v>
      </c>
      <c r="K218" s="15" t="s">
        <v>58</v>
      </c>
      <c r="L218" s="57"/>
      <c r="M218" s="14"/>
      <c r="N218" s="14" t="s">
        <v>142</v>
      </c>
      <c r="O218" s="14"/>
      <c r="P218" s="15" t="s">
        <v>518</v>
      </c>
      <c r="Q218" s="16">
        <v>28099</v>
      </c>
      <c r="R218" s="17">
        <v>49.05</v>
      </c>
      <c r="S218" s="18">
        <v>16465.4355</v>
      </c>
      <c r="T218" s="19" t="s">
        <v>407</v>
      </c>
      <c r="U218" s="20" t="s">
        <v>524</v>
      </c>
      <c r="V218" s="30">
        <v>39.5</v>
      </c>
      <c r="W218" s="22">
        <v>3</v>
      </c>
      <c r="X218" s="23"/>
    </row>
    <row r="219" spans="1:24" s="1" customFormat="1" ht="11" customHeight="1" x14ac:dyDescent="0.3">
      <c r="A219" s="24" t="s">
        <v>23</v>
      </c>
      <c r="B219" s="24" t="s">
        <v>511</v>
      </c>
      <c r="C219" s="12" t="s">
        <v>512</v>
      </c>
      <c r="D219" s="54"/>
      <c r="E219" s="39" t="str">
        <f t="shared" si="1"/>
        <v>Еще фото</v>
      </c>
      <c r="F219" s="13"/>
      <c r="G219" s="24" t="s">
        <v>513</v>
      </c>
      <c r="H219" s="24" t="s">
        <v>514</v>
      </c>
      <c r="I219" s="24" t="s">
        <v>515</v>
      </c>
      <c r="J219" s="14" t="s">
        <v>516</v>
      </c>
      <c r="K219" s="15" t="s">
        <v>58</v>
      </c>
      <c r="L219" s="57"/>
      <c r="M219" s="14"/>
      <c r="N219" s="14" t="s">
        <v>142</v>
      </c>
      <c r="O219" s="14"/>
      <c r="P219" s="15" t="s">
        <v>518</v>
      </c>
      <c r="Q219" s="16">
        <v>28099</v>
      </c>
      <c r="R219" s="17">
        <v>49.05</v>
      </c>
      <c r="S219" s="18">
        <v>16465.4355</v>
      </c>
      <c r="T219" s="19" t="s">
        <v>407</v>
      </c>
      <c r="U219" s="20" t="s">
        <v>525</v>
      </c>
      <c r="V219" s="22">
        <v>40</v>
      </c>
      <c r="W219" s="22">
        <v>3</v>
      </c>
      <c r="X219" s="23"/>
    </row>
    <row r="220" spans="1:24" s="1" customFormat="1" ht="11" customHeight="1" x14ac:dyDescent="0.3">
      <c r="A220" s="24" t="s">
        <v>23</v>
      </c>
      <c r="B220" s="24" t="s">
        <v>511</v>
      </c>
      <c r="C220" s="12" t="s">
        <v>512</v>
      </c>
      <c r="D220" s="54"/>
      <c r="E220" s="39" t="str">
        <f t="shared" si="1"/>
        <v>Еще фото</v>
      </c>
      <c r="F220" s="13"/>
      <c r="G220" s="24" t="s">
        <v>513</v>
      </c>
      <c r="H220" s="24" t="s">
        <v>514</v>
      </c>
      <c r="I220" s="24" t="s">
        <v>515</v>
      </c>
      <c r="J220" s="14" t="s">
        <v>516</v>
      </c>
      <c r="K220" s="15" t="s">
        <v>58</v>
      </c>
      <c r="L220" s="57"/>
      <c r="M220" s="14"/>
      <c r="N220" s="14" t="s">
        <v>142</v>
      </c>
      <c r="O220" s="14"/>
      <c r="P220" s="15" t="s">
        <v>518</v>
      </c>
      <c r="Q220" s="16">
        <v>28099</v>
      </c>
      <c r="R220" s="17">
        <v>49.05</v>
      </c>
      <c r="S220" s="18">
        <v>16465.4355</v>
      </c>
      <c r="T220" s="19" t="s">
        <v>407</v>
      </c>
      <c r="U220" s="20" t="s">
        <v>526</v>
      </c>
      <c r="V220" s="22">
        <v>41</v>
      </c>
      <c r="W220" s="22">
        <v>1</v>
      </c>
      <c r="X220" s="23"/>
    </row>
    <row r="221" spans="1:24" s="1" customFormat="1" ht="11" customHeight="1" x14ac:dyDescent="0.3">
      <c r="A221" s="14" t="s">
        <v>23</v>
      </c>
      <c r="B221" s="14" t="s">
        <v>511</v>
      </c>
      <c r="C221" s="12" t="s">
        <v>512</v>
      </c>
      <c r="D221" s="55"/>
      <c r="E221" s="39" t="str">
        <f t="shared" si="1"/>
        <v>Еще фото</v>
      </c>
      <c r="F221" s="31"/>
      <c r="G221" s="14" t="s">
        <v>513</v>
      </c>
      <c r="H221" s="14" t="s">
        <v>514</v>
      </c>
      <c r="I221" s="14" t="s">
        <v>515</v>
      </c>
      <c r="J221" s="14" t="s">
        <v>516</v>
      </c>
      <c r="K221" s="14" t="s">
        <v>58</v>
      </c>
      <c r="L221" s="58"/>
      <c r="M221" s="14"/>
      <c r="N221" s="14" t="s">
        <v>142</v>
      </c>
      <c r="O221" s="14"/>
      <c r="P221" s="14" t="s">
        <v>518</v>
      </c>
      <c r="Q221" s="32">
        <v>28099</v>
      </c>
      <c r="R221" s="33">
        <v>49.05</v>
      </c>
      <c r="S221" s="34">
        <v>16465.4355</v>
      </c>
      <c r="T221" s="19" t="s">
        <v>407</v>
      </c>
      <c r="U221" s="20" t="s">
        <v>527</v>
      </c>
      <c r="V221" s="30">
        <v>41.5</v>
      </c>
      <c r="W221" s="22">
        <v>1</v>
      </c>
      <c r="X221" s="23"/>
    </row>
    <row r="222" spans="1:24" s="1" customFormat="1" ht="108" customHeight="1" x14ac:dyDescent="0.3">
      <c r="A222" s="11" t="s">
        <v>23</v>
      </c>
      <c r="B222" s="11" t="s">
        <v>528</v>
      </c>
      <c r="C222" s="12" t="s">
        <v>529</v>
      </c>
      <c r="D222" s="26"/>
      <c r="E222" s="39" t="str">
        <f>HYPERLINK("https://www.google.ru/search?q=DM1119-701&amp;newwindow=1&amp;tbm=isch","Еще фото")</f>
        <v>Еще фото</v>
      </c>
      <c r="F222" s="13"/>
      <c r="G222" s="11" t="s">
        <v>513</v>
      </c>
      <c r="H222" s="11" t="s">
        <v>514</v>
      </c>
      <c r="I222" s="14" t="s">
        <v>515</v>
      </c>
      <c r="J222" s="14" t="s">
        <v>516</v>
      </c>
      <c r="K222" s="15" t="s">
        <v>58</v>
      </c>
      <c r="L222" s="14" t="s">
        <v>530</v>
      </c>
      <c r="M222" s="14"/>
      <c r="N222" s="14" t="s">
        <v>531</v>
      </c>
      <c r="O222" s="14"/>
      <c r="P222" s="15" t="s">
        <v>532</v>
      </c>
      <c r="Q222" s="16">
        <v>12599</v>
      </c>
      <c r="R222" s="17">
        <v>48.82</v>
      </c>
      <c r="S222" s="18">
        <v>7414.9354999999996</v>
      </c>
      <c r="T222" s="19" t="s">
        <v>407</v>
      </c>
      <c r="U222" s="20" t="s">
        <v>520</v>
      </c>
      <c r="V222" s="30">
        <v>36.5</v>
      </c>
      <c r="W222" s="22">
        <v>2</v>
      </c>
      <c r="X222" s="23"/>
    </row>
    <row r="223" spans="1:24" s="1" customFormat="1" ht="108" customHeight="1" x14ac:dyDescent="0.3">
      <c r="A223" s="11" t="s">
        <v>23</v>
      </c>
      <c r="B223" s="11" t="s">
        <v>533</v>
      </c>
      <c r="C223" s="12" t="s">
        <v>534</v>
      </c>
      <c r="D223" s="26"/>
      <c r="E223" s="39" t="str">
        <f>HYPERLINK("https://www.google.ru/search?q=FB2207-102&amp;newwindow=1&amp;tbm=isch","Еще фото")</f>
        <v>Еще фото</v>
      </c>
      <c r="F223" s="13"/>
      <c r="G223" s="11" t="s">
        <v>513</v>
      </c>
      <c r="H223" s="11" t="s">
        <v>514</v>
      </c>
      <c r="I223" s="14" t="s">
        <v>515</v>
      </c>
      <c r="J223" s="14" t="s">
        <v>516</v>
      </c>
      <c r="K223" s="15" t="s">
        <v>30</v>
      </c>
      <c r="L223" s="14" t="s">
        <v>535</v>
      </c>
      <c r="M223" s="14"/>
      <c r="N223" s="14" t="s">
        <v>75</v>
      </c>
      <c r="O223" s="14"/>
      <c r="P223" s="15" t="s">
        <v>536</v>
      </c>
      <c r="Q223" s="16">
        <v>12099</v>
      </c>
      <c r="R223" s="17">
        <v>45.06</v>
      </c>
      <c r="S223" s="18">
        <v>7644.9354999999996</v>
      </c>
      <c r="T223" s="19" t="s">
        <v>407</v>
      </c>
      <c r="U223" s="20" t="s">
        <v>522</v>
      </c>
      <c r="V223" s="30">
        <v>39.5</v>
      </c>
      <c r="W223" s="22">
        <v>2</v>
      </c>
      <c r="X223" s="23"/>
    </row>
    <row r="224" spans="1:24" s="1" customFormat="1" ht="108" customHeight="1" x14ac:dyDescent="0.3">
      <c r="A224" s="11" t="s">
        <v>23</v>
      </c>
      <c r="B224" s="11" t="s">
        <v>537</v>
      </c>
      <c r="C224" s="12" t="s">
        <v>538</v>
      </c>
      <c r="D224" s="26"/>
      <c r="E224" s="39" t="str">
        <f>HYPERLINK("https://www.google.ru/search?q=DD9301-003&amp;newwindow=1&amp;tbm=isch","Еще фото")</f>
        <v>Еще фото</v>
      </c>
      <c r="F224" s="13"/>
      <c r="G224" s="11" t="s">
        <v>513</v>
      </c>
      <c r="H224" s="11" t="s">
        <v>514</v>
      </c>
      <c r="I224" s="14" t="s">
        <v>515</v>
      </c>
      <c r="J224" s="14" t="s">
        <v>516</v>
      </c>
      <c r="K224" s="15" t="s">
        <v>58</v>
      </c>
      <c r="L224" s="14" t="s">
        <v>539</v>
      </c>
      <c r="M224" s="14"/>
      <c r="N224" s="14" t="s">
        <v>92</v>
      </c>
      <c r="O224" s="14"/>
      <c r="P224" s="15" t="s">
        <v>540</v>
      </c>
      <c r="Q224" s="16">
        <v>10199</v>
      </c>
      <c r="R224" s="17">
        <v>45.02</v>
      </c>
      <c r="S224" s="18">
        <v>6448.9354999999996</v>
      </c>
      <c r="T224" s="19" t="s">
        <v>407</v>
      </c>
      <c r="U224" s="20" t="s">
        <v>541</v>
      </c>
      <c r="V224" s="22">
        <v>35</v>
      </c>
      <c r="W224" s="22">
        <v>2</v>
      </c>
      <c r="X224" s="23"/>
    </row>
    <row r="225" spans="1:24" s="1" customFormat="1" ht="35" customHeight="1" x14ac:dyDescent="0.3">
      <c r="A225" s="11" t="s">
        <v>23</v>
      </c>
      <c r="B225" s="11" t="s">
        <v>542</v>
      </c>
      <c r="C225" s="12" t="s">
        <v>543</v>
      </c>
      <c r="D225" s="53"/>
      <c r="E225" s="39" t="str">
        <f>HYPERLINK("https://www.google.ru/search?q=415445-001&amp;newwindow=1&amp;tbm=isch","Еще фото")</f>
        <v>Еще фото</v>
      </c>
      <c r="F225" s="13" t="s">
        <v>26</v>
      </c>
      <c r="G225" s="11" t="s">
        <v>513</v>
      </c>
      <c r="H225" s="11" t="s">
        <v>514</v>
      </c>
      <c r="I225" s="14" t="s">
        <v>515</v>
      </c>
      <c r="J225" s="14" t="s">
        <v>544</v>
      </c>
      <c r="K225" s="15" t="s">
        <v>30</v>
      </c>
      <c r="L225" s="56" t="s">
        <v>545</v>
      </c>
      <c r="M225" s="14" t="s">
        <v>546</v>
      </c>
      <c r="N225" s="14" t="s">
        <v>92</v>
      </c>
      <c r="O225" s="14"/>
      <c r="P225" s="15" t="s">
        <v>547</v>
      </c>
      <c r="Q225" s="16">
        <v>12199</v>
      </c>
      <c r="R225" s="17">
        <v>40</v>
      </c>
      <c r="S225" s="18">
        <v>8417.31</v>
      </c>
      <c r="T225" s="19" t="s">
        <v>407</v>
      </c>
      <c r="U225" s="20" t="s">
        <v>522</v>
      </c>
      <c r="V225" s="30">
        <v>39.5</v>
      </c>
      <c r="W225" s="22">
        <v>2</v>
      </c>
      <c r="X225" s="23"/>
    </row>
    <row r="226" spans="1:24" s="1" customFormat="1" ht="35" customHeight="1" x14ac:dyDescent="0.3">
      <c r="A226" s="24" t="s">
        <v>23</v>
      </c>
      <c r="B226" s="24" t="s">
        <v>542</v>
      </c>
      <c r="C226" s="12" t="s">
        <v>543</v>
      </c>
      <c r="D226" s="54"/>
      <c r="E226" s="39" t="str">
        <f>HYPERLINK("https://www.google.ru/search?q=415445-001&amp;newwindow=1&amp;tbm=isch","Еще фото")</f>
        <v>Еще фото</v>
      </c>
      <c r="F226" s="13" t="s">
        <v>26</v>
      </c>
      <c r="G226" s="24" t="s">
        <v>513</v>
      </c>
      <c r="H226" s="24" t="s">
        <v>514</v>
      </c>
      <c r="I226" s="24" t="s">
        <v>515</v>
      </c>
      <c r="J226" s="14" t="s">
        <v>544</v>
      </c>
      <c r="K226" s="15" t="s">
        <v>30</v>
      </c>
      <c r="L226" s="57"/>
      <c r="M226" s="14" t="s">
        <v>546</v>
      </c>
      <c r="N226" s="14" t="s">
        <v>92</v>
      </c>
      <c r="O226" s="14"/>
      <c r="P226" s="15" t="s">
        <v>547</v>
      </c>
      <c r="Q226" s="16">
        <v>12199</v>
      </c>
      <c r="R226" s="17">
        <v>40</v>
      </c>
      <c r="S226" s="18">
        <v>8417.31</v>
      </c>
      <c r="T226" s="19" t="s">
        <v>407</v>
      </c>
      <c r="U226" s="20" t="s">
        <v>523</v>
      </c>
      <c r="V226" s="22">
        <v>40</v>
      </c>
      <c r="W226" s="22">
        <v>2</v>
      </c>
      <c r="X226" s="23"/>
    </row>
    <row r="227" spans="1:24" s="1" customFormat="1" ht="37.049999999999997" customHeight="1" x14ac:dyDescent="0.3">
      <c r="A227" s="24" t="s">
        <v>23</v>
      </c>
      <c r="B227" s="24" t="s">
        <v>542</v>
      </c>
      <c r="C227" s="12" t="s">
        <v>543</v>
      </c>
      <c r="D227" s="55"/>
      <c r="E227" s="39" t="str">
        <f>HYPERLINK("https://www.google.ru/search?q=415445-001&amp;newwindow=1&amp;tbm=isch","Еще фото")</f>
        <v>Еще фото</v>
      </c>
      <c r="F227" s="13" t="s">
        <v>26</v>
      </c>
      <c r="G227" s="24" t="s">
        <v>513</v>
      </c>
      <c r="H227" s="24" t="s">
        <v>514</v>
      </c>
      <c r="I227" s="24" t="s">
        <v>515</v>
      </c>
      <c r="J227" s="14" t="s">
        <v>544</v>
      </c>
      <c r="K227" s="15" t="s">
        <v>30</v>
      </c>
      <c r="L227" s="58"/>
      <c r="M227" s="14" t="s">
        <v>546</v>
      </c>
      <c r="N227" s="14" t="s">
        <v>92</v>
      </c>
      <c r="O227" s="14"/>
      <c r="P227" s="15" t="s">
        <v>547</v>
      </c>
      <c r="Q227" s="16">
        <v>12199</v>
      </c>
      <c r="R227" s="17">
        <v>40</v>
      </c>
      <c r="S227" s="18">
        <v>8417.31</v>
      </c>
      <c r="T227" s="19" t="s">
        <v>407</v>
      </c>
      <c r="U227" s="20" t="s">
        <v>524</v>
      </c>
      <c r="V227" s="30">
        <v>41.5</v>
      </c>
      <c r="W227" s="22">
        <v>2</v>
      </c>
      <c r="X227" s="23"/>
    </row>
    <row r="228" spans="1:24" s="1" customFormat="1" ht="108" customHeight="1" x14ac:dyDescent="0.3">
      <c r="A228" s="11" t="s">
        <v>23</v>
      </c>
      <c r="B228" s="11" t="s">
        <v>542</v>
      </c>
      <c r="C228" s="12" t="s">
        <v>548</v>
      </c>
      <c r="D228" s="26"/>
      <c r="E228" s="39" t="str">
        <f>HYPERLINK("https://www.google.ru/search?q=415445-101&amp;newwindow=1&amp;tbm=isch","Еще фото")</f>
        <v>Еще фото</v>
      </c>
      <c r="F228" s="13" t="s">
        <v>26</v>
      </c>
      <c r="G228" s="11" t="s">
        <v>513</v>
      </c>
      <c r="H228" s="11" t="s">
        <v>514</v>
      </c>
      <c r="I228" s="14" t="s">
        <v>515</v>
      </c>
      <c r="J228" s="14" t="s">
        <v>544</v>
      </c>
      <c r="K228" s="15" t="s">
        <v>30</v>
      </c>
      <c r="L228" s="14" t="s">
        <v>549</v>
      </c>
      <c r="M228" s="14" t="s">
        <v>546</v>
      </c>
      <c r="N228" s="14" t="s">
        <v>75</v>
      </c>
      <c r="O228" s="14"/>
      <c r="P228" s="15" t="s">
        <v>550</v>
      </c>
      <c r="Q228" s="16">
        <v>12099</v>
      </c>
      <c r="R228" s="17">
        <v>40</v>
      </c>
      <c r="S228" s="18">
        <v>8348.31</v>
      </c>
      <c r="T228" s="19" t="s">
        <v>407</v>
      </c>
      <c r="U228" s="20" t="s">
        <v>522</v>
      </c>
      <c r="V228" s="30">
        <v>39.5</v>
      </c>
      <c r="W228" s="22">
        <v>1</v>
      </c>
      <c r="X228" s="23"/>
    </row>
    <row r="229" spans="1:24" s="1" customFormat="1" ht="108" customHeight="1" x14ac:dyDescent="0.3">
      <c r="A229" s="11" t="s">
        <v>23</v>
      </c>
      <c r="B229" s="11" t="s">
        <v>551</v>
      </c>
      <c r="C229" s="12" t="s">
        <v>552</v>
      </c>
      <c r="D229" s="26"/>
      <c r="E229" s="39" t="str">
        <f>HYPERLINK("https://www.google.ru/search?q=621716-020&amp;newwindow=1&amp;tbm=isch","Еще фото")</f>
        <v>Еще фото</v>
      </c>
      <c r="F229" s="13"/>
      <c r="G229" s="11" t="s">
        <v>513</v>
      </c>
      <c r="H229" s="11" t="s">
        <v>514</v>
      </c>
      <c r="I229" s="14" t="s">
        <v>515</v>
      </c>
      <c r="J229" s="14" t="s">
        <v>29</v>
      </c>
      <c r="K229" s="15" t="s">
        <v>30</v>
      </c>
      <c r="L229" s="14" t="s">
        <v>553</v>
      </c>
      <c r="M229" s="14"/>
      <c r="N229" s="14" t="s">
        <v>554</v>
      </c>
      <c r="O229" s="14"/>
      <c r="P229" s="15" t="s">
        <v>550</v>
      </c>
      <c r="Q229" s="16">
        <v>14499</v>
      </c>
      <c r="R229" s="17">
        <v>40</v>
      </c>
      <c r="S229" s="18">
        <v>10004.31</v>
      </c>
      <c r="T229" s="19" t="s">
        <v>407</v>
      </c>
      <c r="U229" s="20" t="s">
        <v>525</v>
      </c>
      <c r="V229" s="22">
        <v>42</v>
      </c>
      <c r="W229" s="22">
        <v>1</v>
      </c>
      <c r="X229" s="23"/>
    </row>
    <row r="230" spans="1:24" s="1" customFormat="1" ht="108" customHeight="1" x14ac:dyDescent="0.3">
      <c r="A230" s="11" t="s">
        <v>23</v>
      </c>
      <c r="B230" s="11" t="s">
        <v>555</v>
      </c>
      <c r="C230" s="12" t="s">
        <v>556</v>
      </c>
      <c r="D230" s="26"/>
      <c r="E230" s="39" t="str">
        <f>HYPERLINK("https://www.google.ru/search?q=AQ8227-001&amp;newwindow=1&amp;tbm=isch","Еще фото")</f>
        <v>Еще фото</v>
      </c>
      <c r="F230" s="13"/>
      <c r="G230" s="11" t="s">
        <v>513</v>
      </c>
      <c r="H230" s="11" t="s">
        <v>514</v>
      </c>
      <c r="I230" s="14" t="s">
        <v>515</v>
      </c>
      <c r="J230" s="14" t="s">
        <v>29</v>
      </c>
      <c r="K230" s="15" t="s">
        <v>58</v>
      </c>
      <c r="L230" s="14" t="s">
        <v>557</v>
      </c>
      <c r="M230" s="14"/>
      <c r="N230" s="14" t="s">
        <v>92</v>
      </c>
      <c r="O230" s="14"/>
      <c r="P230" s="15" t="s">
        <v>558</v>
      </c>
      <c r="Q230" s="16">
        <v>7199</v>
      </c>
      <c r="R230" s="17">
        <v>40</v>
      </c>
      <c r="S230" s="18">
        <v>4967.3099999999995</v>
      </c>
      <c r="T230" s="19" t="s">
        <v>407</v>
      </c>
      <c r="U230" s="20" t="s">
        <v>524</v>
      </c>
      <c r="V230" s="30">
        <v>39.5</v>
      </c>
      <c r="W230" s="22">
        <v>1</v>
      </c>
      <c r="X230" s="23"/>
    </row>
    <row r="231" spans="1:24" s="1" customFormat="1" ht="108" customHeight="1" x14ac:dyDescent="0.3">
      <c r="A231" s="11" t="s">
        <v>23</v>
      </c>
      <c r="B231" s="11" t="s">
        <v>559</v>
      </c>
      <c r="C231" s="12" t="s">
        <v>560</v>
      </c>
      <c r="D231" s="26"/>
      <c r="E231" s="39" t="str">
        <f>HYPERLINK("https://www.google.ru/search?q=BQ1672-001&amp;newwindow=1&amp;tbm=isch","Еще фото")</f>
        <v>Еще фото</v>
      </c>
      <c r="F231" s="13"/>
      <c r="G231" s="11" t="s">
        <v>513</v>
      </c>
      <c r="H231" s="11" t="s">
        <v>514</v>
      </c>
      <c r="I231" s="14" t="s">
        <v>515</v>
      </c>
      <c r="J231" s="14" t="s">
        <v>516</v>
      </c>
      <c r="K231" s="15" t="s">
        <v>58</v>
      </c>
      <c r="L231" s="14" t="s">
        <v>561</v>
      </c>
      <c r="M231" s="14"/>
      <c r="N231" s="14" t="s">
        <v>92</v>
      </c>
      <c r="O231" s="14"/>
      <c r="P231" s="15" t="s">
        <v>562</v>
      </c>
      <c r="Q231" s="16">
        <v>9499</v>
      </c>
      <c r="R231" s="17">
        <v>40</v>
      </c>
      <c r="S231" s="18">
        <v>6554.3099999999995</v>
      </c>
      <c r="T231" s="19" t="s">
        <v>407</v>
      </c>
      <c r="U231" s="20" t="s">
        <v>521</v>
      </c>
      <c r="V231" s="22">
        <v>37</v>
      </c>
      <c r="W231" s="22">
        <v>1</v>
      </c>
      <c r="X231" s="23"/>
    </row>
    <row r="232" spans="1:24" s="1" customFormat="1" ht="52.05" customHeight="1" x14ac:dyDescent="0.3">
      <c r="A232" s="11" t="s">
        <v>23</v>
      </c>
      <c r="B232" s="11" t="s">
        <v>563</v>
      </c>
      <c r="C232" s="12" t="s">
        <v>564</v>
      </c>
      <c r="D232" s="59"/>
      <c r="E232" s="39" t="str">
        <f>HYPERLINK("https://www.google.ru/search?q=BQ8927-003&amp;newwindow=1&amp;tbm=isch","Еще фото")</f>
        <v>Еще фото</v>
      </c>
      <c r="F232" s="13"/>
      <c r="G232" s="11" t="s">
        <v>513</v>
      </c>
      <c r="H232" s="11" t="s">
        <v>514</v>
      </c>
      <c r="I232" s="14" t="s">
        <v>515</v>
      </c>
      <c r="J232" s="14" t="s">
        <v>516</v>
      </c>
      <c r="K232" s="15" t="s">
        <v>58</v>
      </c>
      <c r="L232" s="56" t="s">
        <v>565</v>
      </c>
      <c r="M232" s="14"/>
      <c r="N232" s="14" t="s">
        <v>92</v>
      </c>
      <c r="O232" s="14"/>
      <c r="P232" s="15" t="s">
        <v>566</v>
      </c>
      <c r="Q232" s="16">
        <v>12199</v>
      </c>
      <c r="R232" s="17">
        <v>40</v>
      </c>
      <c r="S232" s="18">
        <v>8417.31</v>
      </c>
      <c r="T232" s="19" t="s">
        <v>407</v>
      </c>
      <c r="U232" s="20" t="s">
        <v>541</v>
      </c>
      <c r="V232" s="22">
        <v>35</v>
      </c>
      <c r="W232" s="22">
        <v>1</v>
      </c>
      <c r="X232" s="23"/>
    </row>
    <row r="233" spans="1:24" s="1" customFormat="1" ht="61.05" customHeight="1" x14ac:dyDescent="0.3">
      <c r="A233" s="24" t="s">
        <v>23</v>
      </c>
      <c r="B233" s="24" t="s">
        <v>563</v>
      </c>
      <c r="C233" s="12" t="s">
        <v>564</v>
      </c>
      <c r="D233" s="60"/>
      <c r="E233" s="39" t="str">
        <f>HYPERLINK("https://www.google.ru/search?q=BQ8927-003&amp;newwindow=1&amp;tbm=isch","Еще фото")</f>
        <v>Еще фото</v>
      </c>
      <c r="F233" s="13"/>
      <c r="G233" s="24" t="s">
        <v>513</v>
      </c>
      <c r="H233" s="24" t="s">
        <v>514</v>
      </c>
      <c r="I233" s="24" t="s">
        <v>515</v>
      </c>
      <c r="J233" s="14" t="s">
        <v>516</v>
      </c>
      <c r="K233" s="15" t="s">
        <v>58</v>
      </c>
      <c r="L233" s="58"/>
      <c r="M233" s="14"/>
      <c r="N233" s="14" t="s">
        <v>92</v>
      </c>
      <c r="O233" s="14"/>
      <c r="P233" s="15" t="s">
        <v>566</v>
      </c>
      <c r="Q233" s="16">
        <v>12199</v>
      </c>
      <c r="R233" s="17">
        <v>40</v>
      </c>
      <c r="S233" s="18">
        <v>8417.31</v>
      </c>
      <c r="T233" s="19" t="s">
        <v>407</v>
      </c>
      <c r="U233" s="20" t="s">
        <v>521</v>
      </c>
      <c r="V233" s="22">
        <v>37</v>
      </c>
      <c r="W233" s="22">
        <v>1</v>
      </c>
      <c r="X233" s="23"/>
    </row>
    <row r="234" spans="1:24" s="1" customFormat="1" ht="52.05" customHeight="1" x14ac:dyDescent="0.3">
      <c r="A234" s="11" t="s">
        <v>23</v>
      </c>
      <c r="B234" s="11" t="s">
        <v>567</v>
      </c>
      <c r="C234" s="12" t="s">
        <v>568</v>
      </c>
      <c r="D234" s="59"/>
      <c r="E234" s="39" t="str">
        <f>HYPERLINK("https://www.google.ru/search?q=CD4373-004&amp;newwindow=1&amp;tbm=isch","Еще фото")</f>
        <v>Еще фото</v>
      </c>
      <c r="F234" s="13"/>
      <c r="G234" s="11" t="s">
        <v>513</v>
      </c>
      <c r="H234" s="11" t="s">
        <v>514</v>
      </c>
      <c r="I234" s="14" t="s">
        <v>515</v>
      </c>
      <c r="J234" s="14" t="s">
        <v>516</v>
      </c>
      <c r="K234" s="15" t="s">
        <v>30</v>
      </c>
      <c r="L234" s="56" t="s">
        <v>569</v>
      </c>
      <c r="M234" s="14"/>
      <c r="N234" s="14" t="s">
        <v>92</v>
      </c>
      <c r="O234" s="14"/>
      <c r="P234" s="15" t="s">
        <v>570</v>
      </c>
      <c r="Q234" s="16">
        <v>21399</v>
      </c>
      <c r="R234" s="17">
        <v>40</v>
      </c>
      <c r="S234" s="18">
        <v>14765.309999999998</v>
      </c>
      <c r="T234" s="19" t="s">
        <v>407</v>
      </c>
      <c r="U234" s="20" t="s">
        <v>522</v>
      </c>
      <c r="V234" s="30">
        <v>39.5</v>
      </c>
      <c r="W234" s="22">
        <v>1</v>
      </c>
      <c r="X234" s="23"/>
    </row>
    <row r="235" spans="1:24" s="1" customFormat="1" ht="61.05" customHeight="1" x14ac:dyDescent="0.3">
      <c r="A235" s="24" t="s">
        <v>23</v>
      </c>
      <c r="B235" s="24" t="s">
        <v>567</v>
      </c>
      <c r="C235" s="12" t="s">
        <v>568</v>
      </c>
      <c r="D235" s="60"/>
      <c r="E235" s="39" t="str">
        <f>HYPERLINK("https://www.google.ru/search?q=CD4373-004&amp;newwindow=1&amp;tbm=isch","Еще фото")</f>
        <v>Еще фото</v>
      </c>
      <c r="F235" s="13"/>
      <c r="G235" s="24" t="s">
        <v>513</v>
      </c>
      <c r="H235" s="24" t="s">
        <v>514</v>
      </c>
      <c r="I235" s="24" t="s">
        <v>515</v>
      </c>
      <c r="J235" s="14" t="s">
        <v>516</v>
      </c>
      <c r="K235" s="15" t="s">
        <v>30</v>
      </c>
      <c r="L235" s="58"/>
      <c r="M235" s="14"/>
      <c r="N235" s="14" t="s">
        <v>92</v>
      </c>
      <c r="O235" s="14"/>
      <c r="P235" s="15" t="s">
        <v>570</v>
      </c>
      <c r="Q235" s="16">
        <v>21399</v>
      </c>
      <c r="R235" s="17">
        <v>40</v>
      </c>
      <c r="S235" s="18">
        <v>14765.309999999998</v>
      </c>
      <c r="T235" s="19" t="s">
        <v>407</v>
      </c>
      <c r="U235" s="20" t="s">
        <v>523</v>
      </c>
      <c r="V235" s="22">
        <v>40</v>
      </c>
      <c r="W235" s="22">
        <v>2</v>
      </c>
      <c r="X235" s="23"/>
    </row>
    <row r="236" spans="1:24" s="1" customFormat="1" ht="108" customHeight="1" x14ac:dyDescent="0.3">
      <c r="A236" s="11" t="s">
        <v>23</v>
      </c>
      <c r="B236" s="11" t="s">
        <v>571</v>
      </c>
      <c r="C236" s="12" t="s">
        <v>572</v>
      </c>
      <c r="D236" s="26"/>
      <c r="E236" s="39" t="str">
        <f>HYPERLINK("https://www.google.ru/search?q=CD5432-010&amp;newwindow=1&amp;tbm=isch","Еще фото")</f>
        <v>Еще фото</v>
      </c>
      <c r="F236" s="13"/>
      <c r="G236" s="11" t="s">
        <v>513</v>
      </c>
      <c r="H236" s="11" t="s">
        <v>514</v>
      </c>
      <c r="I236" s="14" t="s">
        <v>515</v>
      </c>
      <c r="J236" s="14" t="s">
        <v>29</v>
      </c>
      <c r="K236" s="15" t="s">
        <v>58</v>
      </c>
      <c r="L236" s="14" t="s">
        <v>573</v>
      </c>
      <c r="M236" s="14" t="s">
        <v>546</v>
      </c>
      <c r="N236" s="14" t="s">
        <v>316</v>
      </c>
      <c r="O236" s="14"/>
      <c r="P236" s="15" t="s">
        <v>574</v>
      </c>
      <c r="Q236" s="16">
        <v>27099</v>
      </c>
      <c r="R236" s="17">
        <v>40</v>
      </c>
      <c r="S236" s="18">
        <v>18698.309999999998</v>
      </c>
      <c r="T236" s="19" t="s">
        <v>407</v>
      </c>
      <c r="U236" s="20" t="s">
        <v>541</v>
      </c>
      <c r="V236" s="22">
        <v>35</v>
      </c>
      <c r="W236" s="22">
        <v>1</v>
      </c>
      <c r="X236" s="23"/>
    </row>
    <row r="237" spans="1:24" s="1" customFormat="1" ht="108" customHeight="1" x14ac:dyDescent="0.3">
      <c r="A237" s="11" t="s">
        <v>23</v>
      </c>
      <c r="B237" s="11" t="s">
        <v>575</v>
      </c>
      <c r="C237" s="12" t="s">
        <v>576</v>
      </c>
      <c r="D237" s="26"/>
      <c r="E237" s="39" t="str">
        <f>HYPERLINK("https://www.google.ru/search?q=CT0550-300&amp;newwindow=1&amp;tbm=isch","Еще фото")</f>
        <v>Еще фото</v>
      </c>
      <c r="F237" s="13"/>
      <c r="G237" s="11" t="s">
        <v>577</v>
      </c>
      <c r="H237" s="11" t="s">
        <v>514</v>
      </c>
      <c r="I237" s="14" t="s">
        <v>515</v>
      </c>
      <c r="J237" s="14" t="s">
        <v>122</v>
      </c>
      <c r="K237" s="15" t="s">
        <v>247</v>
      </c>
      <c r="L237" s="14" t="s">
        <v>578</v>
      </c>
      <c r="M237" s="14"/>
      <c r="N237" s="14" t="s">
        <v>64</v>
      </c>
      <c r="O237" s="14"/>
      <c r="P237" s="15" t="s">
        <v>536</v>
      </c>
      <c r="Q237" s="16">
        <v>24399</v>
      </c>
      <c r="R237" s="17">
        <v>40</v>
      </c>
      <c r="S237" s="18">
        <v>16835.309999999998</v>
      </c>
      <c r="T237" s="19" t="s">
        <v>407</v>
      </c>
      <c r="U237" s="20" t="s">
        <v>579</v>
      </c>
      <c r="V237" s="22">
        <v>45</v>
      </c>
      <c r="W237" s="22">
        <v>1</v>
      </c>
      <c r="X237" s="23"/>
    </row>
    <row r="238" spans="1:24" s="1" customFormat="1" ht="108" customHeight="1" x14ac:dyDescent="0.3">
      <c r="A238" s="11" t="s">
        <v>23</v>
      </c>
      <c r="B238" s="11" t="s">
        <v>580</v>
      </c>
      <c r="C238" s="12" t="s">
        <v>581</v>
      </c>
      <c r="D238" s="26"/>
      <c r="E238" s="39" t="str">
        <f>HYPERLINK("https://www.google.ru/search?q=DC3729-003&amp;newwindow=1&amp;tbm=isch","Еще фото")</f>
        <v>Еще фото</v>
      </c>
      <c r="F238" s="13"/>
      <c r="G238" s="11" t="s">
        <v>513</v>
      </c>
      <c r="H238" s="11" t="s">
        <v>514</v>
      </c>
      <c r="I238" s="14" t="s">
        <v>515</v>
      </c>
      <c r="J238" s="14" t="s">
        <v>516</v>
      </c>
      <c r="K238" s="15" t="s">
        <v>58</v>
      </c>
      <c r="L238" s="14" t="s">
        <v>582</v>
      </c>
      <c r="M238" s="14"/>
      <c r="N238" s="14" t="s">
        <v>92</v>
      </c>
      <c r="O238" s="14" t="s">
        <v>86</v>
      </c>
      <c r="P238" s="15" t="s">
        <v>583</v>
      </c>
      <c r="Q238" s="16">
        <v>8599</v>
      </c>
      <c r="R238" s="17">
        <v>40</v>
      </c>
      <c r="S238" s="18">
        <v>5933.3099999999995</v>
      </c>
      <c r="T238" s="19" t="s">
        <v>407</v>
      </c>
      <c r="U238" s="20" t="s">
        <v>541</v>
      </c>
      <c r="V238" s="22">
        <v>35</v>
      </c>
      <c r="W238" s="22">
        <v>3</v>
      </c>
      <c r="X238" s="23"/>
    </row>
    <row r="239" spans="1:24" s="1" customFormat="1" ht="108" customHeight="1" x14ac:dyDescent="0.3">
      <c r="A239" s="11" t="s">
        <v>23</v>
      </c>
      <c r="B239" s="11" t="s">
        <v>580</v>
      </c>
      <c r="C239" s="12" t="s">
        <v>584</v>
      </c>
      <c r="D239" s="26"/>
      <c r="E239" s="39" t="str">
        <f>HYPERLINK("https://www.google.ru/search?q=DC3729-500&amp;newwindow=1&amp;tbm=isch","Еще фото")</f>
        <v>Еще фото</v>
      </c>
      <c r="F239" s="13"/>
      <c r="G239" s="11" t="s">
        <v>513</v>
      </c>
      <c r="H239" s="11" t="s">
        <v>514</v>
      </c>
      <c r="I239" s="14" t="s">
        <v>515</v>
      </c>
      <c r="J239" s="14" t="s">
        <v>516</v>
      </c>
      <c r="K239" s="15" t="s">
        <v>58</v>
      </c>
      <c r="L239" s="14" t="s">
        <v>582</v>
      </c>
      <c r="M239" s="14"/>
      <c r="N239" s="14" t="s">
        <v>102</v>
      </c>
      <c r="O239" s="14" t="s">
        <v>86</v>
      </c>
      <c r="P239" s="15" t="s">
        <v>583</v>
      </c>
      <c r="Q239" s="16">
        <v>15799</v>
      </c>
      <c r="R239" s="17">
        <v>40</v>
      </c>
      <c r="S239" s="18">
        <v>10901.31</v>
      </c>
      <c r="T239" s="19" t="s">
        <v>407</v>
      </c>
      <c r="U239" s="20" t="s">
        <v>541</v>
      </c>
      <c r="V239" s="22">
        <v>35</v>
      </c>
      <c r="W239" s="22">
        <v>1</v>
      </c>
      <c r="X239" s="23"/>
    </row>
    <row r="240" spans="1:24" s="1" customFormat="1" ht="108" customHeight="1" x14ac:dyDescent="0.3">
      <c r="A240" s="11" t="s">
        <v>23</v>
      </c>
      <c r="B240" s="11" t="s">
        <v>585</v>
      </c>
      <c r="C240" s="12" t="s">
        <v>586</v>
      </c>
      <c r="D240" s="26"/>
      <c r="E240" s="39" t="str">
        <f>HYPERLINK("https://www.google.ru/search?q=DD0204-003&amp;newwindow=1&amp;tbm=isch","Еще фото")</f>
        <v>Еще фото</v>
      </c>
      <c r="F240" s="13"/>
      <c r="G240" s="11" t="s">
        <v>513</v>
      </c>
      <c r="H240" s="11" t="s">
        <v>514</v>
      </c>
      <c r="I240" s="14" t="s">
        <v>515</v>
      </c>
      <c r="J240" s="14" t="s">
        <v>516</v>
      </c>
      <c r="K240" s="15" t="s">
        <v>30</v>
      </c>
      <c r="L240" s="14" t="s">
        <v>587</v>
      </c>
      <c r="M240" s="14"/>
      <c r="N240" s="14" t="s">
        <v>92</v>
      </c>
      <c r="O240" s="14"/>
      <c r="P240" s="15" t="s">
        <v>588</v>
      </c>
      <c r="Q240" s="16">
        <v>19399</v>
      </c>
      <c r="R240" s="17">
        <v>40</v>
      </c>
      <c r="S240" s="18">
        <v>13385.309999999998</v>
      </c>
      <c r="T240" s="19" t="s">
        <v>407</v>
      </c>
      <c r="U240" s="20" t="s">
        <v>589</v>
      </c>
      <c r="V240" s="22">
        <v>41</v>
      </c>
      <c r="W240" s="22">
        <v>1</v>
      </c>
      <c r="X240" s="23"/>
    </row>
    <row r="241" spans="1:24" s="1" customFormat="1" ht="108" customHeight="1" x14ac:dyDescent="0.3">
      <c r="A241" s="11" t="s">
        <v>23</v>
      </c>
      <c r="B241" s="11" t="s">
        <v>585</v>
      </c>
      <c r="C241" s="12" t="s">
        <v>590</v>
      </c>
      <c r="D241" s="26"/>
      <c r="E241" s="39" t="str">
        <f>HYPERLINK("https://www.google.ru/search?q=DD0204-004&amp;newwindow=1&amp;tbm=isch","Еще фото")</f>
        <v>Еще фото</v>
      </c>
      <c r="F241" s="13"/>
      <c r="G241" s="11" t="s">
        <v>513</v>
      </c>
      <c r="H241" s="11" t="s">
        <v>514</v>
      </c>
      <c r="I241" s="14" t="s">
        <v>515</v>
      </c>
      <c r="J241" s="14" t="s">
        <v>516</v>
      </c>
      <c r="K241" s="15" t="s">
        <v>30</v>
      </c>
      <c r="L241" s="14" t="s">
        <v>587</v>
      </c>
      <c r="M241" s="14"/>
      <c r="N241" s="14" t="s">
        <v>591</v>
      </c>
      <c r="O241" s="14"/>
      <c r="P241" s="15" t="s">
        <v>536</v>
      </c>
      <c r="Q241" s="16">
        <v>13099</v>
      </c>
      <c r="R241" s="17">
        <v>40</v>
      </c>
      <c r="S241" s="18">
        <v>9038.31</v>
      </c>
      <c r="T241" s="19" t="s">
        <v>407</v>
      </c>
      <c r="U241" s="20" t="s">
        <v>524</v>
      </c>
      <c r="V241" s="30">
        <v>41.5</v>
      </c>
      <c r="W241" s="22">
        <v>1</v>
      </c>
      <c r="X241" s="23"/>
    </row>
    <row r="242" spans="1:24" s="1" customFormat="1" ht="108" customHeight="1" x14ac:dyDescent="0.3">
      <c r="A242" s="11" t="s">
        <v>23</v>
      </c>
      <c r="B242" s="11" t="s">
        <v>592</v>
      </c>
      <c r="C242" s="12" t="s">
        <v>593</v>
      </c>
      <c r="D242" s="26"/>
      <c r="E242" s="39" t="str">
        <f>HYPERLINK("https://www.google.ru/search?q=DD3024-008&amp;newwindow=1&amp;tbm=isch","Еще фото")</f>
        <v>Еще фото</v>
      </c>
      <c r="F242" s="13"/>
      <c r="G242" s="11" t="s">
        <v>513</v>
      </c>
      <c r="H242" s="11" t="s">
        <v>514</v>
      </c>
      <c r="I242" s="14" t="s">
        <v>515</v>
      </c>
      <c r="J242" s="14" t="s">
        <v>516</v>
      </c>
      <c r="K242" s="15" t="s">
        <v>58</v>
      </c>
      <c r="L242" s="14" t="s">
        <v>594</v>
      </c>
      <c r="M242" s="14"/>
      <c r="N242" s="14" t="s">
        <v>92</v>
      </c>
      <c r="O242" s="14"/>
      <c r="P242" s="15" t="s">
        <v>540</v>
      </c>
      <c r="Q242" s="16">
        <v>17099</v>
      </c>
      <c r="R242" s="17">
        <v>40</v>
      </c>
      <c r="S242" s="18">
        <v>11798.31</v>
      </c>
      <c r="T242" s="19" t="s">
        <v>407</v>
      </c>
      <c r="U242" s="20" t="s">
        <v>541</v>
      </c>
      <c r="V242" s="22">
        <v>35</v>
      </c>
      <c r="W242" s="22">
        <v>1</v>
      </c>
      <c r="X242" s="23"/>
    </row>
    <row r="243" spans="1:24" s="1" customFormat="1" ht="108" customHeight="1" x14ac:dyDescent="0.3">
      <c r="A243" s="11" t="s">
        <v>23</v>
      </c>
      <c r="B243" s="11" t="s">
        <v>595</v>
      </c>
      <c r="C243" s="12" t="s">
        <v>596</v>
      </c>
      <c r="D243" s="26"/>
      <c r="E243" s="39" t="str">
        <f>HYPERLINK("https://www.google.ru/search?q=DD9283-601&amp;newwindow=1&amp;tbm=isch","Еще фото")</f>
        <v>Еще фото</v>
      </c>
      <c r="F243" s="13"/>
      <c r="G243" s="11" t="s">
        <v>513</v>
      </c>
      <c r="H243" s="11" t="s">
        <v>514</v>
      </c>
      <c r="I243" s="14" t="s">
        <v>515</v>
      </c>
      <c r="J243" s="14" t="s">
        <v>516</v>
      </c>
      <c r="K243" s="15" t="s">
        <v>58</v>
      </c>
      <c r="L243" s="14" t="s">
        <v>597</v>
      </c>
      <c r="M243" s="14"/>
      <c r="N243" s="14" t="s">
        <v>390</v>
      </c>
      <c r="O243" s="14"/>
      <c r="P243" s="15" t="s">
        <v>540</v>
      </c>
      <c r="Q243" s="16">
        <v>8599</v>
      </c>
      <c r="R243" s="17">
        <v>40</v>
      </c>
      <c r="S243" s="18">
        <v>5933.3099999999995</v>
      </c>
      <c r="T243" s="19" t="s">
        <v>407</v>
      </c>
      <c r="U243" s="20" t="s">
        <v>352</v>
      </c>
      <c r="V243" s="30">
        <v>34.5</v>
      </c>
      <c r="W243" s="22">
        <v>1</v>
      </c>
      <c r="X243" s="23"/>
    </row>
    <row r="244" spans="1:24" s="1" customFormat="1" ht="108" customHeight="1" x14ac:dyDescent="0.3">
      <c r="A244" s="11" t="s">
        <v>23</v>
      </c>
      <c r="B244" s="11" t="s">
        <v>598</v>
      </c>
      <c r="C244" s="12" t="s">
        <v>599</v>
      </c>
      <c r="D244" s="26"/>
      <c r="E244" s="39" t="str">
        <f>HYPERLINK("https://www.google.ru/search?q=DD9284-001&amp;newwindow=1&amp;tbm=isch","Еще фото")</f>
        <v>Еще фото</v>
      </c>
      <c r="F244" s="13"/>
      <c r="G244" s="11" t="s">
        <v>513</v>
      </c>
      <c r="H244" s="11" t="s">
        <v>514</v>
      </c>
      <c r="I244" s="14" t="s">
        <v>515</v>
      </c>
      <c r="J244" s="14" t="s">
        <v>516</v>
      </c>
      <c r="K244" s="15" t="s">
        <v>30</v>
      </c>
      <c r="L244" s="14" t="s">
        <v>600</v>
      </c>
      <c r="M244" s="14"/>
      <c r="N244" s="14" t="s">
        <v>92</v>
      </c>
      <c r="O244" s="14"/>
      <c r="P244" s="15" t="s">
        <v>540</v>
      </c>
      <c r="Q244" s="16">
        <v>10499</v>
      </c>
      <c r="R244" s="17">
        <v>40</v>
      </c>
      <c r="S244" s="18">
        <v>7244.3099999999986</v>
      </c>
      <c r="T244" s="19" t="s">
        <v>407</v>
      </c>
      <c r="U244" s="20" t="s">
        <v>521</v>
      </c>
      <c r="V244" s="22">
        <v>39</v>
      </c>
      <c r="W244" s="22">
        <v>1</v>
      </c>
      <c r="X244" s="23"/>
    </row>
    <row r="245" spans="1:24" s="1" customFormat="1" ht="108" customHeight="1" x14ac:dyDescent="0.3">
      <c r="A245" s="11" t="s">
        <v>23</v>
      </c>
      <c r="B245" s="11" t="s">
        <v>601</v>
      </c>
      <c r="C245" s="12" t="s">
        <v>602</v>
      </c>
      <c r="D245" s="26"/>
      <c r="E245" s="39" t="str">
        <f>HYPERLINK("https://www.google.ru/search?q=DD9293-401&amp;newwindow=1&amp;tbm=isch","Еще фото")</f>
        <v>Еще фото</v>
      </c>
      <c r="F245" s="13"/>
      <c r="G245" s="11" t="s">
        <v>513</v>
      </c>
      <c r="H245" s="11" t="s">
        <v>514</v>
      </c>
      <c r="I245" s="14" t="s">
        <v>515</v>
      </c>
      <c r="J245" s="14" t="s">
        <v>516</v>
      </c>
      <c r="K245" s="15" t="s">
        <v>30</v>
      </c>
      <c r="L245" s="14" t="s">
        <v>603</v>
      </c>
      <c r="M245" s="14"/>
      <c r="N245" s="14" t="s">
        <v>85</v>
      </c>
      <c r="O245" s="14"/>
      <c r="P245" s="15" t="s">
        <v>604</v>
      </c>
      <c r="Q245" s="16">
        <v>10399</v>
      </c>
      <c r="R245" s="17">
        <v>40</v>
      </c>
      <c r="S245" s="18">
        <v>7175.3099999999986</v>
      </c>
      <c r="T245" s="19" t="s">
        <v>407</v>
      </c>
      <c r="U245" s="20" t="s">
        <v>523</v>
      </c>
      <c r="V245" s="22">
        <v>40</v>
      </c>
      <c r="W245" s="22">
        <v>2</v>
      </c>
      <c r="X245" s="23"/>
    </row>
    <row r="246" spans="1:24" s="1" customFormat="1" ht="52.05" customHeight="1" x14ac:dyDescent="0.3">
      <c r="A246" s="11" t="s">
        <v>23</v>
      </c>
      <c r="B246" s="11" t="s">
        <v>601</v>
      </c>
      <c r="C246" s="12" t="s">
        <v>605</v>
      </c>
      <c r="D246" s="59"/>
      <c r="E246" s="39" t="str">
        <f>HYPERLINK("https://www.google.ru/search?q=DD9294-600&amp;newwindow=1&amp;tbm=isch","Еще фото")</f>
        <v>Еще фото</v>
      </c>
      <c r="F246" s="13"/>
      <c r="G246" s="11" t="s">
        <v>513</v>
      </c>
      <c r="H246" s="11" t="s">
        <v>514</v>
      </c>
      <c r="I246" s="14" t="s">
        <v>515</v>
      </c>
      <c r="J246" s="14" t="s">
        <v>516</v>
      </c>
      <c r="K246" s="15" t="s">
        <v>58</v>
      </c>
      <c r="L246" s="56" t="s">
        <v>606</v>
      </c>
      <c r="M246" s="14"/>
      <c r="N246" s="14" t="s">
        <v>316</v>
      </c>
      <c r="O246" s="14"/>
      <c r="P246" s="15" t="s">
        <v>540</v>
      </c>
      <c r="Q246" s="16">
        <v>10899</v>
      </c>
      <c r="R246" s="17">
        <v>40</v>
      </c>
      <c r="S246" s="18">
        <v>7520.3099999999986</v>
      </c>
      <c r="T246" s="19" t="s">
        <v>407</v>
      </c>
      <c r="U246" s="20" t="s">
        <v>541</v>
      </c>
      <c r="V246" s="22">
        <v>35</v>
      </c>
      <c r="W246" s="22">
        <v>1</v>
      </c>
      <c r="X246" s="23"/>
    </row>
    <row r="247" spans="1:24" s="1" customFormat="1" ht="61.05" customHeight="1" x14ac:dyDescent="0.3">
      <c r="A247" s="24" t="s">
        <v>23</v>
      </c>
      <c r="B247" s="24" t="s">
        <v>601</v>
      </c>
      <c r="C247" s="12" t="s">
        <v>605</v>
      </c>
      <c r="D247" s="60"/>
      <c r="E247" s="39" t="str">
        <f>HYPERLINK("https://www.google.ru/search?q=DD9294-600&amp;newwindow=1&amp;tbm=isch","Еще фото")</f>
        <v>Еще фото</v>
      </c>
      <c r="F247" s="13"/>
      <c r="G247" s="24" t="s">
        <v>513</v>
      </c>
      <c r="H247" s="24" t="s">
        <v>514</v>
      </c>
      <c r="I247" s="24" t="s">
        <v>515</v>
      </c>
      <c r="J247" s="14" t="s">
        <v>516</v>
      </c>
      <c r="K247" s="15" t="s">
        <v>58</v>
      </c>
      <c r="L247" s="58"/>
      <c r="M247" s="14"/>
      <c r="N247" s="14" t="s">
        <v>316</v>
      </c>
      <c r="O247" s="14"/>
      <c r="P247" s="15" t="s">
        <v>540</v>
      </c>
      <c r="Q247" s="16">
        <v>10899</v>
      </c>
      <c r="R247" s="17">
        <v>40</v>
      </c>
      <c r="S247" s="18">
        <v>7520.3099999999986</v>
      </c>
      <c r="T247" s="19" t="s">
        <v>407</v>
      </c>
      <c r="U247" s="20" t="s">
        <v>521</v>
      </c>
      <c r="V247" s="22">
        <v>37</v>
      </c>
      <c r="W247" s="22">
        <v>1</v>
      </c>
      <c r="X247" s="23"/>
    </row>
    <row r="248" spans="1:24" s="1" customFormat="1" ht="108" customHeight="1" x14ac:dyDescent="0.3">
      <c r="A248" s="11" t="s">
        <v>23</v>
      </c>
      <c r="B248" s="11" t="s">
        <v>607</v>
      </c>
      <c r="C248" s="12" t="s">
        <v>608</v>
      </c>
      <c r="D248" s="26"/>
      <c r="E248" s="39" t="str">
        <f>HYPERLINK("https://www.google.ru/search?q=DD9477-600&amp;newwindow=1&amp;tbm=isch","Еще фото")</f>
        <v>Еще фото</v>
      </c>
      <c r="F248" s="13"/>
      <c r="G248" s="11" t="s">
        <v>609</v>
      </c>
      <c r="H248" s="11" t="s">
        <v>514</v>
      </c>
      <c r="I248" s="14" t="s">
        <v>515</v>
      </c>
      <c r="J248" s="14" t="s">
        <v>122</v>
      </c>
      <c r="K248" s="15" t="s">
        <v>247</v>
      </c>
      <c r="L248" s="14" t="s">
        <v>610</v>
      </c>
      <c r="M248" s="14"/>
      <c r="N248" s="14" t="s">
        <v>611</v>
      </c>
      <c r="O248" s="14"/>
      <c r="P248" s="15" t="s">
        <v>612</v>
      </c>
      <c r="Q248" s="16">
        <v>17399</v>
      </c>
      <c r="R248" s="17">
        <v>40</v>
      </c>
      <c r="S248" s="18">
        <v>12005.31</v>
      </c>
      <c r="T248" s="19" t="s">
        <v>407</v>
      </c>
      <c r="U248" s="20" t="s">
        <v>589</v>
      </c>
      <c r="V248" s="22">
        <v>41</v>
      </c>
      <c r="W248" s="22">
        <v>1</v>
      </c>
      <c r="X248" s="23"/>
    </row>
    <row r="249" spans="1:24" s="1" customFormat="1" ht="108" customHeight="1" x14ac:dyDescent="0.3">
      <c r="A249" s="11" t="s">
        <v>23</v>
      </c>
      <c r="B249" s="11" t="s">
        <v>613</v>
      </c>
      <c r="C249" s="12" t="s">
        <v>614</v>
      </c>
      <c r="D249" s="26"/>
      <c r="E249" s="39" t="str">
        <f>HYPERLINK("https://www.google.ru/search?q=DJ1196-002&amp;newwindow=1&amp;tbm=isch","Еще фото")</f>
        <v>Еще фото</v>
      </c>
      <c r="F249" s="13" t="s">
        <v>615</v>
      </c>
      <c r="G249" s="11" t="s">
        <v>513</v>
      </c>
      <c r="H249" s="11" t="s">
        <v>514</v>
      </c>
      <c r="I249" s="14" t="s">
        <v>515</v>
      </c>
      <c r="J249" s="14" t="s">
        <v>29</v>
      </c>
      <c r="K249" s="15" t="s">
        <v>30</v>
      </c>
      <c r="L249" s="14" t="s">
        <v>616</v>
      </c>
      <c r="M249" s="14"/>
      <c r="N249" s="14" t="s">
        <v>92</v>
      </c>
      <c r="O249" s="14" t="s">
        <v>86</v>
      </c>
      <c r="P249" s="15" t="s">
        <v>617</v>
      </c>
      <c r="Q249" s="16">
        <v>10299</v>
      </c>
      <c r="R249" s="17">
        <v>40</v>
      </c>
      <c r="S249" s="18">
        <v>7106.3099999999986</v>
      </c>
      <c r="T249" s="19" t="s">
        <v>407</v>
      </c>
      <c r="U249" s="20" t="s">
        <v>523</v>
      </c>
      <c r="V249" s="22">
        <v>40</v>
      </c>
      <c r="W249" s="22">
        <v>1</v>
      </c>
      <c r="X249" s="23"/>
    </row>
    <row r="250" spans="1:24" s="1" customFormat="1" ht="108" customHeight="1" x14ac:dyDescent="0.3">
      <c r="A250" s="11" t="s">
        <v>23</v>
      </c>
      <c r="B250" s="11" t="s">
        <v>618</v>
      </c>
      <c r="C250" s="12" t="s">
        <v>619</v>
      </c>
      <c r="D250" s="26"/>
      <c r="E250" s="39" t="str">
        <f>HYPERLINK("https://www.google.ru/search?q=DJ1196-103&amp;newwindow=1&amp;tbm=isch","Еще фото")</f>
        <v>Еще фото</v>
      </c>
      <c r="F250" s="13"/>
      <c r="G250" s="11" t="s">
        <v>513</v>
      </c>
      <c r="H250" s="11" t="s">
        <v>514</v>
      </c>
      <c r="I250" s="14" t="s">
        <v>515</v>
      </c>
      <c r="J250" s="14" t="s">
        <v>29</v>
      </c>
      <c r="K250" s="15" t="s">
        <v>30</v>
      </c>
      <c r="L250" s="14"/>
      <c r="M250" s="14"/>
      <c r="N250" s="14" t="s">
        <v>75</v>
      </c>
      <c r="O250" s="14"/>
      <c r="P250" s="15" t="s">
        <v>550</v>
      </c>
      <c r="Q250" s="16">
        <v>8099</v>
      </c>
      <c r="R250" s="17">
        <v>40</v>
      </c>
      <c r="S250" s="18">
        <v>5588.3099999999995</v>
      </c>
      <c r="T250" s="19" t="s">
        <v>407</v>
      </c>
      <c r="U250" s="20" t="s">
        <v>524</v>
      </c>
      <c r="V250" s="30">
        <v>41.5</v>
      </c>
      <c r="W250" s="22">
        <v>1</v>
      </c>
      <c r="X250" s="23"/>
    </row>
    <row r="251" spans="1:24" s="1" customFormat="1" ht="21" customHeight="1" x14ac:dyDescent="0.3">
      <c r="A251" s="11" t="s">
        <v>23</v>
      </c>
      <c r="B251" s="11" t="s">
        <v>620</v>
      </c>
      <c r="C251" s="27" t="s">
        <v>621</v>
      </c>
      <c r="D251" s="53"/>
      <c r="E251" s="39" t="str">
        <f>HYPERLINK("https://www.google.ru/search?q=DJ5961-146&amp;newwindow=1&amp;tbm=isch","Еще фото")</f>
        <v>Еще фото</v>
      </c>
      <c r="F251" s="13"/>
      <c r="G251" s="11" t="s">
        <v>577</v>
      </c>
      <c r="H251" s="11" t="s">
        <v>514</v>
      </c>
      <c r="I251" s="14" t="s">
        <v>515</v>
      </c>
      <c r="J251" s="14" t="s">
        <v>122</v>
      </c>
      <c r="K251" s="15" t="s">
        <v>30</v>
      </c>
      <c r="L251" s="56" t="s">
        <v>622</v>
      </c>
      <c r="M251" s="14"/>
      <c r="N251" s="14" t="s">
        <v>75</v>
      </c>
      <c r="O251" s="14"/>
      <c r="P251" s="15" t="s">
        <v>623</v>
      </c>
      <c r="Q251" s="16">
        <v>10999</v>
      </c>
      <c r="R251" s="17">
        <v>40</v>
      </c>
      <c r="S251" s="18">
        <v>7589.3099999999986</v>
      </c>
      <c r="T251" s="19" t="s">
        <v>407</v>
      </c>
      <c r="U251" s="20" t="s">
        <v>520</v>
      </c>
      <c r="V251" s="22">
        <v>38</v>
      </c>
      <c r="W251" s="22">
        <v>1</v>
      </c>
      <c r="X251" s="23"/>
    </row>
    <row r="252" spans="1:24" s="1" customFormat="1" ht="21" customHeight="1" x14ac:dyDescent="0.3">
      <c r="A252" s="24" t="s">
        <v>23</v>
      </c>
      <c r="B252" s="24" t="s">
        <v>620</v>
      </c>
      <c r="C252" s="28" t="s">
        <v>621</v>
      </c>
      <c r="D252" s="54"/>
      <c r="E252" s="39" t="str">
        <f>HYPERLINK("https://www.google.ru/search?q=DJ5961-146&amp;newwindow=1&amp;tbm=isch","Еще фото")</f>
        <v>Еще фото</v>
      </c>
      <c r="F252" s="13"/>
      <c r="G252" s="24" t="s">
        <v>577</v>
      </c>
      <c r="H252" s="24" t="s">
        <v>514</v>
      </c>
      <c r="I252" s="24" t="s">
        <v>515</v>
      </c>
      <c r="J252" s="14" t="s">
        <v>122</v>
      </c>
      <c r="K252" s="15" t="s">
        <v>30</v>
      </c>
      <c r="L252" s="57"/>
      <c r="M252" s="14"/>
      <c r="N252" s="14" t="s">
        <v>75</v>
      </c>
      <c r="O252" s="14"/>
      <c r="P252" s="15" t="s">
        <v>623</v>
      </c>
      <c r="Q252" s="16">
        <v>10999</v>
      </c>
      <c r="R252" s="17">
        <v>40</v>
      </c>
      <c r="S252" s="18">
        <v>7589.3099999999986</v>
      </c>
      <c r="T252" s="19" t="s">
        <v>407</v>
      </c>
      <c r="U252" s="20" t="s">
        <v>589</v>
      </c>
      <c r="V252" s="22">
        <v>41</v>
      </c>
      <c r="W252" s="22">
        <v>1</v>
      </c>
      <c r="X252" s="23"/>
    </row>
    <row r="253" spans="1:24" s="1" customFormat="1" ht="21" customHeight="1" x14ac:dyDescent="0.3">
      <c r="A253" s="24" t="s">
        <v>23</v>
      </c>
      <c r="B253" s="24" t="s">
        <v>620</v>
      </c>
      <c r="C253" s="28" t="s">
        <v>621</v>
      </c>
      <c r="D253" s="54"/>
      <c r="E253" s="39" t="str">
        <f>HYPERLINK("https://www.google.ru/search?q=DJ5961-146&amp;newwindow=1&amp;tbm=isch","Еще фото")</f>
        <v>Еще фото</v>
      </c>
      <c r="F253" s="13"/>
      <c r="G253" s="24" t="s">
        <v>577</v>
      </c>
      <c r="H253" s="24" t="s">
        <v>514</v>
      </c>
      <c r="I253" s="24" t="s">
        <v>515</v>
      </c>
      <c r="J253" s="14" t="s">
        <v>122</v>
      </c>
      <c r="K253" s="15" t="s">
        <v>30</v>
      </c>
      <c r="L253" s="57"/>
      <c r="M253" s="14"/>
      <c r="N253" s="14" t="s">
        <v>75</v>
      </c>
      <c r="O253" s="14"/>
      <c r="P253" s="15" t="s">
        <v>623</v>
      </c>
      <c r="Q253" s="16">
        <v>10999</v>
      </c>
      <c r="R253" s="17">
        <v>40</v>
      </c>
      <c r="S253" s="18">
        <v>7589.3099999999986</v>
      </c>
      <c r="T253" s="19" t="s">
        <v>407</v>
      </c>
      <c r="U253" s="20" t="s">
        <v>524</v>
      </c>
      <c r="V253" s="30">
        <v>41.5</v>
      </c>
      <c r="W253" s="22">
        <v>2</v>
      </c>
      <c r="X253" s="23"/>
    </row>
    <row r="254" spans="1:24" s="1" customFormat="1" ht="21" customHeight="1" x14ac:dyDescent="0.3">
      <c r="A254" s="24" t="s">
        <v>23</v>
      </c>
      <c r="B254" s="24" t="s">
        <v>620</v>
      </c>
      <c r="C254" s="28" t="s">
        <v>621</v>
      </c>
      <c r="D254" s="54"/>
      <c r="E254" s="39" t="str">
        <f>HYPERLINK("https://www.google.ru/search?q=DJ5961-146&amp;newwindow=1&amp;tbm=isch","Еще фото")</f>
        <v>Еще фото</v>
      </c>
      <c r="F254" s="13"/>
      <c r="G254" s="24" t="s">
        <v>577</v>
      </c>
      <c r="H254" s="24" t="s">
        <v>514</v>
      </c>
      <c r="I254" s="24" t="s">
        <v>515</v>
      </c>
      <c r="J254" s="14" t="s">
        <v>122</v>
      </c>
      <c r="K254" s="15" t="s">
        <v>30</v>
      </c>
      <c r="L254" s="57"/>
      <c r="M254" s="14"/>
      <c r="N254" s="14" t="s">
        <v>75</v>
      </c>
      <c r="O254" s="14"/>
      <c r="P254" s="15" t="s">
        <v>623</v>
      </c>
      <c r="Q254" s="16">
        <v>10999</v>
      </c>
      <c r="R254" s="17">
        <v>40</v>
      </c>
      <c r="S254" s="18">
        <v>7589.3099999999986</v>
      </c>
      <c r="T254" s="19" t="s">
        <v>407</v>
      </c>
      <c r="U254" s="20" t="s">
        <v>525</v>
      </c>
      <c r="V254" s="22">
        <v>42</v>
      </c>
      <c r="W254" s="22">
        <v>3</v>
      </c>
      <c r="X254" s="23"/>
    </row>
    <row r="255" spans="1:24" s="1" customFormat="1" ht="32" customHeight="1" x14ac:dyDescent="0.3">
      <c r="A255" s="24" t="s">
        <v>23</v>
      </c>
      <c r="B255" s="24" t="s">
        <v>620</v>
      </c>
      <c r="C255" s="28" t="s">
        <v>621</v>
      </c>
      <c r="D255" s="55"/>
      <c r="E255" s="39" t="str">
        <f>HYPERLINK("https://www.google.ru/search?q=DJ5961-146&amp;newwindow=1&amp;tbm=isch","Еще фото")</f>
        <v>Еще фото</v>
      </c>
      <c r="F255" s="13"/>
      <c r="G255" s="24" t="s">
        <v>577</v>
      </c>
      <c r="H255" s="24" t="s">
        <v>514</v>
      </c>
      <c r="I255" s="24" t="s">
        <v>515</v>
      </c>
      <c r="J255" s="14" t="s">
        <v>122</v>
      </c>
      <c r="K255" s="15" t="s">
        <v>30</v>
      </c>
      <c r="L255" s="58"/>
      <c r="M255" s="14"/>
      <c r="N255" s="14" t="s">
        <v>75</v>
      </c>
      <c r="O255" s="14"/>
      <c r="P255" s="15" t="s">
        <v>623</v>
      </c>
      <c r="Q255" s="16">
        <v>10999</v>
      </c>
      <c r="R255" s="17">
        <v>40</v>
      </c>
      <c r="S255" s="18">
        <v>7589.3099999999986</v>
      </c>
      <c r="T255" s="19" t="s">
        <v>407</v>
      </c>
      <c r="U255" s="20" t="s">
        <v>526</v>
      </c>
      <c r="V255" s="22">
        <v>43</v>
      </c>
      <c r="W255" s="22">
        <v>1</v>
      </c>
      <c r="X255" s="23"/>
    </row>
    <row r="256" spans="1:24" s="1" customFormat="1" ht="108" customHeight="1" x14ac:dyDescent="0.3">
      <c r="A256" s="11" t="s">
        <v>23</v>
      </c>
      <c r="B256" s="11" t="s">
        <v>624</v>
      </c>
      <c r="C256" s="12" t="s">
        <v>625</v>
      </c>
      <c r="D256" s="26"/>
      <c r="E256" s="39" t="str">
        <f>HYPERLINK("https://www.google.ru/search?q=DM0829-010&amp;newwindow=1&amp;tbm=isch","Еще фото")</f>
        <v>Еще фото</v>
      </c>
      <c r="F256" s="13" t="s">
        <v>26</v>
      </c>
      <c r="G256" s="11" t="s">
        <v>513</v>
      </c>
      <c r="H256" s="11" t="s">
        <v>514</v>
      </c>
      <c r="I256" s="14" t="s">
        <v>515</v>
      </c>
      <c r="J256" s="14" t="s">
        <v>544</v>
      </c>
      <c r="K256" s="15" t="s">
        <v>30</v>
      </c>
      <c r="L256" s="14" t="s">
        <v>626</v>
      </c>
      <c r="M256" s="14" t="s">
        <v>546</v>
      </c>
      <c r="N256" s="14" t="s">
        <v>185</v>
      </c>
      <c r="O256" s="14"/>
      <c r="P256" s="15" t="s">
        <v>536</v>
      </c>
      <c r="Q256" s="16">
        <v>14399</v>
      </c>
      <c r="R256" s="17">
        <v>40</v>
      </c>
      <c r="S256" s="18">
        <v>9935.31</v>
      </c>
      <c r="T256" s="19" t="s">
        <v>407</v>
      </c>
      <c r="U256" s="20" t="s">
        <v>589</v>
      </c>
      <c r="V256" s="22">
        <v>41</v>
      </c>
      <c r="W256" s="22">
        <v>1</v>
      </c>
      <c r="X256" s="23"/>
    </row>
    <row r="257" spans="1:24" s="1" customFormat="1" ht="52.05" customHeight="1" x14ac:dyDescent="0.3">
      <c r="A257" s="11" t="s">
        <v>23</v>
      </c>
      <c r="B257" s="11" t="s">
        <v>627</v>
      </c>
      <c r="C257" s="12" t="s">
        <v>628</v>
      </c>
      <c r="D257" s="59"/>
      <c r="E257" s="39" t="str">
        <f>HYPERLINK("https://www.google.ru/search?q=DM1119-001&amp;newwindow=1&amp;tbm=isch","Еще фото")</f>
        <v>Еще фото</v>
      </c>
      <c r="F257" s="13"/>
      <c r="G257" s="11" t="s">
        <v>513</v>
      </c>
      <c r="H257" s="11" t="s">
        <v>514</v>
      </c>
      <c r="I257" s="14" t="s">
        <v>515</v>
      </c>
      <c r="J257" s="14" t="s">
        <v>516</v>
      </c>
      <c r="K257" s="15" t="s">
        <v>58</v>
      </c>
      <c r="L257" s="56" t="s">
        <v>530</v>
      </c>
      <c r="M257" s="14"/>
      <c r="N257" s="14" t="s">
        <v>92</v>
      </c>
      <c r="O257" s="14"/>
      <c r="P257" s="15" t="s">
        <v>629</v>
      </c>
      <c r="Q257" s="16">
        <v>8799</v>
      </c>
      <c r="R257" s="17">
        <v>40</v>
      </c>
      <c r="S257" s="18">
        <v>6071.3099999999995</v>
      </c>
      <c r="T257" s="19" t="s">
        <v>407</v>
      </c>
      <c r="U257" s="20" t="s">
        <v>541</v>
      </c>
      <c r="V257" s="22">
        <v>35</v>
      </c>
      <c r="W257" s="22">
        <v>1</v>
      </c>
      <c r="X257" s="23"/>
    </row>
    <row r="258" spans="1:24" s="1" customFormat="1" ht="61.05" customHeight="1" x14ac:dyDescent="0.3">
      <c r="A258" s="24" t="s">
        <v>23</v>
      </c>
      <c r="B258" s="24" t="s">
        <v>627</v>
      </c>
      <c r="C258" s="12" t="s">
        <v>628</v>
      </c>
      <c r="D258" s="60"/>
      <c r="E258" s="39" t="str">
        <f>HYPERLINK("https://www.google.ru/search?q=DM1119-001&amp;newwindow=1&amp;tbm=isch","Еще фото")</f>
        <v>Еще фото</v>
      </c>
      <c r="F258" s="13"/>
      <c r="G258" s="24" t="s">
        <v>513</v>
      </c>
      <c r="H258" s="24" t="s">
        <v>514</v>
      </c>
      <c r="I258" s="24" t="s">
        <v>515</v>
      </c>
      <c r="J258" s="14" t="s">
        <v>516</v>
      </c>
      <c r="K258" s="15" t="s">
        <v>58</v>
      </c>
      <c r="L258" s="58"/>
      <c r="M258" s="14"/>
      <c r="N258" s="14" t="s">
        <v>92</v>
      </c>
      <c r="O258" s="14"/>
      <c r="P258" s="15" t="s">
        <v>629</v>
      </c>
      <c r="Q258" s="16">
        <v>8799</v>
      </c>
      <c r="R258" s="17">
        <v>40</v>
      </c>
      <c r="S258" s="18">
        <v>6071.3099999999995</v>
      </c>
      <c r="T258" s="19" t="s">
        <v>407</v>
      </c>
      <c r="U258" s="20" t="s">
        <v>519</v>
      </c>
      <c r="V258" s="30">
        <v>35.5</v>
      </c>
      <c r="W258" s="22">
        <v>2</v>
      </c>
      <c r="X258" s="23"/>
    </row>
    <row r="259" spans="1:24" s="1" customFormat="1" ht="108" customHeight="1" x14ac:dyDescent="0.3">
      <c r="A259" s="11" t="s">
        <v>23</v>
      </c>
      <c r="B259" s="11" t="s">
        <v>627</v>
      </c>
      <c r="C259" s="12" t="s">
        <v>630</v>
      </c>
      <c r="D259" s="26"/>
      <c r="E259" s="39" t="str">
        <f>HYPERLINK("https://www.google.ru/search?q=DM1119-002&amp;newwindow=1&amp;tbm=isch","Еще фото")</f>
        <v>Еще фото</v>
      </c>
      <c r="F259" s="13"/>
      <c r="G259" s="11" t="s">
        <v>513</v>
      </c>
      <c r="H259" s="11" t="s">
        <v>514</v>
      </c>
      <c r="I259" s="14" t="s">
        <v>515</v>
      </c>
      <c r="J259" s="14" t="s">
        <v>516</v>
      </c>
      <c r="K259" s="15" t="s">
        <v>58</v>
      </c>
      <c r="L259" s="14" t="s">
        <v>631</v>
      </c>
      <c r="M259" s="14"/>
      <c r="N259" s="14" t="s">
        <v>92</v>
      </c>
      <c r="O259" s="14"/>
      <c r="P259" s="15" t="s">
        <v>632</v>
      </c>
      <c r="Q259" s="16">
        <v>15199</v>
      </c>
      <c r="R259" s="17">
        <v>40</v>
      </c>
      <c r="S259" s="18">
        <v>10487.31</v>
      </c>
      <c r="T259" s="19" t="s">
        <v>407</v>
      </c>
      <c r="U259" s="20" t="s">
        <v>541</v>
      </c>
      <c r="V259" s="22">
        <v>35</v>
      </c>
      <c r="W259" s="22">
        <v>1</v>
      </c>
      <c r="X259" s="23"/>
    </row>
    <row r="260" spans="1:24" s="1" customFormat="1" ht="108" customHeight="1" x14ac:dyDescent="0.3">
      <c r="A260" s="11" t="s">
        <v>23</v>
      </c>
      <c r="B260" s="11" t="s">
        <v>627</v>
      </c>
      <c r="C260" s="12" t="s">
        <v>633</v>
      </c>
      <c r="D260" s="26"/>
      <c r="E260" s="39" t="str">
        <f>HYPERLINK("https://www.google.ru/search?q=DM1120-002&amp;newwindow=1&amp;tbm=isch","Еще фото")</f>
        <v>Еще фото</v>
      </c>
      <c r="F260" s="13"/>
      <c r="G260" s="11" t="s">
        <v>513</v>
      </c>
      <c r="H260" s="11" t="s">
        <v>514</v>
      </c>
      <c r="I260" s="14" t="s">
        <v>515</v>
      </c>
      <c r="J260" s="14" t="s">
        <v>516</v>
      </c>
      <c r="K260" s="15" t="s">
        <v>30</v>
      </c>
      <c r="L260" s="14" t="s">
        <v>631</v>
      </c>
      <c r="M260" s="14"/>
      <c r="N260" s="14" t="s">
        <v>32</v>
      </c>
      <c r="O260" s="14"/>
      <c r="P260" s="15" t="s">
        <v>532</v>
      </c>
      <c r="Q260" s="16">
        <v>10599</v>
      </c>
      <c r="R260" s="17">
        <v>40</v>
      </c>
      <c r="S260" s="18">
        <v>7313.3099999999986</v>
      </c>
      <c r="T260" s="19" t="s">
        <v>407</v>
      </c>
      <c r="U260" s="20" t="s">
        <v>521</v>
      </c>
      <c r="V260" s="22">
        <v>39</v>
      </c>
      <c r="W260" s="22">
        <v>3</v>
      </c>
      <c r="X260" s="23"/>
    </row>
    <row r="261" spans="1:24" s="1" customFormat="1" ht="108" customHeight="1" x14ac:dyDescent="0.3">
      <c r="A261" s="11" t="s">
        <v>23</v>
      </c>
      <c r="B261" s="11" t="s">
        <v>634</v>
      </c>
      <c r="C261" s="12" t="s">
        <v>635</v>
      </c>
      <c r="D261" s="26"/>
      <c r="E261" s="39" t="str">
        <f>HYPERLINK("https://www.google.ru/search?q=DQ3991-002&amp;newwindow=1&amp;tbm=isch","Еще фото")</f>
        <v>Еще фото</v>
      </c>
      <c r="F261" s="13"/>
      <c r="G261" s="11" t="s">
        <v>513</v>
      </c>
      <c r="H261" s="11" t="s">
        <v>514</v>
      </c>
      <c r="I261" s="14" t="s">
        <v>515</v>
      </c>
      <c r="J261" s="14" t="s">
        <v>29</v>
      </c>
      <c r="K261" s="15" t="s">
        <v>30</v>
      </c>
      <c r="L261" s="14" t="s">
        <v>636</v>
      </c>
      <c r="M261" s="14" t="s">
        <v>546</v>
      </c>
      <c r="N261" s="14" t="s">
        <v>637</v>
      </c>
      <c r="O261" s="14"/>
      <c r="P261" s="15" t="s">
        <v>638</v>
      </c>
      <c r="Q261" s="16">
        <v>20999</v>
      </c>
      <c r="R261" s="17">
        <v>40</v>
      </c>
      <c r="S261" s="18">
        <v>14489.309999999998</v>
      </c>
      <c r="T261" s="19" t="s">
        <v>407</v>
      </c>
      <c r="U261" s="20" t="s">
        <v>524</v>
      </c>
      <c r="V261" s="30">
        <v>41.5</v>
      </c>
      <c r="W261" s="22">
        <v>1</v>
      </c>
      <c r="X261" s="23"/>
    </row>
    <row r="262" spans="1:24" s="1" customFormat="1" ht="108" customHeight="1" x14ac:dyDescent="0.3">
      <c r="A262" s="11" t="s">
        <v>23</v>
      </c>
      <c r="B262" s="11" t="s">
        <v>639</v>
      </c>
      <c r="C262" s="12" t="s">
        <v>640</v>
      </c>
      <c r="D262" s="26"/>
      <c r="E262" s="39" t="str">
        <f>HYPERLINK("https://www.google.ru/search?q=DV1238-703&amp;newwindow=1&amp;tbm=isch","Еще фото")</f>
        <v>Еще фото</v>
      </c>
      <c r="F262" s="13"/>
      <c r="G262" s="11" t="s">
        <v>513</v>
      </c>
      <c r="H262" s="11" t="s">
        <v>514</v>
      </c>
      <c r="I262" s="14" t="s">
        <v>515</v>
      </c>
      <c r="J262" s="14" t="s">
        <v>29</v>
      </c>
      <c r="K262" s="15" t="s">
        <v>58</v>
      </c>
      <c r="L262" s="14" t="s">
        <v>641</v>
      </c>
      <c r="M262" s="14"/>
      <c r="N262" s="14" t="s">
        <v>531</v>
      </c>
      <c r="O262" s="14"/>
      <c r="P262" s="15" t="s">
        <v>642</v>
      </c>
      <c r="Q262" s="16">
        <v>18699</v>
      </c>
      <c r="R262" s="17">
        <v>40</v>
      </c>
      <c r="S262" s="18">
        <v>12902.31</v>
      </c>
      <c r="T262" s="19" t="s">
        <v>407</v>
      </c>
      <c r="U262" s="20" t="s">
        <v>523</v>
      </c>
      <c r="V262" s="22">
        <v>38</v>
      </c>
      <c r="W262" s="22">
        <v>1</v>
      </c>
      <c r="X262" s="23"/>
    </row>
    <row r="263" spans="1:24" s="1" customFormat="1" ht="108" customHeight="1" x14ac:dyDescent="0.3">
      <c r="A263" s="11" t="s">
        <v>23</v>
      </c>
      <c r="B263" s="11" t="s">
        <v>643</v>
      </c>
      <c r="C263" s="12" t="s">
        <v>644</v>
      </c>
      <c r="D263" s="26"/>
      <c r="E263" s="39" t="str">
        <f>HYPERLINK("https://www.google.ru/search?q=DV3950-001&amp;newwindow=1&amp;tbm=isch","Еще фото")</f>
        <v>Еще фото</v>
      </c>
      <c r="F263" s="13"/>
      <c r="G263" s="11" t="s">
        <v>513</v>
      </c>
      <c r="H263" s="11" t="s">
        <v>514</v>
      </c>
      <c r="I263" s="14" t="s">
        <v>515</v>
      </c>
      <c r="J263" s="14" t="s">
        <v>544</v>
      </c>
      <c r="K263" s="15" t="s">
        <v>58</v>
      </c>
      <c r="L263" s="14" t="s">
        <v>645</v>
      </c>
      <c r="M263" s="14"/>
      <c r="N263" s="14" t="s">
        <v>241</v>
      </c>
      <c r="O263" s="14"/>
      <c r="P263" s="15" t="s">
        <v>536</v>
      </c>
      <c r="Q263" s="16">
        <v>19999</v>
      </c>
      <c r="R263" s="17">
        <v>40</v>
      </c>
      <c r="S263" s="18">
        <v>13799.309999999998</v>
      </c>
      <c r="T263" s="19" t="s">
        <v>407</v>
      </c>
      <c r="U263" s="20" t="s">
        <v>519</v>
      </c>
      <c r="V263" s="30">
        <v>35.5</v>
      </c>
      <c r="W263" s="22">
        <v>1</v>
      </c>
      <c r="X263" s="23"/>
    </row>
    <row r="264" spans="1:24" s="1" customFormat="1" ht="52.05" customHeight="1" x14ac:dyDescent="0.3">
      <c r="A264" s="11" t="s">
        <v>23</v>
      </c>
      <c r="B264" s="11" t="s">
        <v>646</v>
      </c>
      <c r="C264" s="12" t="s">
        <v>647</v>
      </c>
      <c r="D264" s="59"/>
      <c r="E264" s="39" t="str">
        <f>HYPERLINK("https://www.google.ru/search?q=DV4022-400&amp;newwindow=1&amp;tbm=isch","Еще фото")</f>
        <v>Еще фото</v>
      </c>
      <c r="F264" s="13"/>
      <c r="G264" s="11" t="s">
        <v>513</v>
      </c>
      <c r="H264" s="11" t="s">
        <v>514</v>
      </c>
      <c r="I264" s="14" t="s">
        <v>515</v>
      </c>
      <c r="J264" s="14" t="s">
        <v>516</v>
      </c>
      <c r="K264" s="15" t="s">
        <v>30</v>
      </c>
      <c r="L264" s="56" t="s">
        <v>648</v>
      </c>
      <c r="M264" s="14" t="s">
        <v>546</v>
      </c>
      <c r="N264" s="14" t="s">
        <v>85</v>
      </c>
      <c r="O264" s="14"/>
      <c r="P264" s="15" t="s">
        <v>649</v>
      </c>
      <c r="Q264" s="16">
        <v>26299</v>
      </c>
      <c r="R264" s="17">
        <v>40</v>
      </c>
      <c r="S264" s="18">
        <v>18146.309999999998</v>
      </c>
      <c r="T264" s="19" t="s">
        <v>407</v>
      </c>
      <c r="U264" s="20" t="s">
        <v>589</v>
      </c>
      <c r="V264" s="22">
        <v>41</v>
      </c>
      <c r="W264" s="22">
        <v>1</v>
      </c>
      <c r="X264" s="23"/>
    </row>
    <row r="265" spans="1:24" s="1" customFormat="1" ht="61.05" customHeight="1" x14ac:dyDescent="0.3">
      <c r="A265" s="24" t="s">
        <v>23</v>
      </c>
      <c r="B265" s="24" t="s">
        <v>646</v>
      </c>
      <c r="C265" s="12" t="s">
        <v>647</v>
      </c>
      <c r="D265" s="60"/>
      <c r="E265" s="39" t="str">
        <f>HYPERLINK("https://www.google.ru/search?q=DV4022-400&amp;newwindow=1&amp;tbm=isch","Еще фото")</f>
        <v>Еще фото</v>
      </c>
      <c r="F265" s="13"/>
      <c r="G265" s="24" t="s">
        <v>513</v>
      </c>
      <c r="H265" s="24" t="s">
        <v>514</v>
      </c>
      <c r="I265" s="24" t="s">
        <v>515</v>
      </c>
      <c r="J265" s="14" t="s">
        <v>516</v>
      </c>
      <c r="K265" s="15" t="s">
        <v>30</v>
      </c>
      <c r="L265" s="58"/>
      <c r="M265" s="14" t="s">
        <v>546</v>
      </c>
      <c r="N265" s="14" t="s">
        <v>85</v>
      </c>
      <c r="O265" s="14"/>
      <c r="P265" s="15" t="s">
        <v>649</v>
      </c>
      <c r="Q265" s="16">
        <v>26299</v>
      </c>
      <c r="R265" s="17">
        <v>40</v>
      </c>
      <c r="S265" s="18">
        <v>18146.309999999998</v>
      </c>
      <c r="T265" s="19" t="s">
        <v>407</v>
      </c>
      <c r="U265" s="20" t="s">
        <v>524</v>
      </c>
      <c r="V265" s="30">
        <v>41.5</v>
      </c>
      <c r="W265" s="22">
        <v>1</v>
      </c>
      <c r="X265" s="23"/>
    </row>
    <row r="266" spans="1:24" s="1" customFormat="1" ht="52.05" customHeight="1" x14ac:dyDescent="0.3">
      <c r="A266" s="11" t="s">
        <v>23</v>
      </c>
      <c r="B266" s="11" t="s">
        <v>650</v>
      </c>
      <c r="C266" s="12" t="s">
        <v>651</v>
      </c>
      <c r="D266" s="59"/>
      <c r="E266" s="39" t="str">
        <f>HYPERLINK("https://www.google.ru/search?q=DV4023-102&amp;newwindow=1&amp;tbm=isch","Еще фото")</f>
        <v>Еще фото</v>
      </c>
      <c r="F266" s="13"/>
      <c r="G266" s="11" t="s">
        <v>513</v>
      </c>
      <c r="H266" s="11" t="s">
        <v>514</v>
      </c>
      <c r="I266" s="14" t="s">
        <v>515</v>
      </c>
      <c r="J266" s="14" t="s">
        <v>516</v>
      </c>
      <c r="K266" s="15" t="s">
        <v>58</v>
      </c>
      <c r="L266" s="56" t="s">
        <v>652</v>
      </c>
      <c r="M266" s="14" t="s">
        <v>546</v>
      </c>
      <c r="N266" s="14" t="s">
        <v>75</v>
      </c>
      <c r="O266" s="14"/>
      <c r="P266" s="15" t="s">
        <v>653</v>
      </c>
      <c r="Q266" s="16">
        <v>22899</v>
      </c>
      <c r="R266" s="17">
        <v>40</v>
      </c>
      <c r="S266" s="18">
        <v>15800.309999999998</v>
      </c>
      <c r="T266" s="19" t="s">
        <v>407</v>
      </c>
      <c r="U266" s="20" t="s">
        <v>541</v>
      </c>
      <c r="V266" s="22">
        <v>35</v>
      </c>
      <c r="W266" s="22">
        <v>1</v>
      </c>
      <c r="X266" s="23"/>
    </row>
    <row r="267" spans="1:24" s="1" customFormat="1" ht="61.05" customHeight="1" x14ac:dyDescent="0.3">
      <c r="A267" s="24" t="s">
        <v>23</v>
      </c>
      <c r="B267" s="24" t="s">
        <v>650</v>
      </c>
      <c r="C267" s="12" t="s">
        <v>651</v>
      </c>
      <c r="D267" s="60"/>
      <c r="E267" s="39" t="str">
        <f>HYPERLINK("https://www.google.ru/search?q=DV4023-102&amp;newwindow=1&amp;tbm=isch","Еще фото")</f>
        <v>Еще фото</v>
      </c>
      <c r="F267" s="13"/>
      <c r="G267" s="24" t="s">
        <v>513</v>
      </c>
      <c r="H267" s="24" t="s">
        <v>514</v>
      </c>
      <c r="I267" s="24" t="s">
        <v>515</v>
      </c>
      <c r="J267" s="14" t="s">
        <v>516</v>
      </c>
      <c r="K267" s="15" t="s">
        <v>58</v>
      </c>
      <c r="L267" s="58"/>
      <c r="M267" s="14" t="s">
        <v>546</v>
      </c>
      <c r="N267" s="14" t="s">
        <v>75</v>
      </c>
      <c r="O267" s="14"/>
      <c r="P267" s="15" t="s">
        <v>653</v>
      </c>
      <c r="Q267" s="16">
        <v>22899</v>
      </c>
      <c r="R267" s="17">
        <v>40</v>
      </c>
      <c r="S267" s="18">
        <v>15800.309999999998</v>
      </c>
      <c r="T267" s="19" t="s">
        <v>407</v>
      </c>
      <c r="U267" s="20" t="s">
        <v>519</v>
      </c>
      <c r="V267" s="30">
        <v>35.5</v>
      </c>
      <c r="W267" s="22">
        <v>1</v>
      </c>
      <c r="X267" s="23"/>
    </row>
    <row r="268" spans="1:24" s="1" customFormat="1" ht="108" customHeight="1" x14ac:dyDescent="0.3">
      <c r="A268" s="11" t="s">
        <v>23</v>
      </c>
      <c r="B268" s="11" t="s">
        <v>654</v>
      </c>
      <c r="C268" s="12" t="s">
        <v>655</v>
      </c>
      <c r="D268" s="26"/>
      <c r="E268" s="39" t="str">
        <f>HYPERLINK("https://www.google.ru/search?q=DV4342-002&amp;newwindow=1&amp;tbm=isch","Еще фото")</f>
        <v>Еще фото</v>
      </c>
      <c r="F268" s="13"/>
      <c r="G268" s="11" t="s">
        <v>577</v>
      </c>
      <c r="H268" s="11" t="s">
        <v>514</v>
      </c>
      <c r="I268" s="14" t="s">
        <v>515</v>
      </c>
      <c r="J268" s="14" t="s">
        <v>122</v>
      </c>
      <c r="K268" s="15" t="s">
        <v>247</v>
      </c>
      <c r="L268" s="14" t="s">
        <v>656</v>
      </c>
      <c r="M268" s="14"/>
      <c r="N268" s="14" t="s">
        <v>92</v>
      </c>
      <c r="O268" s="14"/>
      <c r="P268" s="15" t="s">
        <v>657</v>
      </c>
      <c r="Q268" s="16">
        <v>15599</v>
      </c>
      <c r="R268" s="17">
        <v>40</v>
      </c>
      <c r="S268" s="18">
        <v>10763.31</v>
      </c>
      <c r="T268" s="19" t="s">
        <v>407</v>
      </c>
      <c r="U268" s="20" t="s">
        <v>579</v>
      </c>
      <c r="V268" s="22">
        <v>45</v>
      </c>
      <c r="W268" s="22">
        <v>1</v>
      </c>
      <c r="X268" s="23"/>
    </row>
    <row r="269" spans="1:24" s="1" customFormat="1" ht="108" customHeight="1" x14ac:dyDescent="0.3">
      <c r="A269" s="11" t="s">
        <v>23</v>
      </c>
      <c r="B269" s="11" t="s">
        <v>658</v>
      </c>
      <c r="C269" s="12" t="s">
        <v>659</v>
      </c>
      <c r="D269" s="26"/>
      <c r="E269" s="39" t="str">
        <f>HYPERLINK("https://www.google.ru/search?q=FB2208-303&amp;newwindow=1&amp;tbm=isch","Еще фото")</f>
        <v>Еще фото</v>
      </c>
      <c r="F269" s="13"/>
      <c r="G269" s="11" t="s">
        <v>513</v>
      </c>
      <c r="H269" s="11" t="s">
        <v>514</v>
      </c>
      <c r="I269" s="14" t="s">
        <v>515</v>
      </c>
      <c r="J269" s="14" t="s">
        <v>516</v>
      </c>
      <c r="K269" s="15" t="s">
        <v>58</v>
      </c>
      <c r="L269" s="14" t="s">
        <v>660</v>
      </c>
      <c r="M269" s="14"/>
      <c r="N269" s="14" t="s">
        <v>64</v>
      </c>
      <c r="O269" s="14"/>
      <c r="P269" s="15" t="s">
        <v>661</v>
      </c>
      <c r="Q269" s="16">
        <v>11599</v>
      </c>
      <c r="R269" s="17">
        <v>40</v>
      </c>
      <c r="S269" s="18">
        <v>8003.3099999999986</v>
      </c>
      <c r="T269" s="19" t="s">
        <v>407</v>
      </c>
      <c r="U269" s="20" t="s">
        <v>520</v>
      </c>
      <c r="V269" s="30">
        <v>36.5</v>
      </c>
      <c r="W269" s="22">
        <v>1</v>
      </c>
      <c r="X269" s="23"/>
    </row>
    <row r="270" spans="1:24" s="1" customFormat="1" ht="35" customHeight="1" x14ac:dyDescent="0.3">
      <c r="A270" s="11" t="s">
        <v>23</v>
      </c>
      <c r="B270" s="11" t="s">
        <v>662</v>
      </c>
      <c r="C270" s="12" t="s">
        <v>663</v>
      </c>
      <c r="D270" s="53"/>
      <c r="E270" s="39" t="str">
        <f>HYPERLINK("https://www.google.ru/search?q=FD2722-002&amp;newwindow=1&amp;tbm=isch","Еще фото")</f>
        <v>Еще фото</v>
      </c>
      <c r="F270" s="13" t="s">
        <v>26</v>
      </c>
      <c r="G270" s="11" t="s">
        <v>513</v>
      </c>
      <c r="H270" s="11" t="s">
        <v>514</v>
      </c>
      <c r="I270" s="14" t="s">
        <v>515</v>
      </c>
      <c r="J270" s="14" t="s">
        <v>516</v>
      </c>
      <c r="K270" s="15" t="s">
        <v>30</v>
      </c>
      <c r="L270" s="56" t="s">
        <v>664</v>
      </c>
      <c r="M270" s="14"/>
      <c r="N270" s="14" t="s">
        <v>241</v>
      </c>
      <c r="O270" s="14"/>
      <c r="P270" s="15" t="s">
        <v>665</v>
      </c>
      <c r="Q270" s="16">
        <v>22099</v>
      </c>
      <c r="R270" s="17">
        <v>40</v>
      </c>
      <c r="S270" s="18">
        <v>15248.309999999998</v>
      </c>
      <c r="T270" s="19" t="s">
        <v>407</v>
      </c>
      <c r="U270" s="20" t="s">
        <v>666</v>
      </c>
      <c r="V270" s="22">
        <v>44</v>
      </c>
      <c r="W270" s="22">
        <v>2</v>
      </c>
      <c r="X270" s="23"/>
    </row>
    <row r="271" spans="1:24" s="1" customFormat="1" ht="35" customHeight="1" x14ac:dyDescent="0.3">
      <c r="A271" s="24" t="s">
        <v>23</v>
      </c>
      <c r="B271" s="24" t="s">
        <v>662</v>
      </c>
      <c r="C271" s="12" t="s">
        <v>663</v>
      </c>
      <c r="D271" s="54"/>
      <c r="E271" s="39" t="str">
        <f>HYPERLINK("https://www.google.ru/search?q=FD2722-002&amp;newwindow=1&amp;tbm=isch","Еще фото")</f>
        <v>Еще фото</v>
      </c>
      <c r="F271" s="13" t="s">
        <v>26</v>
      </c>
      <c r="G271" s="24" t="s">
        <v>513</v>
      </c>
      <c r="H271" s="24" t="s">
        <v>514</v>
      </c>
      <c r="I271" s="24" t="s">
        <v>515</v>
      </c>
      <c r="J271" s="14" t="s">
        <v>516</v>
      </c>
      <c r="K271" s="15" t="s">
        <v>30</v>
      </c>
      <c r="L271" s="57"/>
      <c r="M271" s="14"/>
      <c r="N271" s="14" t="s">
        <v>241</v>
      </c>
      <c r="O271" s="14"/>
      <c r="P271" s="15" t="s">
        <v>665</v>
      </c>
      <c r="Q271" s="16">
        <v>22099</v>
      </c>
      <c r="R271" s="17">
        <v>40</v>
      </c>
      <c r="S271" s="18">
        <v>15248.309999999998</v>
      </c>
      <c r="T271" s="19" t="s">
        <v>407</v>
      </c>
      <c r="U271" s="20" t="s">
        <v>667</v>
      </c>
      <c r="V271" s="30">
        <v>44.5</v>
      </c>
      <c r="W271" s="22">
        <v>1</v>
      </c>
      <c r="X271" s="23"/>
    </row>
    <row r="272" spans="1:24" s="1" customFormat="1" ht="37.049999999999997" customHeight="1" x14ac:dyDescent="0.3">
      <c r="A272" s="24" t="s">
        <v>23</v>
      </c>
      <c r="B272" s="24" t="s">
        <v>662</v>
      </c>
      <c r="C272" s="12" t="s">
        <v>663</v>
      </c>
      <c r="D272" s="55"/>
      <c r="E272" s="39" t="str">
        <f>HYPERLINK("https://www.google.ru/search?q=FD2722-002&amp;newwindow=1&amp;tbm=isch","Еще фото")</f>
        <v>Еще фото</v>
      </c>
      <c r="F272" s="13" t="s">
        <v>26</v>
      </c>
      <c r="G272" s="24" t="s">
        <v>513</v>
      </c>
      <c r="H272" s="24" t="s">
        <v>514</v>
      </c>
      <c r="I272" s="24" t="s">
        <v>515</v>
      </c>
      <c r="J272" s="14" t="s">
        <v>516</v>
      </c>
      <c r="K272" s="15" t="s">
        <v>30</v>
      </c>
      <c r="L272" s="58"/>
      <c r="M272" s="14"/>
      <c r="N272" s="14" t="s">
        <v>241</v>
      </c>
      <c r="O272" s="14"/>
      <c r="P272" s="15" t="s">
        <v>665</v>
      </c>
      <c r="Q272" s="16">
        <v>22099</v>
      </c>
      <c r="R272" s="17">
        <v>40</v>
      </c>
      <c r="S272" s="18">
        <v>15248.309999999998</v>
      </c>
      <c r="T272" s="19" t="s">
        <v>407</v>
      </c>
      <c r="U272" s="20" t="s">
        <v>579</v>
      </c>
      <c r="V272" s="22">
        <v>45</v>
      </c>
      <c r="W272" s="22">
        <v>1</v>
      </c>
      <c r="X272" s="23"/>
    </row>
    <row r="273" spans="1:24" s="1" customFormat="1" ht="108" customHeight="1" x14ac:dyDescent="0.3">
      <c r="A273" s="11" t="s">
        <v>23</v>
      </c>
      <c r="B273" s="11" t="s">
        <v>668</v>
      </c>
      <c r="C273" s="12" t="s">
        <v>669</v>
      </c>
      <c r="D273" s="26"/>
      <c r="E273" s="39" t="str">
        <f>HYPERLINK("https://www.google.ru/search?q=FD5190-001&amp;newwindow=1&amp;tbm=isch","Еще фото")</f>
        <v>Еще фото</v>
      </c>
      <c r="F273" s="13"/>
      <c r="G273" s="11" t="s">
        <v>513</v>
      </c>
      <c r="H273" s="11" t="s">
        <v>514</v>
      </c>
      <c r="I273" s="14" t="s">
        <v>515</v>
      </c>
      <c r="J273" s="14" t="s">
        <v>544</v>
      </c>
      <c r="K273" s="15" t="s">
        <v>30</v>
      </c>
      <c r="L273" s="14" t="s">
        <v>670</v>
      </c>
      <c r="M273" s="14"/>
      <c r="N273" s="14" t="s">
        <v>92</v>
      </c>
      <c r="O273" s="14"/>
      <c r="P273" s="15" t="s">
        <v>665</v>
      </c>
      <c r="Q273" s="16">
        <v>30999</v>
      </c>
      <c r="R273" s="17">
        <v>40</v>
      </c>
      <c r="S273" s="18">
        <v>21389.31</v>
      </c>
      <c r="T273" s="19" t="s">
        <v>407</v>
      </c>
      <c r="U273" s="20" t="s">
        <v>522</v>
      </c>
      <c r="V273" s="30">
        <v>39.5</v>
      </c>
      <c r="W273" s="22">
        <v>1</v>
      </c>
      <c r="X273" s="23"/>
    </row>
    <row r="274" spans="1:24" s="1" customFormat="1" ht="108" customHeight="1" x14ac:dyDescent="0.3">
      <c r="A274" s="11" t="s">
        <v>23</v>
      </c>
      <c r="B274" s="11" t="s">
        <v>671</v>
      </c>
      <c r="C274" s="12" t="s">
        <v>672</v>
      </c>
      <c r="D274" s="26"/>
      <c r="E274" s="39" t="str">
        <f>HYPERLINK("https://www.google.ru/search?q=FD6033-003&amp;newwindow=1&amp;tbm=isch","Еще фото")</f>
        <v>Еще фото</v>
      </c>
      <c r="F274" s="13"/>
      <c r="G274" s="11" t="s">
        <v>513</v>
      </c>
      <c r="H274" s="11" t="s">
        <v>514</v>
      </c>
      <c r="I274" s="14" t="s">
        <v>515</v>
      </c>
      <c r="J274" s="14" t="s">
        <v>516</v>
      </c>
      <c r="K274" s="15" t="s">
        <v>30</v>
      </c>
      <c r="L274" s="14" t="s">
        <v>673</v>
      </c>
      <c r="M274" s="14"/>
      <c r="N274" s="14" t="s">
        <v>185</v>
      </c>
      <c r="O274" s="14"/>
      <c r="P274" s="15" t="s">
        <v>536</v>
      </c>
      <c r="Q274" s="16">
        <v>14899</v>
      </c>
      <c r="R274" s="17">
        <v>40</v>
      </c>
      <c r="S274" s="18">
        <v>10280.31</v>
      </c>
      <c r="T274" s="19" t="s">
        <v>407</v>
      </c>
      <c r="U274" s="20" t="s">
        <v>519</v>
      </c>
      <c r="V274" s="30">
        <v>37.5</v>
      </c>
      <c r="W274" s="22">
        <v>3</v>
      </c>
      <c r="X274" s="23"/>
    </row>
    <row r="275" spans="1:24" s="1" customFormat="1" ht="108" customHeight="1" x14ac:dyDescent="0.3">
      <c r="A275" s="11" t="s">
        <v>23</v>
      </c>
      <c r="B275" s="11" t="s">
        <v>674</v>
      </c>
      <c r="C275" s="12" t="s">
        <v>675</v>
      </c>
      <c r="D275" s="26"/>
      <c r="E275" s="39" t="str">
        <f>HYPERLINK("https://www.google.ru/search?q=FD6033-102&amp;newwindow=1&amp;tbm=isch","Еще фото")</f>
        <v>Еще фото</v>
      </c>
      <c r="F275" s="13"/>
      <c r="G275" s="11" t="s">
        <v>513</v>
      </c>
      <c r="H275" s="11" t="s">
        <v>514</v>
      </c>
      <c r="I275" s="14" t="s">
        <v>515</v>
      </c>
      <c r="J275" s="14" t="s">
        <v>516</v>
      </c>
      <c r="K275" s="15" t="s">
        <v>30</v>
      </c>
      <c r="L275" s="14" t="s">
        <v>673</v>
      </c>
      <c r="M275" s="14"/>
      <c r="N275" s="14" t="s">
        <v>75</v>
      </c>
      <c r="O275" s="14"/>
      <c r="P275" s="15" t="s">
        <v>676</v>
      </c>
      <c r="Q275" s="16">
        <v>12899</v>
      </c>
      <c r="R275" s="17">
        <v>40</v>
      </c>
      <c r="S275" s="18">
        <v>8900.31</v>
      </c>
      <c r="T275" s="19" t="s">
        <v>407</v>
      </c>
      <c r="U275" s="20" t="s">
        <v>589</v>
      </c>
      <c r="V275" s="22">
        <v>41</v>
      </c>
      <c r="W275" s="22">
        <v>1</v>
      </c>
      <c r="X275" s="23"/>
    </row>
    <row r="276" spans="1:24" s="1" customFormat="1" ht="108" customHeight="1" x14ac:dyDescent="0.3">
      <c r="A276" s="11" t="s">
        <v>23</v>
      </c>
      <c r="B276" s="11" t="s">
        <v>671</v>
      </c>
      <c r="C276" s="12" t="s">
        <v>677</v>
      </c>
      <c r="D276" s="26"/>
      <c r="E276" s="39" t="str">
        <f>HYPERLINK("https://www.google.ru/search?q=FD6034-001&amp;newwindow=1&amp;tbm=isch","Еще фото")</f>
        <v>Еще фото</v>
      </c>
      <c r="F276" s="13"/>
      <c r="G276" s="11" t="s">
        <v>513</v>
      </c>
      <c r="H276" s="11" t="s">
        <v>514</v>
      </c>
      <c r="I276" s="14" t="s">
        <v>515</v>
      </c>
      <c r="J276" s="14" t="s">
        <v>516</v>
      </c>
      <c r="K276" s="15" t="s">
        <v>58</v>
      </c>
      <c r="L276" s="14" t="s">
        <v>678</v>
      </c>
      <c r="M276" s="14"/>
      <c r="N276" s="14" t="s">
        <v>241</v>
      </c>
      <c r="O276" s="14"/>
      <c r="P276" s="15" t="s">
        <v>679</v>
      </c>
      <c r="Q276" s="16">
        <v>12499</v>
      </c>
      <c r="R276" s="17">
        <v>40</v>
      </c>
      <c r="S276" s="18">
        <v>8624.31</v>
      </c>
      <c r="T276" s="19" t="s">
        <v>407</v>
      </c>
      <c r="U276" s="20" t="s">
        <v>522</v>
      </c>
      <c r="V276" s="30">
        <v>37.5</v>
      </c>
      <c r="W276" s="22">
        <v>1</v>
      </c>
      <c r="X276" s="23"/>
    </row>
    <row r="277" spans="1:24" s="1" customFormat="1" ht="108" customHeight="1" x14ac:dyDescent="0.3">
      <c r="A277" s="11" t="s">
        <v>23</v>
      </c>
      <c r="B277" s="11" t="s">
        <v>680</v>
      </c>
      <c r="C277" s="12" t="s">
        <v>681</v>
      </c>
      <c r="D277" s="26"/>
      <c r="E277" s="39" t="str">
        <f>HYPERLINK("https://www.google.ru/search?q=FD6454-003&amp;newwindow=1&amp;tbm=isch","Еще фото")</f>
        <v>Еще фото</v>
      </c>
      <c r="F277" s="13"/>
      <c r="G277" s="11" t="s">
        <v>513</v>
      </c>
      <c r="H277" s="11" t="s">
        <v>514</v>
      </c>
      <c r="I277" s="14" t="s">
        <v>515</v>
      </c>
      <c r="J277" s="14" t="s">
        <v>516</v>
      </c>
      <c r="K277" s="15" t="s">
        <v>30</v>
      </c>
      <c r="L277" s="14" t="s">
        <v>682</v>
      </c>
      <c r="M277" s="14"/>
      <c r="N277" s="14" t="s">
        <v>92</v>
      </c>
      <c r="O277" s="14"/>
      <c r="P277" s="15" t="s">
        <v>665</v>
      </c>
      <c r="Q277" s="16">
        <v>11999</v>
      </c>
      <c r="R277" s="17">
        <v>40</v>
      </c>
      <c r="S277" s="18">
        <v>8279.31</v>
      </c>
      <c r="T277" s="19" t="s">
        <v>407</v>
      </c>
      <c r="U277" s="20" t="s">
        <v>519</v>
      </c>
      <c r="V277" s="30">
        <v>37.5</v>
      </c>
      <c r="W277" s="22">
        <v>2</v>
      </c>
      <c r="X277" s="23"/>
    </row>
    <row r="278" spans="1:24" s="1" customFormat="1" ht="108" customHeight="1" x14ac:dyDescent="0.3">
      <c r="A278" s="11" t="s">
        <v>23</v>
      </c>
      <c r="B278" s="11" t="s">
        <v>683</v>
      </c>
      <c r="C278" s="12" t="s">
        <v>684</v>
      </c>
      <c r="D278" s="26"/>
      <c r="E278" s="39" t="str">
        <f>HYPERLINK("https://www.google.ru/search?q=FD6454-012&amp;newwindow=1&amp;tbm=isch","Еще фото")</f>
        <v>Еще фото</v>
      </c>
      <c r="F278" s="13"/>
      <c r="G278" s="11" t="s">
        <v>513</v>
      </c>
      <c r="H278" s="11" t="s">
        <v>514</v>
      </c>
      <c r="I278" s="14" t="s">
        <v>515</v>
      </c>
      <c r="J278" s="14" t="s">
        <v>516</v>
      </c>
      <c r="K278" s="15" t="s">
        <v>30</v>
      </c>
      <c r="L278" s="14"/>
      <c r="M278" s="14"/>
      <c r="N278" s="14" t="s">
        <v>32</v>
      </c>
      <c r="O278" s="14"/>
      <c r="P278" s="15" t="s">
        <v>685</v>
      </c>
      <c r="Q278" s="16">
        <v>10499</v>
      </c>
      <c r="R278" s="17">
        <v>40</v>
      </c>
      <c r="S278" s="18">
        <v>7244.3099999999986</v>
      </c>
      <c r="T278" s="19" t="s">
        <v>407</v>
      </c>
      <c r="U278" s="20" t="s">
        <v>521</v>
      </c>
      <c r="V278" s="22">
        <v>39</v>
      </c>
      <c r="W278" s="22">
        <v>6</v>
      </c>
      <c r="X278" s="23"/>
    </row>
    <row r="279" spans="1:24" s="1" customFormat="1" ht="108" customHeight="1" x14ac:dyDescent="0.3">
      <c r="A279" s="11" t="s">
        <v>23</v>
      </c>
      <c r="B279" s="11" t="s">
        <v>680</v>
      </c>
      <c r="C279" s="12" t="s">
        <v>686</v>
      </c>
      <c r="D279" s="26"/>
      <c r="E279" s="39" t="str">
        <f>HYPERLINK("https://www.google.ru/search?q=FD6454-013&amp;newwindow=1&amp;tbm=isch","Еще фото")</f>
        <v>Еще фото</v>
      </c>
      <c r="F279" s="13"/>
      <c r="G279" s="11" t="s">
        <v>513</v>
      </c>
      <c r="H279" s="11" t="s">
        <v>514</v>
      </c>
      <c r="I279" s="14" t="s">
        <v>515</v>
      </c>
      <c r="J279" s="14" t="s">
        <v>516</v>
      </c>
      <c r="K279" s="15" t="s">
        <v>30</v>
      </c>
      <c r="L279" s="14"/>
      <c r="M279" s="14"/>
      <c r="N279" s="14" t="s">
        <v>32</v>
      </c>
      <c r="O279" s="14"/>
      <c r="P279" s="15" t="s">
        <v>687</v>
      </c>
      <c r="Q279" s="16">
        <v>10899</v>
      </c>
      <c r="R279" s="17">
        <v>40</v>
      </c>
      <c r="S279" s="18">
        <v>7520.3099999999986</v>
      </c>
      <c r="T279" s="19" t="s">
        <v>407</v>
      </c>
      <c r="U279" s="20" t="s">
        <v>522</v>
      </c>
      <c r="V279" s="30">
        <v>39.5</v>
      </c>
      <c r="W279" s="22">
        <v>3</v>
      </c>
      <c r="X279" s="23"/>
    </row>
    <row r="280" spans="1:24" s="1" customFormat="1" ht="108" customHeight="1" x14ac:dyDescent="0.3">
      <c r="A280" s="11" t="s">
        <v>23</v>
      </c>
      <c r="B280" s="11" t="s">
        <v>688</v>
      </c>
      <c r="C280" s="12" t="s">
        <v>689</v>
      </c>
      <c r="D280" s="26"/>
      <c r="E280" s="39" t="str">
        <f>HYPERLINK("https://www.google.ru/search?q=FJ7126-001&amp;newwindow=1&amp;tbm=isch","Еще фото")</f>
        <v>Еще фото</v>
      </c>
      <c r="F280" s="13"/>
      <c r="G280" s="11" t="s">
        <v>513</v>
      </c>
      <c r="H280" s="11" t="s">
        <v>514</v>
      </c>
      <c r="I280" s="14" t="s">
        <v>515</v>
      </c>
      <c r="J280" s="14" t="s">
        <v>544</v>
      </c>
      <c r="K280" s="15" t="s">
        <v>58</v>
      </c>
      <c r="L280" s="14" t="s">
        <v>690</v>
      </c>
      <c r="M280" s="14"/>
      <c r="N280" s="14" t="s">
        <v>241</v>
      </c>
      <c r="O280" s="14"/>
      <c r="P280" s="15" t="s">
        <v>536</v>
      </c>
      <c r="Q280" s="16">
        <v>20299</v>
      </c>
      <c r="R280" s="17">
        <v>40</v>
      </c>
      <c r="S280" s="18">
        <v>14006.309999999998</v>
      </c>
      <c r="T280" s="19" t="s">
        <v>407</v>
      </c>
      <c r="U280" s="20" t="s">
        <v>519</v>
      </c>
      <c r="V280" s="30">
        <v>35.5</v>
      </c>
      <c r="W280" s="22">
        <v>1</v>
      </c>
      <c r="X280" s="23"/>
    </row>
    <row r="281" spans="1:24" s="1" customFormat="1" ht="35" customHeight="1" x14ac:dyDescent="0.3">
      <c r="A281" s="11" t="s">
        <v>23</v>
      </c>
      <c r="B281" s="11" t="s">
        <v>691</v>
      </c>
      <c r="C281" s="12" t="s">
        <v>692</v>
      </c>
      <c r="D281" s="53"/>
      <c r="E281" s="39" t="str">
        <f>HYPERLINK("https://www.google.ru/search?q=FJ7765-009&amp;newwindow=1&amp;tbm=isch","Еще фото")</f>
        <v>Еще фото</v>
      </c>
      <c r="F281" s="13"/>
      <c r="G281" s="11" t="s">
        <v>513</v>
      </c>
      <c r="H281" s="11" t="s">
        <v>514</v>
      </c>
      <c r="I281" s="14" t="s">
        <v>515</v>
      </c>
      <c r="J281" s="14" t="s">
        <v>516</v>
      </c>
      <c r="K281" s="15" t="s">
        <v>58</v>
      </c>
      <c r="L281" s="56" t="s">
        <v>693</v>
      </c>
      <c r="M281" s="14"/>
      <c r="N281" s="14" t="s">
        <v>32</v>
      </c>
      <c r="O281" s="14"/>
      <c r="P281" s="15" t="s">
        <v>518</v>
      </c>
      <c r="Q281" s="16">
        <v>12399</v>
      </c>
      <c r="R281" s="17">
        <v>40</v>
      </c>
      <c r="S281" s="18">
        <v>8555.31</v>
      </c>
      <c r="T281" s="19" t="s">
        <v>407</v>
      </c>
      <c r="U281" s="20" t="s">
        <v>520</v>
      </c>
      <c r="V281" s="30">
        <v>36.5</v>
      </c>
      <c r="W281" s="22">
        <v>4</v>
      </c>
      <c r="X281" s="23"/>
    </row>
    <row r="282" spans="1:24" s="1" customFormat="1" ht="35" customHeight="1" x14ac:dyDescent="0.3">
      <c r="A282" s="24" t="s">
        <v>23</v>
      </c>
      <c r="B282" s="24" t="s">
        <v>691</v>
      </c>
      <c r="C282" s="12" t="s">
        <v>692</v>
      </c>
      <c r="D282" s="54"/>
      <c r="E282" s="39" t="str">
        <f>HYPERLINK("https://www.google.ru/search?q=FJ7765-009&amp;newwindow=1&amp;tbm=isch","Еще фото")</f>
        <v>Еще фото</v>
      </c>
      <c r="F282" s="13"/>
      <c r="G282" s="24" t="s">
        <v>513</v>
      </c>
      <c r="H282" s="24" t="s">
        <v>514</v>
      </c>
      <c r="I282" s="24" t="s">
        <v>515</v>
      </c>
      <c r="J282" s="14" t="s">
        <v>516</v>
      </c>
      <c r="K282" s="15" t="s">
        <v>58</v>
      </c>
      <c r="L282" s="57"/>
      <c r="M282" s="14"/>
      <c r="N282" s="14" t="s">
        <v>32</v>
      </c>
      <c r="O282" s="14"/>
      <c r="P282" s="15" t="s">
        <v>518</v>
      </c>
      <c r="Q282" s="16">
        <v>12399</v>
      </c>
      <c r="R282" s="17">
        <v>40</v>
      </c>
      <c r="S282" s="18">
        <v>8555.31</v>
      </c>
      <c r="T282" s="19" t="s">
        <v>407</v>
      </c>
      <c r="U282" s="20" t="s">
        <v>521</v>
      </c>
      <c r="V282" s="22">
        <v>37</v>
      </c>
      <c r="W282" s="22">
        <v>3</v>
      </c>
      <c r="X282" s="23"/>
    </row>
    <row r="283" spans="1:24" s="1" customFormat="1" ht="37.049999999999997" customHeight="1" x14ac:dyDescent="0.3">
      <c r="A283" s="24" t="s">
        <v>23</v>
      </c>
      <c r="B283" s="24" t="s">
        <v>691</v>
      </c>
      <c r="C283" s="12" t="s">
        <v>692</v>
      </c>
      <c r="D283" s="55"/>
      <c r="E283" s="39" t="str">
        <f>HYPERLINK("https://www.google.ru/search?q=FJ7765-009&amp;newwindow=1&amp;tbm=isch","Еще фото")</f>
        <v>Еще фото</v>
      </c>
      <c r="F283" s="13"/>
      <c r="G283" s="24" t="s">
        <v>513</v>
      </c>
      <c r="H283" s="24" t="s">
        <v>514</v>
      </c>
      <c r="I283" s="24" t="s">
        <v>515</v>
      </c>
      <c r="J283" s="14" t="s">
        <v>516</v>
      </c>
      <c r="K283" s="15" t="s">
        <v>58</v>
      </c>
      <c r="L283" s="58"/>
      <c r="M283" s="14"/>
      <c r="N283" s="14" t="s">
        <v>32</v>
      </c>
      <c r="O283" s="14"/>
      <c r="P283" s="15" t="s">
        <v>518</v>
      </c>
      <c r="Q283" s="16">
        <v>12399</v>
      </c>
      <c r="R283" s="17">
        <v>40</v>
      </c>
      <c r="S283" s="18">
        <v>8555.31</v>
      </c>
      <c r="T283" s="19" t="s">
        <v>407</v>
      </c>
      <c r="U283" s="20" t="s">
        <v>522</v>
      </c>
      <c r="V283" s="30">
        <v>37.5</v>
      </c>
      <c r="W283" s="22">
        <v>5</v>
      </c>
      <c r="X283" s="23"/>
    </row>
    <row r="284" spans="1:24" s="1" customFormat="1" ht="52.05" customHeight="1" x14ac:dyDescent="0.3">
      <c r="A284" s="11" t="s">
        <v>23</v>
      </c>
      <c r="B284" s="11" t="s">
        <v>691</v>
      </c>
      <c r="C284" s="12" t="s">
        <v>694</v>
      </c>
      <c r="D284" s="59"/>
      <c r="E284" s="39" t="str">
        <f>HYPERLINK("https://www.google.ru/search?q=FJ7765-502&amp;newwindow=1&amp;tbm=isch","Еще фото")</f>
        <v>Еще фото</v>
      </c>
      <c r="F284" s="13"/>
      <c r="G284" s="11" t="s">
        <v>513</v>
      </c>
      <c r="H284" s="11" t="s">
        <v>514</v>
      </c>
      <c r="I284" s="14" t="s">
        <v>515</v>
      </c>
      <c r="J284" s="14" t="s">
        <v>516</v>
      </c>
      <c r="K284" s="15" t="s">
        <v>58</v>
      </c>
      <c r="L284" s="56" t="s">
        <v>693</v>
      </c>
      <c r="M284" s="14"/>
      <c r="N284" s="14" t="s">
        <v>102</v>
      </c>
      <c r="O284" s="14"/>
      <c r="P284" s="15" t="s">
        <v>518</v>
      </c>
      <c r="Q284" s="16">
        <v>12399</v>
      </c>
      <c r="R284" s="17">
        <v>40</v>
      </c>
      <c r="S284" s="18">
        <v>8555.31</v>
      </c>
      <c r="T284" s="19" t="s">
        <v>407</v>
      </c>
      <c r="U284" s="20" t="s">
        <v>541</v>
      </c>
      <c r="V284" s="22">
        <v>35</v>
      </c>
      <c r="W284" s="22">
        <v>1</v>
      </c>
      <c r="X284" s="23"/>
    </row>
    <row r="285" spans="1:24" s="1" customFormat="1" ht="61.05" customHeight="1" x14ac:dyDescent="0.3">
      <c r="A285" s="24" t="s">
        <v>23</v>
      </c>
      <c r="B285" s="24" t="s">
        <v>691</v>
      </c>
      <c r="C285" s="12" t="s">
        <v>694</v>
      </c>
      <c r="D285" s="60"/>
      <c r="E285" s="39" t="str">
        <f>HYPERLINK("https://www.google.ru/search?q=FJ7765-502&amp;newwindow=1&amp;tbm=isch","Еще фото")</f>
        <v>Еще фото</v>
      </c>
      <c r="F285" s="13"/>
      <c r="G285" s="24" t="s">
        <v>513</v>
      </c>
      <c r="H285" s="24" t="s">
        <v>514</v>
      </c>
      <c r="I285" s="24" t="s">
        <v>515</v>
      </c>
      <c r="J285" s="14" t="s">
        <v>516</v>
      </c>
      <c r="K285" s="15" t="s">
        <v>58</v>
      </c>
      <c r="L285" s="58"/>
      <c r="M285" s="14"/>
      <c r="N285" s="14" t="s">
        <v>102</v>
      </c>
      <c r="O285" s="14"/>
      <c r="P285" s="15" t="s">
        <v>518</v>
      </c>
      <c r="Q285" s="16">
        <v>12399</v>
      </c>
      <c r="R285" s="17">
        <v>40</v>
      </c>
      <c r="S285" s="18">
        <v>8555.31</v>
      </c>
      <c r="T285" s="19" t="s">
        <v>407</v>
      </c>
      <c r="U285" s="20" t="s">
        <v>521</v>
      </c>
      <c r="V285" s="22">
        <v>37</v>
      </c>
      <c r="W285" s="22">
        <v>2</v>
      </c>
      <c r="X285" s="23"/>
    </row>
    <row r="286" spans="1:24" s="1" customFormat="1" ht="108" customHeight="1" x14ac:dyDescent="0.3">
      <c r="A286" s="11" t="s">
        <v>23</v>
      </c>
      <c r="B286" s="11" t="s">
        <v>695</v>
      </c>
      <c r="C286" s="12" t="s">
        <v>696</v>
      </c>
      <c r="D286" s="26"/>
      <c r="E286" s="39" t="str">
        <f>HYPERLINK("https://www.google.ru/search?q=FN0228-009&amp;newwindow=1&amp;tbm=isch","Еще фото")</f>
        <v>Еще фото</v>
      </c>
      <c r="F286" s="13"/>
      <c r="G286" s="11" t="s">
        <v>513</v>
      </c>
      <c r="H286" s="11" t="s">
        <v>514</v>
      </c>
      <c r="I286" s="14" t="s">
        <v>515</v>
      </c>
      <c r="J286" s="14" t="s">
        <v>516</v>
      </c>
      <c r="K286" s="15" t="s">
        <v>30</v>
      </c>
      <c r="L286" s="14" t="s">
        <v>697</v>
      </c>
      <c r="M286" s="14"/>
      <c r="N286" s="14" t="s">
        <v>92</v>
      </c>
      <c r="O286" s="14"/>
      <c r="P286" s="15" t="s">
        <v>518</v>
      </c>
      <c r="Q286" s="16">
        <v>16399</v>
      </c>
      <c r="R286" s="17">
        <v>40</v>
      </c>
      <c r="S286" s="18">
        <v>11315.31</v>
      </c>
      <c r="T286" s="19" t="s">
        <v>407</v>
      </c>
      <c r="U286" s="20" t="s">
        <v>526</v>
      </c>
      <c r="V286" s="22">
        <v>43</v>
      </c>
      <c r="W286" s="22">
        <v>1</v>
      </c>
      <c r="X286" s="23"/>
    </row>
    <row r="287" spans="1:24" s="1" customFormat="1" ht="108" customHeight="1" x14ac:dyDescent="0.3">
      <c r="A287" s="11" t="s">
        <v>23</v>
      </c>
      <c r="B287" s="11" t="s">
        <v>698</v>
      </c>
      <c r="C287" s="12" t="s">
        <v>699</v>
      </c>
      <c r="D287" s="26"/>
      <c r="E287" s="39" t="str">
        <f>HYPERLINK("https://www.google.ru/search?q=FN8454-001&amp;newwindow=1&amp;tbm=isch","Еще фото")</f>
        <v>Еще фото</v>
      </c>
      <c r="F287" s="13" t="s">
        <v>26</v>
      </c>
      <c r="G287" s="11" t="s">
        <v>513</v>
      </c>
      <c r="H287" s="11" t="s">
        <v>514</v>
      </c>
      <c r="I287" s="14" t="s">
        <v>515</v>
      </c>
      <c r="J287" s="14" t="s">
        <v>516</v>
      </c>
      <c r="K287" s="15" t="s">
        <v>30</v>
      </c>
      <c r="L287" s="14" t="s">
        <v>700</v>
      </c>
      <c r="M287" s="14"/>
      <c r="N287" s="14" t="s">
        <v>241</v>
      </c>
      <c r="O287" s="14"/>
      <c r="P287" s="15" t="s">
        <v>679</v>
      </c>
      <c r="Q287" s="16">
        <v>25199</v>
      </c>
      <c r="R287" s="17">
        <v>40</v>
      </c>
      <c r="S287" s="18">
        <v>17387.309999999998</v>
      </c>
      <c r="T287" s="19" t="s">
        <v>407</v>
      </c>
      <c r="U287" s="20" t="s">
        <v>524</v>
      </c>
      <c r="V287" s="30">
        <v>41.5</v>
      </c>
      <c r="W287" s="22">
        <v>1</v>
      </c>
      <c r="X287" s="23"/>
    </row>
    <row r="288" spans="1:24" s="1" customFormat="1" ht="11" customHeight="1" x14ac:dyDescent="0.3">
      <c r="A288" s="11" t="s">
        <v>23</v>
      </c>
      <c r="B288" s="11" t="s">
        <v>701</v>
      </c>
      <c r="C288" s="12" t="s">
        <v>702</v>
      </c>
      <c r="D288" s="53"/>
      <c r="E288" s="39" t="str">
        <f t="shared" ref="E288:E296" si="2">HYPERLINK("https://www.google.ru/search?q=FN8455-800&amp;newwindow=1&amp;tbm=isch","Еще фото")</f>
        <v>Еще фото</v>
      </c>
      <c r="F288" s="13"/>
      <c r="G288" s="11" t="s">
        <v>513</v>
      </c>
      <c r="H288" s="11" t="s">
        <v>514</v>
      </c>
      <c r="I288" s="14" t="s">
        <v>515</v>
      </c>
      <c r="J288" s="14" t="s">
        <v>516</v>
      </c>
      <c r="K288" s="15" t="s">
        <v>58</v>
      </c>
      <c r="L288" s="56" t="s">
        <v>703</v>
      </c>
      <c r="M288" s="14"/>
      <c r="N288" s="14" t="s">
        <v>704</v>
      </c>
      <c r="O288" s="14"/>
      <c r="P288" s="15" t="s">
        <v>705</v>
      </c>
      <c r="Q288" s="16">
        <v>26499</v>
      </c>
      <c r="R288" s="17">
        <v>40</v>
      </c>
      <c r="S288" s="18">
        <v>18284.309999999998</v>
      </c>
      <c r="T288" s="19" t="s">
        <v>407</v>
      </c>
      <c r="U288" s="20" t="s">
        <v>520</v>
      </c>
      <c r="V288" s="30">
        <v>36.5</v>
      </c>
      <c r="W288" s="22">
        <v>1</v>
      </c>
      <c r="X288" s="23"/>
    </row>
    <row r="289" spans="1:24" s="1" customFormat="1" ht="11" customHeight="1" x14ac:dyDescent="0.3">
      <c r="A289" s="24" t="s">
        <v>23</v>
      </c>
      <c r="B289" s="24" t="s">
        <v>701</v>
      </c>
      <c r="C289" s="12" t="s">
        <v>702</v>
      </c>
      <c r="D289" s="54"/>
      <c r="E289" s="39" t="str">
        <f t="shared" si="2"/>
        <v>Еще фото</v>
      </c>
      <c r="F289" s="13"/>
      <c r="G289" s="24" t="s">
        <v>513</v>
      </c>
      <c r="H289" s="24" t="s">
        <v>514</v>
      </c>
      <c r="I289" s="24" t="s">
        <v>515</v>
      </c>
      <c r="J289" s="14" t="s">
        <v>516</v>
      </c>
      <c r="K289" s="15" t="s">
        <v>58</v>
      </c>
      <c r="L289" s="57"/>
      <c r="M289" s="14"/>
      <c r="N289" s="14" t="s">
        <v>704</v>
      </c>
      <c r="O289" s="14"/>
      <c r="P289" s="15" t="s">
        <v>705</v>
      </c>
      <c r="Q289" s="16">
        <v>26499</v>
      </c>
      <c r="R289" s="17">
        <v>40</v>
      </c>
      <c r="S289" s="18">
        <v>18284.309999999998</v>
      </c>
      <c r="T289" s="19" t="s">
        <v>407</v>
      </c>
      <c r="U289" s="20" t="s">
        <v>521</v>
      </c>
      <c r="V289" s="22">
        <v>37</v>
      </c>
      <c r="W289" s="22">
        <v>1</v>
      </c>
      <c r="X289" s="23"/>
    </row>
    <row r="290" spans="1:24" s="1" customFormat="1" ht="11" customHeight="1" x14ac:dyDescent="0.3">
      <c r="A290" s="24" t="s">
        <v>23</v>
      </c>
      <c r="B290" s="24" t="s">
        <v>701</v>
      </c>
      <c r="C290" s="12" t="s">
        <v>702</v>
      </c>
      <c r="D290" s="54"/>
      <c r="E290" s="39" t="str">
        <f t="shared" si="2"/>
        <v>Еще фото</v>
      </c>
      <c r="F290" s="13"/>
      <c r="G290" s="24" t="s">
        <v>513</v>
      </c>
      <c r="H290" s="24" t="s">
        <v>514</v>
      </c>
      <c r="I290" s="24" t="s">
        <v>515</v>
      </c>
      <c r="J290" s="14" t="s">
        <v>516</v>
      </c>
      <c r="K290" s="15" t="s">
        <v>58</v>
      </c>
      <c r="L290" s="57"/>
      <c r="M290" s="14"/>
      <c r="N290" s="14" t="s">
        <v>704</v>
      </c>
      <c r="O290" s="14"/>
      <c r="P290" s="15" t="s">
        <v>705</v>
      </c>
      <c r="Q290" s="16">
        <v>26499</v>
      </c>
      <c r="R290" s="17">
        <v>40</v>
      </c>
      <c r="S290" s="18">
        <v>18284.309999999998</v>
      </c>
      <c r="T290" s="19" t="s">
        <v>407</v>
      </c>
      <c r="U290" s="20" t="s">
        <v>522</v>
      </c>
      <c r="V290" s="30">
        <v>37.5</v>
      </c>
      <c r="W290" s="22">
        <v>2</v>
      </c>
      <c r="X290" s="23"/>
    </row>
    <row r="291" spans="1:24" s="1" customFormat="1" ht="11" customHeight="1" x14ac:dyDescent="0.3">
      <c r="A291" s="24" t="s">
        <v>23</v>
      </c>
      <c r="B291" s="24" t="s">
        <v>701</v>
      </c>
      <c r="C291" s="12" t="s">
        <v>702</v>
      </c>
      <c r="D291" s="54"/>
      <c r="E291" s="39" t="str">
        <f t="shared" si="2"/>
        <v>Еще фото</v>
      </c>
      <c r="F291" s="13"/>
      <c r="G291" s="24" t="s">
        <v>513</v>
      </c>
      <c r="H291" s="24" t="s">
        <v>514</v>
      </c>
      <c r="I291" s="24" t="s">
        <v>515</v>
      </c>
      <c r="J291" s="14" t="s">
        <v>516</v>
      </c>
      <c r="K291" s="15" t="s">
        <v>58</v>
      </c>
      <c r="L291" s="57"/>
      <c r="M291" s="14"/>
      <c r="N291" s="14" t="s">
        <v>704</v>
      </c>
      <c r="O291" s="14"/>
      <c r="P291" s="15" t="s">
        <v>705</v>
      </c>
      <c r="Q291" s="16">
        <v>26499</v>
      </c>
      <c r="R291" s="17">
        <v>40</v>
      </c>
      <c r="S291" s="18">
        <v>18284.309999999998</v>
      </c>
      <c r="T291" s="19" t="s">
        <v>407</v>
      </c>
      <c r="U291" s="20" t="s">
        <v>523</v>
      </c>
      <c r="V291" s="22">
        <v>38</v>
      </c>
      <c r="W291" s="22">
        <v>3</v>
      </c>
      <c r="X291" s="23"/>
    </row>
    <row r="292" spans="1:24" s="1" customFormat="1" ht="11" customHeight="1" x14ac:dyDescent="0.3">
      <c r="A292" s="24" t="s">
        <v>23</v>
      </c>
      <c r="B292" s="24" t="s">
        <v>701</v>
      </c>
      <c r="C292" s="12" t="s">
        <v>702</v>
      </c>
      <c r="D292" s="54"/>
      <c r="E292" s="39" t="str">
        <f t="shared" si="2"/>
        <v>Еще фото</v>
      </c>
      <c r="F292" s="13"/>
      <c r="G292" s="24" t="s">
        <v>513</v>
      </c>
      <c r="H292" s="24" t="s">
        <v>514</v>
      </c>
      <c r="I292" s="24" t="s">
        <v>515</v>
      </c>
      <c r="J292" s="14" t="s">
        <v>516</v>
      </c>
      <c r="K292" s="15" t="s">
        <v>58</v>
      </c>
      <c r="L292" s="57"/>
      <c r="M292" s="14"/>
      <c r="N292" s="14" t="s">
        <v>704</v>
      </c>
      <c r="O292" s="14"/>
      <c r="P292" s="15" t="s">
        <v>705</v>
      </c>
      <c r="Q292" s="16">
        <v>26499</v>
      </c>
      <c r="R292" s="17">
        <v>40</v>
      </c>
      <c r="S292" s="18">
        <v>18284.309999999998</v>
      </c>
      <c r="T292" s="19" t="s">
        <v>407</v>
      </c>
      <c r="U292" s="20" t="s">
        <v>589</v>
      </c>
      <c r="V292" s="22">
        <v>39</v>
      </c>
      <c r="W292" s="22">
        <v>3</v>
      </c>
      <c r="X292" s="23"/>
    </row>
    <row r="293" spans="1:24" s="1" customFormat="1" ht="11" customHeight="1" x14ac:dyDescent="0.3">
      <c r="A293" s="24" t="s">
        <v>23</v>
      </c>
      <c r="B293" s="24" t="s">
        <v>701</v>
      </c>
      <c r="C293" s="12" t="s">
        <v>702</v>
      </c>
      <c r="D293" s="54"/>
      <c r="E293" s="39" t="str">
        <f t="shared" si="2"/>
        <v>Еще фото</v>
      </c>
      <c r="F293" s="13"/>
      <c r="G293" s="24" t="s">
        <v>513</v>
      </c>
      <c r="H293" s="24" t="s">
        <v>514</v>
      </c>
      <c r="I293" s="24" t="s">
        <v>515</v>
      </c>
      <c r="J293" s="14" t="s">
        <v>516</v>
      </c>
      <c r="K293" s="15" t="s">
        <v>58</v>
      </c>
      <c r="L293" s="57"/>
      <c r="M293" s="14"/>
      <c r="N293" s="14" t="s">
        <v>704</v>
      </c>
      <c r="O293" s="14"/>
      <c r="P293" s="15" t="s">
        <v>705</v>
      </c>
      <c r="Q293" s="16">
        <v>26499</v>
      </c>
      <c r="R293" s="17">
        <v>40</v>
      </c>
      <c r="S293" s="18">
        <v>18284.309999999998</v>
      </c>
      <c r="T293" s="19" t="s">
        <v>407</v>
      </c>
      <c r="U293" s="20" t="s">
        <v>524</v>
      </c>
      <c r="V293" s="30">
        <v>39.5</v>
      </c>
      <c r="W293" s="22">
        <v>3</v>
      </c>
      <c r="X293" s="23"/>
    </row>
    <row r="294" spans="1:24" s="1" customFormat="1" ht="11" customHeight="1" x14ac:dyDescent="0.3">
      <c r="A294" s="24" t="s">
        <v>23</v>
      </c>
      <c r="B294" s="24" t="s">
        <v>701</v>
      </c>
      <c r="C294" s="12" t="s">
        <v>702</v>
      </c>
      <c r="D294" s="54"/>
      <c r="E294" s="39" t="str">
        <f t="shared" si="2"/>
        <v>Еще фото</v>
      </c>
      <c r="F294" s="13"/>
      <c r="G294" s="24" t="s">
        <v>513</v>
      </c>
      <c r="H294" s="24" t="s">
        <v>514</v>
      </c>
      <c r="I294" s="24" t="s">
        <v>515</v>
      </c>
      <c r="J294" s="14" t="s">
        <v>516</v>
      </c>
      <c r="K294" s="15" t="s">
        <v>58</v>
      </c>
      <c r="L294" s="57"/>
      <c r="M294" s="14"/>
      <c r="N294" s="14" t="s">
        <v>704</v>
      </c>
      <c r="O294" s="14"/>
      <c r="P294" s="15" t="s">
        <v>705</v>
      </c>
      <c r="Q294" s="16">
        <v>26499</v>
      </c>
      <c r="R294" s="17">
        <v>40</v>
      </c>
      <c r="S294" s="18">
        <v>18284.309999999998</v>
      </c>
      <c r="T294" s="19" t="s">
        <v>407</v>
      </c>
      <c r="U294" s="20" t="s">
        <v>525</v>
      </c>
      <c r="V294" s="22">
        <v>40</v>
      </c>
      <c r="W294" s="22">
        <v>3</v>
      </c>
      <c r="X294" s="23"/>
    </row>
    <row r="295" spans="1:24" s="1" customFormat="1" ht="11" customHeight="1" x14ac:dyDescent="0.3">
      <c r="A295" s="24" t="s">
        <v>23</v>
      </c>
      <c r="B295" s="24" t="s">
        <v>701</v>
      </c>
      <c r="C295" s="12" t="s">
        <v>702</v>
      </c>
      <c r="D295" s="54"/>
      <c r="E295" s="39" t="str">
        <f t="shared" si="2"/>
        <v>Еще фото</v>
      </c>
      <c r="F295" s="13"/>
      <c r="G295" s="24" t="s">
        <v>513</v>
      </c>
      <c r="H295" s="24" t="s">
        <v>514</v>
      </c>
      <c r="I295" s="24" t="s">
        <v>515</v>
      </c>
      <c r="J295" s="14" t="s">
        <v>516</v>
      </c>
      <c r="K295" s="15" t="s">
        <v>58</v>
      </c>
      <c r="L295" s="57"/>
      <c r="M295" s="14"/>
      <c r="N295" s="14" t="s">
        <v>704</v>
      </c>
      <c r="O295" s="14"/>
      <c r="P295" s="15" t="s">
        <v>705</v>
      </c>
      <c r="Q295" s="16">
        <v>26499</v>
      </c>
      <c r="R295" s="17">
        <v>40</v>
      </c>
      <c r="S295" s="18">
        <v>18284.309999999998</v>
      </c>
      <c r="T295" s="19" t="s">
        <v>407</v>
      </c>
      <c r="U295" s="20" t="s">
        <v>526</v>
      </c>
      <c r="V295" s="22">
        <v>41</v>
      </c>
      <c r="W295" s="22">
        <v>2</v>
      </c>
      <c r="X295" s="23"/>
    </row>
    <row r="296" spans="1:24" s="1" customFormat="1" ht="11" customHeight="1" x14ac:dyDescent="0.3">
      <c r="A296" s="24" t="s">
        <v>23</v>
      </c>
      <c r="B296" s="24" t="s">
        <v>701</v>
      </c>
      <c r="C296" s="12" t="s">
        <v>702</v>
      </c>
      <c r="D296" s="55"/>
      <c r="E296" s="39" t="str">
        <f t="shared" si="2"/>
        <v>Еще фото</v>
      </c>
      <c r="F296" s="13"/>
      <c r="G296" s="24" t="s">
        <v>513</v>
      </c>
      <c r="H296" s="24" t="s">
        <v>514</v>
      </c>
      <c r="I296" s="24" t="s">
        <v>515</v>
      </c>
      <c r="J296" s="14" t="s">
        <v>516</v>
      </c>
      <c r="K296" s="15" t="s">
        <v>58</v>
      </c>
      <c r="L296" s="58"/>
      <c r="M296" s="14"/>
      <c r="N296" s="14" t="s">
        <v>704</v>
      </c>
      <c r="O296" s="14"/>
      <c r="P296" s="15" t="s">
        <v>705</v>
      </c>
      <c r="Q296" s="16">
        <v>26499</v>
      </c>
      <c r="R296" s="17">
        <v>40</v>
      </c>
      <c r="S296" s="18">
        <v>18284.309999999998</v>
      </c>
      <c r="T296" s="19" t="s">
        <v>407</v>
      </c>
      <c r="U296" s="20" t="s">
        <v>527</v>
      </c>
      <c r="V296" s="30">
        <v>41.5</v>
      </c>
      <c r="W296" s="22">
        <v>1</v>
      </c>
      <c r="X296" s="23"/>
    </row>
    <row r="297" spans="1:24" s="1" customFormat="1" ht="108" customHeight="1" x14ac:dyDescent="0.3">
      <c r="A297" s="11" t="s">
        <v>23</v>
      </c>
      <c r="B297" s="11" t="s">
        <v>706</v>
      </c>
      <c r="C297" s="12" t="s">
        <v>707</v>
      </c>
      <c r="D297" s="26"/>
      <c r="E297" s="39" t="str">
        <f>HYPERLINK("https://www.google.ru/search?q=FQ0904-204&amp;newwindow=1&amp;tbm=isch","Еще фото")</f>
        <v>Еще фото</v>
      </c>
      <c r="F297" s="13"/>
      <c r="G297" s="11" t="s">
        <v>513</v>
      </c>
      <c r="H297" s="11" t="s">
        <v>514</v>
      </c>
      <c r="I297" s="14" t="s">
        <v>515</v>
      </c>
      <c r="J297" s="14" t="s">
        <v>544</v>
      </c>
      <c r="K297" s="15" t="s">
        <v>30</v>
      </c>
      <c r="L297" s="14" t="s">
        <v>708</v>
      </c>
      <c r="M297" s="14"/>
      <c r="N297" s="14" t="s">
        <v>69</v>
      </c>
      <c r="O297" s="14"/>
      <c r="P297" s="15" t="s">
        <v>518</v>
      </c>
      <c r="Q297" s="16">
        <v>12499</v>
      </c>
      <c r="R297" s="17">
        <v>40</v>
      </c>
      <c r="S297" s="18">
        <v>8624.31</v>
      </c>
      <c r="T297" s="19" t="s">
        <v>407</v>
      </c>
      <c r="U297" s="20" t="s">
        <v>526</v>
      </c>
      <c r="V297" s="22">
        <v>43</v>
      </c>
      <c r="W297" s="22">
        <v>1</v>
      </c>
      <c r="X297" s="23"/>
    </row>
    <row r="298" spans="1:24" s="1" customFormat="1" ht="108" customHeight="1" x14ac:dyDescent="0.3">
      <c r="A298" s="11" t="s">
        <v>23</v>
      </c>
      <c r="B298" s="11" t="s">
        <v>709</v>
      </c>
      <c r="C298" s="12" t="s">
        <v>710</v>
      </c>
      <c r="D298" s="26"/>
      <c r="E298" s="39" t="str">
        <f>HYPERLINK("https://www.google.ru/search?q=FQ0912-001&amp;newwindow=1&amp;tbm=isch","Еще фото")</f>
        <v>Еще фото</v>
      </c>
      <c r="F298" s="13"/>
      <c r="G298" s="11" t="s">
        <v>513</v>
      </c>
      <c r="H298" s="11" t="s">
        <v>514</v>
      </c>
      <c r="I298" s="14" t="s">
        <v>515</v>
      </c>
      <c r="J298" s="14" t="s">
        <v>516</v>
      </c>
      <c r="K298" s="15" t="s">
        <v>58</v>
      </c>
      <c r="L298" s="14" t="s">
        <v>711</v>
      </c>
      <c r="M298" s="14"/>
      <c r="N298" s="14" t="s">
        <v>92</v>
      </c>
      <c r="O298" s="14"/>
      <c r="P298" s="15" t="s">
        <v>712</v>
      </c>
      <c r="Q298" s="16">
        <v>37199</v>
      </c>
      <c r="R298" s="17">
        <v>40</v>
      </c>
      <c r="S298" s="18">
        <v>25667.31</v>
      </c>
      <c r="T298" s="19" t="s">
        <v>407</v>
      </c>
      <c r="U298" s="20" t="s">
        <v>524</v>
      </c>
      <c r="V298" s="30">
        <v>39.5</v>
      </c>
      <c r="W298" s="22">
        <v>1</v>
      </c>
      <c r="X298" s="23"/>
    </row>
    <row r="299" spans="1:24" s="1" customFormat="1" ht="35" customHeight="1" x14ac:dyDescent="0.3">
      <c r="A299" s="11" t="s">
        <v>23</v>
      </c>
      <c r="B299" s="11" t="s">
        <v>713</v>
      </c>
      <c r="C299" s="12" t="s">
        <v>714</v>
      </c>
      <c r="D299" s="53"/>
      <c r="E299" s="39" t="str">
        <f>HYPERLINK("https://www.google.ru/search?q=FQ0912-503&amp;newwindow=1&amp;tbm=isch","Еще фото")</f>
        <v>Еще фото</v>
      </c>
      <c r="F299" s="13"/>
      <c r="G299" s="11" t="s">
        <v>513</v>
      </c>
      <c r="H299" s="11" t="s">
        <v>514</v>
      </c>
      <c r="I299" s="14" t="s">
        <v>515</v>
      </c>
      <c r="J299" s="14" t="s">
        <v>516</v>
      </c>
      <c r="K299" s="15" t="s">
        <v>58</v>
      </c>
      <c r="L299" s="56" t="s">
        <v>711</v>
      </c>
      <c r="M299" s="14" t="s">
        <v>715</v>
      </c>
      <c r="N299" s="14" t="s">
        <v>102</v>
      </c>
      <c r="O299" s="14"/>
      <c r="P299" s="15" t="s">
        <v>518</v>
      </c>
      <c r="Q299" s="16">
        <v>24999</v>
      </c>
      <c r="R299" s="17">
        <v>40</v>
      </c>
      <c r="S299" s="18">
        <v>17249.309999999998</v>
      </c>
      <c r="T299" s="19" t="s">
        <v>407</v>
      </c>
      <c r="U299" s="20" t="s">
        <v>541</v>
      </c>
      <c r="V299" s="22">
        <v>35</v>
      </c>
      <c r="W299" s="22">
        <v>1</v>
      </c>
      <c r="X299" s="23"/>
    </row>
    <row r="300" spans="1:24" s="1" customFormat="1" ht="35" customHeight="1" x14ac:dyDescent="0.3">
      <c r="A300" s="24" t="s">
        <v>23</v>
      </c>
      <c r="B300" s="24" t="s">
        <v>713</v>
      </c>
      <c r="C300" s="12" t="s">
        <v>714</v>
      </c>
      <c r="D300" s="54"/>
      <c r="E300" s="39" t="str">
        <f>HYPERLINK("https://www.google.ru/search?q=FQ0912-503&amp;newwindow=1&amp;tbm=isch","Еще фото")</f>
        <v>Еще фото</v>
      </c>
      <c r="F300" s="13"/>
      <c r="G300" s="24" t="s">
        <v>513</v>
      </c>
      <c r="H300" s="24" t="s">
        <v>514</v>
      </c>
      <c r="I300" s="24" t="s">
        <v>515</v>
      </c>
      <c r="J300" s="14" t="s">
        <v>516</v>
      </c>
      <c r="K300" s="15" t="s">
        <v>58</v>
      </c>
      <c r="L300" s="57"/>
      <c r="M300" s="14" t="s">
        <v>715</v>
      </c>
      <c r="N300" s="14" t="s">
        <v>102</v>
      </c>
      <c r="O300" s="14"/>
      <c r="P300" s="15" t="s">
        <v>518</v>
      </c>
      <c r="Q300" s="16">
        <v>24999</v>
      </c>
      <c r="R300" s="17">
        <v>40</v>
      </c>
      <c r="S300" s="18">
        <v>17249.309999999998</v>
      </c>
      <c r="T300" s="19" t="s">
        <v>407</v>
      </c>
      <c r="U300" s="20" t="s">
        <v>519</v>
      </c>
      <c r="V300" s="30">
        <v>35.5</v>
      </c>
      <c r="W300" s="22">
        <v>1</v>
      </c>
      <c r="X300" s="23"/>
    </row>
    <row r="301" spans="1:24" s="1" customFormat="1" ht="37.049999999999997" customHeight="1" x14ac:dyDescent="0.3">
      <c r="A301" s="24" t="s">
        <v>23</v>
      </c>
      <c r="B301" s="24" t="s">
        <v>713</v>
      </c>
      <c r="C301" s="12" t="s">
        <v>714</v>
      </c>
      <c r="D301" s="55"/>
      <c r="E301" s="39" t="str">
        <f>HYPERLINK("https://www.google.ru/search?q=FQ0912-503&amp;newwindow=1&amp;tbm=isch","Еще фото")</f>
        <v>Еще фото</v>
      </c>
      <c r="F301" s="13"/>
      <c r="G301" s="24" t="s">
        <v>513</v>
      </c>
      <c r="H301" s="24" t="s">
        <v>514</v>
      </c>
      <c r="I301" s="24" t="s">
        <v>515</v>
      </c>
      <c r="J301" s="14" t="s">
        <v>516</v>
      </c>
      <c r="K301" s="15" t="s">
        <v>58</v>
      </c>
      <c r="L301" s="58"/>
      <c r="M301" s="14" t="s">
        <v>715</v>
      </c>
      <c r="N301" s="14" t="s">
        <v>102</v>
      </c>
      <c r="O301" s="14"/>
      <c r="P301" s="15" t="s">
        <v>518</v>
      </c>
      <c r="Q301" s="16">
        <v>24999</v>
      </c>
      <c r="R301" s="17">
        <v>40</v>
      </c>
      <c r="S301" s="18">
        <v>17249.309999999998</v>
      </c>
      <c r="T301" s="19" t="s">
        <v>407</v>
      </c>
      <c r="U301" s="20" t="s">
        <v>525</v>
      </c>
      <c r="V301" s="22">
        <v>40</v>
      </c>
      <c r="W301" s="22">
        <v>1</v>
      </c>
      <c r="X301" s="23"/>
    </row>
    <row r="302" spans="1:24" s="1" customFormat="1" ht="52.05" customHeight="1" x14ac:dyDescent="0.3">
      <c r="A302" s="11" t="s">
        <v>23</v>
      </c>
      <c r="B302" s="11" t="s">
        <v>716</v>
      </c>
      <c r="C302" s="12" t="s">
        <v>717</v>
      </c>
      <c r="D302" s="59"/>
      <c r="E302" s="39" t="str">
        <f>HYPERLINK("https://www.google.ru/search?q=FQ1458-446&amp;newwindow=1&amp;tbm=isch","Еще фото")</f>
        <v>Еще фото</v>
      </c>
      <c r="F302" s="13" t="s">
        <v>26</v>
      </c>
      <c r="G302" s="11" t="s">
        <v>577</v>
      </c>
      <c r="H302" s="11" t="s">
        <v>514</v>
      </c>
      <c r="I302" s="14" t="s">
        <v>515</v>
      </c>
      <c r="J302" s="14" t="s">
        <v>122</v>
      </c>
      <c r="K302" s="15" t="s">
        <v>30</v>
      </c>
      <c r="L302" s="56" t="s">
        <v>718</v>
      </c>
      <c r="M302" s="14"/>
      <c r="N302" s="14" t="s">
        <v>85</v>
      </c>
      <c r="O302" s="14"/>
      <c r="P302" s="15" t="s">
        <v>623</v>
      </c>
      <c r="Q302" s="16">
        <v>14699</v>
      </c>
      <c r="R302" s="17">
        <v>40</v>
      </c>
      <c r="S302" s="18">
        <v>10142.31</v>
      </c>
      <c r="T302" s="19" t="s">
        <v>407</v>
      </c>
      <c r="U302" s="20" t="s">
        <v>524</v>
      </c>
      <c r="V302" s="30">
        <v>41.5</v>
      </c>
      <c r="W302" s="22">
        <v>2</v>
      </c>
      <c r="X302" s="23"/>
    </row>
    <row r="303" spans="1:24" s="1" customFormat="1" ht="61.05" customHeight="1" x14ac:dyDescent="0.3">
      <c r="A303" s="24" t="s">
        <v>23</v>
      </c>
      <c r="B303" s="24" t="s">
        <v>716</v>
      </c>
      <c r="C303" s="12" t="s">
        <v>717</v>
      </c>
      <c r="D303" s="60"/>
      <c r="E303" s="39" t="str">
        <f>HYPERLINK("https://www.google.ru/search?q=FQ1458-446&amp;newwindow=1&amp;tbm=isch","Еще фото")</f>
        <v>Еще фото</v>
      </c>
      <c r="F303" s="13" t="s">
        <v>26</v>
      </c>
      <c r="G303" s="24" t="s">
        <v>577</v>
      </c>
      <c r="H303" s="24" t="s">
        <v>514</v>
      </c>
      <c r="I303" s="24" t="s">
        <v>515</v>
      </c>
      <c r="J303" s="14" t="s">
        <v>122</v>
      </c>
      <c r="K303" s="15" t="s">
        <v>30</v>
      </c>
      <c r="L303" s="58"/>
      <c r="M303" s="14"/>
      <c r="N303" s="14" t="s">
        <v>85</v>
      </c>
      <c r="O303" s="14"/>
      <c r="P303" s="15" t="s">
        <v>623</v>
      </c>
      <c r="Q303" s="16">
        <v>14699</v>
      </c>
      <c r="R303" s="17">
        <v>40</v>
      </c>
      <c r="S303" s="18">
        <v>10142.31</v>
      </c>
      <c r="T303" s="19" t="s">
        <v>407</v>
      </c>
      <c r="U303" s="20" t="s">
        <v>525</v>
      </c>
      <c r="V303" s="22">
        <v>42</v>
      </c>
      <c r="W303" s="22">
        <v>2</v>
      </c>
      <c r="X303" s="23"/>
    </row>
    <row r="304" spans="1:24" s="1" customFormat="1" ht="108" customHeight="1" x14ac:dyDescent="0.3">
      <c r="A304" s="11" t="s">
        <v>23</v>
      </c>
      <c r="B304" s="11" t="s">
        <v>719</v>
      </c>
      <c r="C304" s="12" t="s">
        <v>720</v>
      </c>
      <c r="D304" s="26"/>
      <c r="E304" s="39" t="str">
        <f>HYPERLINK("https://www.google.ru/search?q=FQ1833-003&amp;newwindow=1&amp;tbm=isch","Еще фото")</f>
        <v>Еще фото</v>
      </c>
      <c r="F304" s="13" t="s">
        <v>26</v>
      </c>
      <c r="G304" s="11" t="s">
        <v>513</v>
      </c>
      <c r="H304" s="11" t="s">
        <v>514</v>
      </c>
      <c r="I304" s="14" t="s">
        <v>515</v>
      </c>
      <c r="J304" s="14" t="s">
        <v>544</v>
      </c>
      <c r="K304" s="15" t="s">
        <v>30</v>
      </c>
      <c r="L304" s="14" t="s">
        <v>721</v>
      </c>
      <c r="M304" s="14" t="s">
        <v>546</v>
      </c>
      <c r="N304" s="14" t="s">
        <v>92</v>
      </c>
      <c r="O304" s="14"/>
      <c r="P304" s="15" t="s">
        <v>518</v>
      </c>
      <c r="Q304" s="16">
        <v>14399</v>
      </c>
      <c r="R304" s="17">
        <v>40</v>
      </c>
      <c r="S304" s="18">
        <v>9935.31</v>
      </c>
      <c r="T304" s="19" t="s">
        <v>407</v>
      </c>
      <c r="U304" s="20" t="s">
        <v>526</v>
      </c>
      <c r="V304" s="22">
        <v>43</v>
      </c>
      <c r="W304" s="22">
        <v>1</v>
      </c>
      <c r="X304" s="23"/>
    </row>
    <row r="305" spans="1:24" s="1" customFormat="1" ht="26" customHeight="1" x14ac:dyDescent="0.3">
      <c r="A305" s="11" t="s">
        <v>23</v>
      </c>
      <c r="B305" s="11" t="s">
        <v>722</v>
      </c>
      <c r="C305" s="12" t="s">
        <v>723</v>
      </c>
      <c r="D305" s="53"/>
      <c r="E305" s="39" t="str">
        <f>HYPERLINK("https://www.google.ru/search?q=FQ1833-009&amp;newwindow=1&amp;tbm=isch","Еще фото")</f>
        <v>Еще фото</v>
      </c>
      <c r="F305" s="13" t="s">
        <v>26</v>
      </c>
      <c r="G305" s="11" t="s">
        <v>513</v>
      </c>
      <c r="H305" s="11" t="s">
        <v>514</v>
      </c>
      <c r="I305" s="14" t="s">
        <v>515</v>
      </c>
      <c r="J305" s="14" t="s">
        <v>544</v>
      </c>
      <c r="K305" s="15" t="s">
        <v>30</v>
      </c>
      <c r="L305" s="56" t="s">
        <v>721</v>
      </c>
      <c r="M305" s="14"/>
      <c r="N305" s="14" t="s">
        <v>32</v>
      </c>
      <c r="O305" s="14"/>
      <c r="P305" s="15" t="s">
        <v>518</v>
      </c>
      <c r="Q305" s="16">
        <v>14399</v>
      </c>
      <c r="R305" s="17">
        <v>40</v>
      </c>
      <c r="S305" s="18">
        <v>9935.31</v>
      </c>
      <c r="T305" s="19" t="s">
        <v>407</v>
      </c>
      <c r="U305" s="20" t="s">
        <v>520</v>
      </c>
      <c r="V305" s="22">
        <v>38</v>
      </c>
      <c r="W305" s="22">
        <v>1</v>
      </c>
      <c r="X305" s="23"/>
    </row>
    <row r="306" spans="1:24" s="1" customFormat="1" ht="26" customHeight="1" x14ac:dyDescent="0.3">
      <c r="A306" s="24" t="s">
        <v>23</v>
      </c>
      <c r="B306" s="24" t="s">
        <v>722</v>
      </c>
      <c r="C306" s="12" t="s">
        <v>723</v>
      </c>
      <c r="D306" s="54"/>
      <c r="E306" s="39" t="str">
        <f>HYPERLINK("https://www.google.ru/search?q=FQ1833-009&amp;newwindow=1&amp;tbm=isch","Еще фото")</f>
        <v>Еще фото</v>
      </c>
      <c r="F306" s="13" t="s">
        <v>26</v>
      </c>
      <c r="G306" s="24" t="s">
        <v>513</v>
      </c>
      <c r="H306" s="24" t="s">
        <v>514</v>
      </c>
      <c r="I306" s="24" t="s">
        <v>515</v>
      </c>
      <c r="J306" s="14" t="s">
        <v>544</v>
      </c>
      <c r="K306" s="15" t="s">
        <v>30</v>
      </c>
      <c r="L306" s="57"/>
      <c r="M306" s="14"/>
      <c r="N306" s="14" t="s">
        <v>32</v>
      </c>
      <c r="O306" s="14"/>
      <c r="P306" s="15" t="s">
        <v>518</v>
      </c>
      <c r="Q306" s="16">
        <v>14399</v>
      </c>
      <c r="R306" s="17">
        <v>40</v>
      </c>
      <c r="S306" s="18">
        <v>9935.31</v>
      </c>
      <c r="T306" s="19" t="s">
        <v>407</v>
      </c>
      <c r="U306" s="20" t="s">
        <v>521</v>
      </c>
      <c r="V306" s="22">
        <v>39</v>
      </c>
      <c r="W306" s="22">
        <v>1</v>
      </c>
      <c r="X306" s="23"/>
    </row>
    <row r="307" spans="1:24" s="1" customFormat="1" ht="26" customHeight="1" x14ac:dyDescent="0.3">
      <c r="A307" s="24" t="s">
        <v>23</v>
      </c>
      <c r="B307" s="24" t="s">
        <v>722</v>
      </c>
      <c r="C307" s="12" t="s">
        <v>723</v>
      </c>
      <c r="D307" s="54"/>
      <c r="E307" s="39" t="str">
        <f>HYPERLINK("https://www.google.ru/search?q=FQ1833-009&amp;newwindow=1&amp;tbm=isch","Еще фото")</f>
        <v>Еще фото</v>
      </c>
      <c r="F307" s="13" t="s">
        <v>26</v>
      </c>
      <c r="G307" s="24" t="s">
        <v>513</v>
      </c>
      <c r="H307" s="24" t="s">
        <v>514</v>
      </c>
      <c r="I307" s="24" t="s">
        <v>515</v>
      </c>
      <c r="J307" s="14" t="s">
        <v>544</v>
      </c>
      <c r="K307" s="15" t="s">
        <v>30</v>
      </c>
      <c r="L307" s="57"/>
      <c r="M307" s="14"/>
      <c r="N307" s="14" t="s">
        <v>32</v>
      </c>
      <c r="O307" s="14"/>
      <c r="P307" s="15" t="s">
        <v>518</v>
      </c>
      <c r="Q307" s="16">
        <v>14399</v>
      </c>
      <c r="R307" s="17">
        <v>40</v>
      </c>
      <c r="S307" s="18">
        <v>9935.31</v>
      </c>
      <c r="T307" s="19" t="s">
        <v>407</v>
      </c>
      <c r="U307" s="20" t="s">
        <v>522</v>
      </c>
      <c r="V307" s="30">
        <v>39.5</v>
      </c>
      <c r="W307" s="22">
        <v>1</v>
      </c>
      <c r="X307" s="23"/>
    </row>
    <row r="308" spans="1:24" s="1" customFormat="1" ht="26" customHeight="1" x14ac:dyDescent="0.3">
      <c r="A308" s="24" t="s">
        <v>23</v>
      </c>
      <c r="B308" s="24" t="s">
        <v>722</v>
      </c>
      <c r="C308" s="12" t="s">
        <v>723</v>
      </c>
      <c r="D308" s="55"/>
      <c r="E308" s="39" t="str">
        <f>HYPERLINK("https://www.google.ru/search?q=FQ1833-009&amp;newwindow=1&amp;tbm=isch","Еще фото")</f>
        <v>Еще фото</v>
      </c>
      <c r="F308" s="13" t="s">
        <v>26</v>
      </c>
      <c r="G308" s="24" t="s">
        <v>513</v>
      </c>
      <c r="H308" s="24" t="s">
        <v>514</v>
      </c>
      <c r="I308" s="24" t="s">
        <v>515</v>
      </c>
      <c r="J308" s="14" t="s">
        <v>544</v>
      </c>
      <c r="K308" s="15" t="s">
        <v>30</v>
      </c>
      <c r="L308" s="58"/>
      <c r="M308" s="14"/>
      <c r="N308" s="14" t="s">
        <v>32</v>
      </c>
      <c r="O308" s="14"/>
      <c r="P308" s="15" t="s">
        <v>518</v>
      </c>
      <c r="Q308" s="16">
        <v>14399</v>
      </c>
      <c r="R308" s="17">
        <v>40</v>
      </c>
      <c r="S308" s="18">
        <v>9935.31</v>
      </c>
      <c r="T308" s="19" t="s">
        <v>407</v>
      </c>
      <c r="U308" s="20" t="s">
        <v>524</v>
      </c>
      <c r="V308" s="30">
        <v>41.5</v>
      </c>
      <c r="W308" s="22">
        <v>1</v>
      </c>
      <c r="X308" s="23"/>
    </row>
    <row r="309" spans="1:24" s="1" customFormat="1" ht="108" customHeight="1" x14ac:dyDescent="0.3">
      <c r="A309" s="11" t="s">
        <v>23</v>
      </c>
      <c r="B309" s="11" t="s">
        <v>722</v>
      </c>
      <c r="C309" s="12" t="s">
        <v>724</v>
      </c>
      <c r="D309" s="26"/>
      <c r="E309" s="39" t="str">
        <f>HYPERLINK("https://www.google.ru/search?q=FQ1833-013&amp;newwindow=1&amp;tbm=isch","Еще фото")</f>
        <v>Еще фото</v>
      </c>
      <c r="F309" s="13"/>
      <c r="G309" s="11" t="s">
        <v>513</v>
      </c>
      <c r="H309" s="11" t="s">
        <v>514</v>
      </c>
      <c r="I309" s="14" t="s">
        <v>515</v>
      </c>
      <c r="J309" s="14" t="s">
        <v>544</v>
      </c>
      <c r="K309" s="15" t="s">
        <v>30</v>
      </c>
      <c r="L309" s="14"/>
      <c r="M309" s="14"/>
      <c r="N309" s="14" t="s">
        <v>725</v>
      </c>
      <c r="O309" s="14"/>
      <c r="P309" s="15" t="s">
        <v>518</v>
      </c>
      <c r="Q309" s="16">
        <v>14199</v>
      </c>
      <c r="R309" s="17">
        <v>40</v>
      </c>
      <c r="S309" s="18">
        <v>9797.31</v>
      </c>
      <c r="T309" s="19" t="s">
        <v>407</v>
      </c>
      <c r="U309" s="20" t="s">
        <v>523</v>
      </c>
      <c r="V309" s="22">
        <v>40</v>
      </c>
      <c r="W309" s="22">
        <v>1</v>
      </c>
      <c r="X309" s="23"/>
    </row>
    <row r="310" spans="1:24" s="1" customFormat="1" ht="52.05" customHeight="1" x14ac:dyDescent="0.3">
      <c r="A310" s="11" t="s">
        <v>23</v>
      </c>
      <c r="B310" s="11" t="s">
        <v>726</v>
      </c>
      <c r="C310" s="12" t="s">
        <v>727</v>
      </c>
      <c r="D310" s="59"/>
      <c r="E310" s="39" t="str">
        <f>HYPERLINK("https://www.google.ru/search?q=FQ7262-002&amp;newwindow=1&amp;tbm=isch","Еще фото")</f>
        <v>Еще фото</v>
      </c>
      <c r="F310" s="13"/>
      <c r="G310" s="11" t="s">
        <v>513</v>
      </c>
      <c r="H310" s="11" t="s">
        <v>514</v>
      </c>
      <c r="I310" s="14" t="s">
        <v>515</v>
      </c>
      <c r="J310" s="14" t="s">
        <v>516</v>
      </c>
      <c r="K310" s="15" t="s">
        <v>30</v>
      </c>
      <c r="L310" s="56" t="s">
        <v>728</v>
      </c>
      <c r="M310" s="14"/>
      <c r="N310" s="14" t="s">
        <v>92</v>
      </c>
      <c r="O310" s="14"/>
      <c r="P310" s="15" t="s">
        <v>679</v>
      </c>
      <c r="Q310" s="16">
        <v>28399</v>
      </c>
      <c r="R310" s="17">
        <v>40</v>
      </c>
      <c r="S310" s="18">
        <v>19595.310000000001</v>
      </c>
      <c r="T310" s="19" t="s">
        <v>407</v>
      </c>
      <c r="U310" s="20" t="s">
        <v>589</v>
      </c>
      <c r="V310" s="22">
        <v>41</v>
      </c>
      <c r="W310" s="22">
        <v>4</v>
      </c>
      <c r="X310" s="23"/>
    </row>
    <row r="311" spans="1:24" s="1" customFormat="1" ht="61.05" customHeight="1" x14ac:dyDescent="0.3">
      <c r="A311" s="24" t="s">
        <v>23</v>
      </c>
      <c r="B311" s="24" t="s">
        <v>726</v>
      </c>
      <c r="C311" s="12" t="s">
        <v>727</v>
      </c>
      <c r="D311" s="60"/>
      <c r="E311" s="39" t="str">
        <f>HYPERLINK("https://www.google.ru/search?q=FQ7262-002&amp;newwindow=1&amp;tbm=isch","Еще фото")</f>
        <v>Еще фото</v>
      </c>
      <c r="F311" s="13"/>
      <c r="G311" s="24" t="s">
        <v>513</v>
      </c>
      <c r="H311" s="24" t="s">
        <v>514</v>
      </c>
      <c r="I311" s="24" t="s">
        <v>515</v>
      </c>
      <c r="J311" s="14" t="s">
        <v>516</v>
      </c>
      <c r="K311" s="15" t="s">
        <v>30</v>
      </c>
      <c r="L311" s="58"/>
      <c r="M311" s="14"/>
      <c r="N311" s="14" t="s">
        <v>92</v>
      </c>
      <c r="O311" s="14"/>
      <c r="P311" s="15" t="s">
        <v>679</v>
      </c>
      <c r="Q311" s="16">
        <v>28399</v>
      </c>
      <c r="R311" s="17">
        <v>40</v>
      </c>
      <c r="S311" s="18">
        <v>19595.310000000001</v>
      </c>
      <c r="T311" s="19" t="s">
        <v>407</v>
      </c>
      <c r="U311" s="20" t="s">
        <v>579</v>
      </c>
      <c r="V311" s="22">
        <v>45</v>
      </c>
      <c r="W311" s="22">
        <v>1</v>
      </c>
      <c r="X311" s="23"/>
    </row>
    <row r="312" spans="1:24" s="1" customFormat="1" ht="17" customHeight="1" x14ac:dyDescent="0.3">
      <c r="A312" s="11" t="s">
        <v>23</v>
      </c>
      <c r="B312" s="11" t="s">
        <v>726</v>
      </c>
      <c r="C312" s="12" t="s">
        <v>729</v>
      </c>
      <c r="D312" s="53"/>
      <c r="E312" s="39" t="str">
        <f t="shared" ref="E312:E317" si="3">HYPERLINK("https://www.google.ru/search?q=FQ7262-017&amp;newwindow=1&amp;tbm=isch","Еще фото")</f>
        <v>Еще фото</v>
      </c>
      <c r="F312" s="13" t="s">
        <v>26</v>
      </c>
      <c r="G312" s="11" t="s">
        <v>513</v>
      </c>
      <c r="H312" s="11" t="s">
        <v>514</v>
      </c>
      <c r="I312" s="14" t="s">
        <v>515</v>
      </c>
      <c r="J312" s="14" t="s">
        <v>516</v>
      </c>
      <c r="K312" s="15" t="s">
        <v>30</v>
      </c>
      <c r="L312" s="56" t="s">
        <v>728</v>
      </c>
      <c r="M312" s="14"/>
      <c r="N312" s="14" t="s">
        <v>32</v>
      </c>
      <c r="O312" s="14"/>
      <c r="P312" s="15" t="s">
        <v>518</v>
      </c>
      <c r="Q312" s="16">
        <v>28099</v>
      </c>
      <c r="R312" s="17">
        <v>40</v>
      </c>
      <c r="S312" s="18">
        <v>19388.310000000001</v>
      </c>
      <c r="T312" s="19" t="s">
        <v>407</v>
      </c>
      <c r="U312" s="20" t="s">
        <v>589</v>
      </c>
      <c r="V312" s="22">
        <v>41</v>
      </c>
      <c r="W312" s="22">
        <v>1</v>
      </c>
      <c r="X312" s="23"/>
    </row>
    <row r="313" spans="1:24" s="1" customFormat="1" ht="17" customHeight="1" x14ac:dyDescent="0.3">
      <c r="A313" s="24" t="s">
        <v>23</v>
      </c>
      <c r="B313" s="24" t="s">
        <v>726</v>
      </c>
      <c r="C313" s="12" t="s">
        <v>729</v>
      </c>
      <c r="D313" s="54"/>
      <c r="E313" s="39" t="str">
        <f t="shared" si="3"/>
        <v>Еще фото</v>
      </c>
      <c r="F313" s="13" t="s">
        <v>26</v>
      </c>
      <c r="G313" s="24" t="s">
        <v>513</v>
      </c>
      <c r="H313" s="24" t="s">
        <v>514</v>
      </c>
      <c r="I313" s="24" t="s">
        <v>515</v>
      </c>
      <c r="J313" s="14" t="s">
        <v>516</v>
      </c>
      <c r="K313" s="15" t="s">
        <v>30</v>
      </c>
      <c r="L313" s="57"/>
      <c r="M313" s="14"/>
      <c r="N313" s="14" t="s">
        <v>32</v>
      </c>
      <c r="O313" s="14"/>
      <c r="P313" s="15" t="s">
        <v>518</v>
      </c>
      <c r="Q313" s="16">
        <v>28099</v>
      </c>
      <c r="R313" s="17">
        <v>40</v>
      </c>
      <c r="S313" s="18">
        <v>19388.310000000001</v>
      </c>
      <c r="T313" s="19" t="s">
        <v>407</v>
      </c>
      <c r="U313" s="20" t="s">
        <v>524</v>
      </c>
      <c r="V313" s="30">
        <v>41.5</v>
      </c>
      <c r="W313" s="22">
        <v>3</v>
      </c>
      <c r="X313" s="23"/>
    </row>
    <row r="314" spans="1:24" s="1" customFormat="1" ht="17" customHeight="1" x14ac:dyDescent="0.3">
      <c r="A314" s="24" t="s">
        <v>23</v>
      </c>
      <c r="B314" s="24" t="s">
        <v>726</v>
      </c>
      <c r="C314" s="12" t="s">
        <v>729</v>
      </c>
      <c r="D314" s="54"/>
      <c r="E314" s="39" t="str">
        <f t="shared" si="3"/>
        <v>Еще фото</v>
      </c>
      <c r="F314" s="13" t="s">
        <v>26</v>
      </c>
      <c r="G314" s="24" t="s">
        <v>513</v>
      </c>
      <c r="H314" s="24" t="s">
        <v>514</v>
      </c>
      <c r="I314" s="24" t="s">
        <v>515</v>
      </c>
      <c r="J314" s="14" t="s">
        <v>516</v>
      </c>
      <c r="K314" s="15" t="s">
        <v>30</v>
      </c>
      <c r="L314" s="57"/>
      <c r="M314" s="14"/>
      <c r="N314" s="14" t="s">
        <v>32</v>
      </c>
      <c r="O314" s="14"/>
      <c r="P314" s="15" t="s">
        <v>518</v>
      </c>
      <c r="Q314" s="16">
        <v>28099</v>
      </c>
      <c r="R314" s="17">
        <v>40</v>
      </c>
      <c r="S314" s="18">
        <v>19388.310000000001</v>
      </c>
      <c r="T314" s="19" t="s">
        <v>407</v>
      </c>
      <c r="U314" s="20" t="s">
        <v>525</v>
      </c>
      <c r="V314" s="22">
        <v>42</v>
      </c>
      <c r="W314" s="22">
        <v>2</v>
      </c>
      <c r="X314" s="23"/>
    </row>
    <row r="315" spans="1:24" s="1" customFormat="1" ht="17" customHeight="1" x14ac:dyDescent="0.3">
      <c r="A315" s="24" t="s">
        <v>23</v>
      </c>
      <c r="B315" s="24" t="s">
        <v>726</v>
      </c>
      <c r="C315" s="12" t="s">
        <v>729</v>
      </c>
      <c r="D315" s="54"/>
      <c r="E315" s="39" t="str">
        <f t="shared" si="3"/>
        <v>Еще фото</v>
      </c>
      <c r="F315" s="13" t="s">
        <v>26</v>
      </c>
      <c r="G315" s="24" t="s">
        <v>513</v>
      </c>
      <c r="H315" s="24" t="s">
        <v>514</v>
      </c>
      <c r="I315" s="24" t="s">
        <v>515</v>
      </c>
      <c r="J315" s="14" t="s">
        <v>516</v>
      </c>
      <c r="K315" s="15" t="s">
        <v>30</v>
      </c>
      <c r="L315" s="57"/>
      <c r="M315" s="14"/>
      <c r="N315" s="14" t="s">
        <v>32</v>
      </c>
      <c r="O315" s="14"/>
      <c r="P315" s="15" t="s">
        <v>518</v>
      </c>
      <c r="Q315" s="16">
        <v>28099</v>
      </c>
      <c r="R315" s="17">
        <v>40</v>
      </c>
      <c r="S315" s="18">
        <v>19388.310000000001</v>
      </c>
      <c r="T315" s="19" t="s">
        <v>407</v>
      </c>
      <c r="U315" s="20" t="s">
        <v>526</v>
      </c>
      <c r="V315" s="22">
        <v>43</v>
      </c>
      <c r="W315" s="22">
        <v>2</v>
      </c>
      <c r="X315" s="23"/>
    </row>
    <row r="316" spans="1:24" s="1" customFormat="1" ht="17" customHeight="1" x14ac:dyDescent="0.3">
      <c r="A316" s="24" t="s">
        <v>23</v>
      </c>
      <c r="B316" s="24" t="s">
        <v>726</v>
      </c>
      <c r="C316" s="12" t="s">
        <v>729</v>
      </c>
      <c r="D316" s="54"/>
      <c r="E316" s="39" t="str">
        <f t="shared" si="3"/>
        <v>Еще фото</v>
      </c>
      <c r="F316" s="13" t="s">
        <v>26</v>
      </c>
      <c r="G316" s="24" t="s">
        <v>513</v>
      </c>
      <c r="H316" s="24" t="s">
        <v>514</v>
      </c>
      <c r="I316" s="24" t="s">
        <v>515</v>
      </c>
      <c r="J316" s="14" t="s">
        <v>516</v>
      </c>
      <c r="K316" s="15" t="s">
        <v>30</v>
      </c>
      <c r="L316" s="57"/>
      <c r="M316" s="14"/>
      <c r="N316" s="14" t="s">
        <v>32</v>
      </c>
      <c r="O316" s="14"/>
      <c r="P316" s="15" t="s">
        <v>518</v>
      </c>
      <c r="Q316" s="16">
        <v>28099</v>
      </c>
      <c r="R316" s="17">
        <v>40</v>
      </c>
      <c r="S316" s="18">
        <v>19388.310000000001</v>
      </c>
      <c r="T316" s="19" t="s">
        <v>407</v>
      </c>
      <c r="U316" s="20" t="s">
        <v>666</v>
      </c>
      <c r="V316" s="22">
        <v>44</v>
      </c>
      <c r="W316" s="22">
        <v>3</v>
      </c>
      <c r="X316" s="23"/>
    </row>
    <row r="317" spans="1:24" s="1" customFormat="1" ht="22.05" customHeight="1" x14ac:dyDescent="0.3">
      <c r="A317" s="24" t="s">
        <v>23</v>
      </c>
      <c r="B317" s="24" t="s">
        <v>726</v>
      </c>
      <c r="C317" s="12" t="s">
        <v>729</v>
      </c>
      <c r="D317" s="55"/>
      <c r="E317" s="39" t="str">
        <f t="shared" si="3"/>
        <v>Еще фото</v>
      </c>
      <c r="F317" s="13" t="s">
        <v>26</v>
      </c>
      <c r="G317" s="24" t="s">
        <v>513</v>
      </c>
      <c r="H317" s="24" t="s">
        <v>514</v>
      </c>
      <c r="I317" s="24" t="s">
        <v>515</v>
      </c>
      <c r="J317" s="14" t="s">
        <v>516</v>
      </c>
      <c r="K317" s="15" t="s">
        <v>30</v>
      </c>
      <c r="L317" s="58"/>
      <c r="M317" s="14"/>
      <c r="N317" s="14" t="s">
        <v>32</v>
      </c>
      <c r="O317" s="14"/>
      <c r="P317" s="15" t="s">
        <v>518</v>
      </c>
      <c r="Q317" s="16">
        <v>28099</v>
      </c>
      <c r="R317" s="17">
        <v>40</v>
      </c>
      <c r="S317" s="18">
        <v>19388.310000000001</v>
      </c>
      <c r="T317" s="19" t="s">
        <v>407</v>
      </c>
      <c r="U317" s="20" t="s">
        <v>667</v>
      </c>
      <c r="V317" s="30">
        <v>44.5</v>
      </c>
      <c r="W317" s="22">
        <v>2</v>
      </c>
      <c r="X317" s="23"/>
    </row>
    <row r="318" spans="1:24" s="1" customFormat="1" ht="17" customHeight="1" x14ac:dyDescent="0.3">
      <c r="A318" s="11" t="s">
        <v>23</v>
      </c>
      <c r="B318" s="11" t="s">
        <v>726</v>
      </c>
      <c r="C318" s="12" t="s">
        <v>730</v>
      </c>
      <c r="D318" s="53"/>
      <c r="E318" s="39" t="str">
        <f t="shared" ref="E318:E323" si="4">HYPERLINK("https://www.google.ru/search?q=FQ7262-801&amp;newwindow=1&amp;tbm=isch","Еще фото")</f>
        <v>Еще фото</v>
      </c>
      <c r="F318" s="13"/>
      <c r="G318" s="11" t="s">
        <v>513</v>
      </c>
      <c r="H318" s="11" t="s">
        <v>514</v>
      </c>
      <c r="I318" s="14" t="s">
        <v>515</v>
      </c>
      <c r="J318" s="14" t="s">
        <v>516</v>
      </c>
      <c r="K318" s="15" t="s">
        <v>30</v>
      </c>
      <c r="L318" s="56" t="s">
        <v>728</v>
      </c>
      <c r="M318" s="14"/>
      <c r="N318" s="14" t="s">
        <v>731</v>
      </c>
      <c r="O318" s="14"/>
      <c r="P318" s="15" t="s">
        <v>518</v>
      </c>
      <c r="Q318" s="16">
        <v>28099</v>
      </c>
      <c r="R318" s="17">
        <v>40</v>
      </c>
      <c r="S318" s="18">
        <v>19388.310000000001</v>
      </c>
      <c r="T318" s="19" t="s">
        <v>407</v>
      </c>
      <c r="U318" s="20" t="s">
        <v>589</v>
      </c>
      <c r="V318" s="22">
        <v>41</v>
      </c>
      <c r="W318" s="22">
        <v>1</v>
      </c>
      <c r="X318" s="23"/>
    </row>
    <row r="319" spans="1:24" s="1" customFormat="1" ht="17" customHeight="1" x14ac:dyDescent="0.3">
      <c r="A319" s="24" t="s">
        <v>23</v>
      </c>
      <c r="B319" s="24" t="s">
        <v>726</v>
      </c>
      <c r="C319" s="12" t="s">
        <v>730</v>
      </c>
      <c r="D319" s="54"/>
      <c r="E319" s="39" t="str">
        <f t="shared" si="4"/>
        <v>Еще фото</v>
      </c>
      <c r="F319" s="13"/>
      <c r="G319" s="24" t="s">
        <v>513</v>
      </c>
      <c r="H319" s="24" t="s">
        <v>514</v>
      </c>
      <c r="I319" s="24" t="s">
        <v>515</v>
      </c>
      <c r="J319" s="14" t="s">
        <v>516</v>
      </c>
      <c r="K319" s="15" t="s">
        <v>30</v>
      </c>
      <c r="L319" s="57"/>
      <c r="M319" s="14"/>
      <c r="N319" s="14" t="s">
        <v>731</v>
      </c>
      <c r="O319" s="14"/>
      <c r="P319" s="15" t="s">
        <v>518</v>
      </c>
      <c r="Q319" s="16">
        <v>28099</v>
      </c>
      <c r="R319" s="17">
        <v>40</v>
      </c>
      <c r="S319" s="18">
        <v>19388.310000000001</v>
      </c>
      <c r="T319" s="19" t="s">
        <v>407</v>
      </c>
      <c r="U319" s="20" t="s">
        <v>524</v>
      </c>
      <c r="V319" s="30">
        <v>41.5</v>
      </c>
      <c r="W319" s="22">
        <v>3</v>
      </c>
      <c r="X319" s="23"/>
    </row>
    <row r="320" spans="1:24" s="1" customFormat="1" ht="17" customHeight="1" x14ac:dyDescent="0.3">
      <c r="A320" s="24" t="s">
        <v>23</v>
      </c>
      <c r="B320" s="24" t="s">
        <v>726</v>
      </c>
      <c r="C320" s="12" t="s">
        <v>730</v>
      </c>
      <c r="D320" s="54"/>
      <c r="E320" s="39" t="str">
        <f t="shared" si="4"/>
        <v>Еще фото</v>
      </c>
      <c r="F320" s="13"/>
      <c r="G320" s="24" t="s">
        <v>513</v>
      </c>
      <c r="H320" s="24" t="s">
        <v>514</v>
      </c>
      <c r="I320" s="24" t="s">
        <v>515</v>
      </c>
      <c r="J320" s="14" t="s">
        <v>516</v>
      </c>
      <c r="K320" s="15" t="s">
        <v>30</v>
      </c>
      <c r="L320" s="57"/>
      <c r="M320" s="14"/>
      <c r="N320" s="14" t="s">
        <v>731</v>
      </c>
      <c r="O320" s="14"/>
      <c r="P320" s="15" t="s">
        <v>518</v>
      </c>
      <c r="Q320" s="16">
        <v>28099</v>
      </c>
      <c r="R320" s="17">
        <v>40</v>
      </c>
      <c r="S320" s="18">
        <v>19388.310000000001</v>
      </c>
      <c r="T320" s="19" t="s">
        <v>407</v>
      </c>
      <c r="U320" s="20" t="s">
        <v>525</v>
      </c>
      <c r="V320" s="22">
        <v>42</v>
      </c>
      <c r="W320" s="22">
        <v>4</v>
      </c>
      <c r="X320" s="23"/>
    </row>
    <row r="321" spans="1:24" s="1" customFormat="1" ht="17" customHeight="1" x14ac:dyDescent="0.3">
      <c r="A321" s="24" t="s">
        <v>23</v>
      </c>
      <c r="B321" s="24" t="s">
        <v>726</v>
      </c>
      <c r="C321" s="12" t="s">
        <v>730</v>
      </c>
      <c r="D321" s="54"/>
      <c r="E321" s="39" t="str">
        <f t="shared" si="4"/>
        <v>Еще фото</v>
      </c>
      <c r="F321" s="13"/>
      <c r="G321" s="24" t="s">
        <v>513</v>
      </c>
      <c r="H321" s="24" t="s">
        <v>514</v>
      </c>
      <c r="I321" s="24" t="s">
        <v>515</v>
      </c>
      <c r="J321" s="14" t="s">
        <v>516</v>
      </c>
      <c r="K321" s="15" t="s">
        <v>30</v>
      </c>
      <c r="L321" s="57"/>
      <c r="M321" s="14"/>
      <c r="N321" s="14" t="s">
        <v>731</v>
      </c>
      <c r="O321" s="14"/>
      <c r="P321" s="15" t="s">
        <v>518</v>
      </c>
      <c r="Q321" s="16">
        <v>28099</v>
      </c>
      <c r="R321" s="17">
        <v>40</v>
      </c>
      <c r="S321" s="18">
        <v>19388.310000000001</v>
      </c>
      <c r="T321" s="19" t="s">
        <v>407</v>
      </c>
      <c r="U321" s="20" t="s">
        <v>526</v>
      </c>
      <c r="V321" s="22">
        <v>43</v>
      </c>
      <c r="W321" s="22">
        <v>3</v>
      </c>
      <c r="X321" s="23"/>
    </row>
    <row r="322" spans="1:24" s="1" customFormat="1" ht="17" customHeight="1" x14ac:dyDescent="0.3">
      <c r="A322" s="24" t="s">
        <v>23</v>
      </c>
      <c r="B322" s="24" t="s">
        <v>726</v>
      </c>
      <c r="C322" s="12" t="s">
        <v>730</v>
      </c>
      <c r="D322" s="54"/>
      <c r="E322" s="39" t="str">
        <f t="shared" si="4"/>
        <v>Еще фото</v>
      </c>
      <c r="F322" s="13"/>
      <c r="G322" s="24" t="s">
        <v>513</v>
      </c>
      <c r="H322" s="24" t="s">
        <v>514</v>
      </c>
      <c r="I322" s="24" t="s">
        <v>515</v>
      </c>
      <c r="J322" s="14" t="s">
        <v>516</v>
      </c>
      <c r="K322" s="15" t="s">
        <v>30</v>
      </c>
      <c r="L322" s="57"/>
      <c r="M322" s="14"/>
      <c r="N322" s="14" t="s">
        <v>731</v>
      </c>
      <c r="O322" s="14"/>
      <c r="P322" s="15" t="s">
        <v>518</v>
      </c>
      <c r="Q322" s="16">
        <v>28099</v>
      </c>
      <c r="R322" s="17">
        <v>40</v>
      </c>
      <c r="S322" s="18">
        <v>19388.310000000001</v>
      </c>
      <c r="T322" s="19" t="s">
        <v>407</v>
      </c>
      <c r="U322" s="20" t="s">
        <v>527</v>
      </c>
      <c r="V322" s="30">
        <v>43.5</v>
      </c>
      <c r="W322" s="22">
        <v>2</v>
      </c>
      <c r="X322" s="23"/>
    </row>
    <row r="323" spans="1:24" s="1" customFormat="1" ht="22.05" customHeight="1" x14ac:dyDescent="0.3">
      <c r="A323" s="24" t="s">
        <v>23</v>
      </c>
      <c r="B323" s="24" t="s">
        <v>726</v>
      </c>
      <c r="C323" s="12" t="s">
        <v>730</v>
      </c>
      <c r="D323" s="55"/>
      <c r="E323" s="39" t="str">
        <f t="shared" si="4"/>
        <v>Еще фото</v>
      </c>
      <c r="F323" s="13"/>
      <c r="G323" s="24" t="s">
        <v>513</v>
      </c>
      <c r="H323" s="24" t="s">
        <v>514</v>
      </c>
      <c r="I323" s="24" t="s">
        <v>515</v>
      </c>
      <c r="J323" s="14" t="s">
        <v>516</v>
      </c>
      <c r="K323" s="15" t="s">
        <v>30</v>
      </c>
      <c r="L323" s="58"/>
      <c r="M323" s="14"/>
      <c r="N323" s="14" t="s">
        <v>731</v>
      </c>
      <c r="O323" s="14"/>
      <c r="P323" s="15" t="s">
        <v>518</v>
      </c>
      <c r="Q323" s="16">
        <v>28099</v>
      </c>
      <c r="R323" s="17">
        <v>40</v>
      </c>
      <c r="S323" s="18">
        <v>19388.310000000001</v>
      </c>
      <c r="T323" s="19" t="s">
        <v>407</v>
      </c>
      <c r="U323" s="20" t="s">
        <v>666</v>
      </c>
      <c r="V323" s="22">
        <v>44</v>
      </c>
      <c r="W323" s="22">
        <v>4</v>
      </c>
      <c r="X323" s="23"/>
    </row>
    <row r="324" spans="1:24" s="1" customFormat="1" ht="108" customHeight="1" x14ac:dyDescent="0.3">
      <c r="A324" s="11" t="s">
        <v>23</v>
      </c>
      <c r="B324" s="11" t="s">
        <v>732</v>
      </c>
      <c r="C324" s="12" t="s">
        <v>733</v>
      </c>
      <c r="D324" s="26"/>
      <c r="E324" s="39" t="str">
        <f>HYPERLINK("https://www.google.ru/search?q=FQ8313-600&amp;newwindow=1&amp;tbm=isch","Еще фото")</f>
        <v>Еще фото</v>
      </c>
      <c r="F324" s="13"/>
      <c r="G324" s="11" t="s">
        <v>577</v>
      </c>
      <c r="H324" s="11" t="s">
        <v>514</v>
      </c>
      <c r="I324" s="14" t="s">
        <v>515</v>
      </c>
      <c r="J324" s="14" t="s">
        <v>122</v>
      </c>
      <c r="K324" s="15" t="s">
        <v>134</v>
      </c>
      <c r="L324" s="14" t="s">
        <v>734</v>
      </c>
      <c r="M324" s="14"/>
      <c r="N324" s="14" t="s">
        <v>316</v>
      </c>
      <c r="O324" s="14"/>
      <c r="P324" s="15" t="s">
        <v>735</v>
      </c>
      <c r="Q324" s="16">
        <v>9099</v>
      </c>
      <c r="R324" s="17">
        <v>40</v>
      </c>
      <c r="S324" s="18">
        <v>6278.3099999999995</v>
      </c>
      <c r="T324" s="19" t="s">
        <v>407</v>
      </c>
      <c r="U324" s="20" t="s">
        <v>736</v>
      </c>
      <c r="V324" s="30">
        <v>34.5</v>
      </c>
      <c r="W324" s="22">
        <v>1</v>
      </c>
      <c r="X324" s="23"/>
    </row>
    <row r="325" spans="1:24" s="1" customFormat="1" ht="108" customHeight="1" x14ac:dyDescent="0.3">
      <c r="A325" s="11" t="s">
        <v>23</v>
      </c>
      <c r="B325" s="11" t="s">
        <v>737</v>
      </c>
      <c r="C325" s="12" t="s">
        <v>738</v>
      </c>
      <c r="D325" s="26"/>
      <c r="E325" s="39" t="str">
        <f>HYPERLINK("https://www.google.ru/search?q=FQ8374-002&amp;newwindow=1&amp;tbm=isch","Еще фото")</f>
        <v>Еще фото</v>
      </c>
      <c r="F325" s="13"/>
      <c r="G325" s="11" t="s">
        <v>577</v>
      </c>
      <c r="H325" s="11" t="s">
        <v>514</v>
      </c>
      <c r="I325" s="14" t="s">
        <v>515</v>
      </c>
      <c r="J325" s="14" t="s">
        <v>122</v>
      </c>
      <c r="K325" s="15" t="s">
        <v>247</v>
      </c>
      <c r="L325" s="14" t="s">
        <v>739</v>
      </c>
      <c r="M325" s="14"/>
      <c r="N325" s="14" t="s">
        <v>92</v>
      </c>
      <c r="O325" s="14"/>
      <c r="P325" s="15" t="s">
        <v>740</v>
      </c>
      <c r="Q325" s="16">
        <v>19199</v>
      </c>
      <c r="R325" s="17">
        <v>40</v>
      </c>
      <c r="S325" s="18">
        <v>13247.309999999998</v>
      </c>
      <c r="T325" s="19" t="s">
        <v>407</v>
      </c>
      <c r="U325" s="20" t="s">
        <v>521</v>
      </c>
      <c r="V325" s="22">
        <v>39</v>
      </c>
      <c r="W325" s="22">
        <v>1</v>
      </c>
      <c r="X325" s="23"/>
    </row>
    <row r="326" spans="1:24" s="1" customFormat="1" ht="108" customHeight="1" x14ac:dyDescent="0.3">
      <c r="A326" s="11" t="s">
        <v>23</v>
      </c>
      <c r="B326" s="11" t="s">
        <v>741</v>
      </c>
      <c r="C326" s="12" t="s">
        <v>742</v>
      </c>
      <c r="D326" s="26"/>
      <c r="E326" s="39" t="str">
        <f>HYPERLINK("https://www.google.ru/search?q=FV6343-002&amp;newwindow=1&amp;tbm=isch","Еще фото")</f>
        <v>Еще фото</v>
      </c>
      <c r="F326" s="13"/>
      <c r="G326" s="11" t="s">
        <v>513</v>
      </c>
      <c r="H326" s="11" t="s">
        <v>514</v>
      </c>
      <c r="I326" s="14" t="s">
        <v>515</v>
      </c>
      <c r="J326" s="14" t="s">
        <v>516</v>
      </c>
      <c r="K326" s="15" t="s">
        <v>58</v>
      </c>
      <c r="L326" s="14" t="s">
        <v>743</v>
      </c>
      <c r="M326" s="14"/>
      <c r="N326" s="14" t="s">
        <v>92</v>
      </c>
      <c r="O326" s="14"/>
      <c r="P326" s="15" t="s">
        <v>744</v>
      </c>
      <c r="Q326" s="16">
        <v>10999</v>
      </c>
      <c r="R326" s="17">
        <v>40</v>
      </c>
      <c r="S326" s="18">
        <v>7589.3099999999986</v>
      </c>
      <c r="T326" s="19" t="s">
        <v>407</v>
      </c>
      <c r="U326" s="20" t="s">
        <v>352</v>
      </c>
      <c r="V326" s="30">
        <v>34.5</v>
      </c>
      <c r="W326" s="22">
        <v>1</v>
      </c>
      <c r="X326" s="23"/>
    </row>
    <row r="327" spans="1:24" s="1" customFormat="1" ht="108" customHeight="1" x14ac:dyDescent="0.3">
      <c r="A327" s="11" t="s">
        <v>23</v>
      </c>
      <c r="B327" s="11" t="s">
        <v>745</v>
      </c>
      <c r="C327" s="12" t="s">
        <v>746</v>
      </c>
      <c r="D327" s="26"/>
      <c r="E327" s="39" t="str">
        <f>HYPERLINK("https://www.google.ru/search?q=HJ1101-105&amp;newwindow=1&amp;tbm=isch","Еще фото")</f>
        <v>Еще фото</v>
      </c>
      <c r="F327" s="13"/>
      <c r="G327" s="11" t="s">
        <v>513</v>
      </c>
      <c r="H327" s="11" t="s">
        <v>514</v>
      </c>
      <c r="I327" s="14" t="s">
        <v>515</v>
      </c>
      <c r="J327" s="14" t="s">
        <v>516</v>
      </c>
      <c r="K327" s="15" t="s">
        <v>58</v>
      </c>
      <c r="L327" s="14" t="s">
        <v>747</v>
      </c>
      <c r="M327" s="14"/>
      <c r="N327" s="14" t="s">
        <v>75</v>
      </c>
      <c r="O327" s="14"/>
      <c r="P327" s="15" t="s">
        <v>518</v>
      </c>
      <c r="Q327" s="16">
        <v>21899</v>
      </c>
      <c r="R327" s="17">
        <v>40</v>
      </c>
      <c r="S327" s="18">
        <v>15110.309999999998</v>
      </c>
      <c r="T327" s="19" t="s">
        <v>407</v>
      </c>
      <c r="U327" s="20" t="s">
        <v>541</v>
      </c>
      <c r="V327" s="22">
        <v>35</v>
      </c>
      <c r="W327" s="22">
        <v>2</v>
      </c>
      <c r="X327" s="23"/>
    </row>
    <row r="328" spans="1:24" s="1" customFormat="1" ht="108" customHeight="1" x14ac:dyDescent="0.3">
      <c r="A328" s="11" t="s">
        <v>23</v>
      </c>
      <c r="B328" s="11" t="s">
        <v>745</v>
      </c>
      <c r="C328" s="12" t="s">
        <v>748</v>
      </c>
      <c r="D328" s="26"/>
      <c r="E328" s="39" t="str">
        <f>HYPERLINK("https://www.google.ru/search?q=HJ1101-500&amp;newwindow=1&amp;tbm=isch","Еще фото")</f>
        <v>Еще фото</v>
      </c>
      <c r="F328" s="13"/>
      <c r="G328" s="11" t="s">
        <v>513</v>
      </c>
      <c r="H328" s="11" t="s">
        <v>514</v>
      </c>
      <c r="I328" s="14" t="s">
        <v>515</v>
      </c>
      <c r="J328" s="14" t="s">
        <v>516</v>
      </c>
      <c r="K328" s="15" t="s">
        <v>58</v>
      </c>
      <c r="L328" s="14" t="s">
        <v>747</v>
      </c>
      <c r="M328" s="14"/>
      <c r="N328" s="14" t="s">
        <v>102</v>
      </c>
      <c r="O328" s="14"/>
      <c r="P328" s="15" t="s">
        <v>518</v>
      </c>
      <c r="Q328" s="16">
        <v>21899</v>
      </c>
      <c r="R328" s="17">
        <v>40</v>
      </c>
      <c r="S328" s="18">
        <v>15110.309999999998</v>
      </c>
      <c r="T328" s="19" t="s">
        <v>407</v>
      </c>
      <c r="U328" s="20" t="s">
        <v>520</v>
      </c>
      <c r="V328" s="30">
        <v>36.5</v>
      </c>
      <c r="W328" s="22">
        <v>1</v>
      </c>
      <c r="X328" s="23"/>
    </row>
    <row r="329" spans="1:24" s="1" customFormat="1" ht="108" customHeight="1" x14ac:dyDescent="0.3">
      <c r="A329" s="11" t="s">
        <v>23</v>
      </c>
      <c r="B329" s="11" t="s">
        <v>749</v>
      </c>
      <c r="C329" s="12" t="s">
        <v>750</v>
      </c>
      <c r="D329" s="26"/>
      <c r="E329" s="39" t="str">
        <f>HYPERLINK("https://www.google.ru/search?q=HJ1102-106&amp;newwindow=1&amp;tbm=isch","Еще фото")</f>
        <v>Еще фото</v>
      </c>
      <c r="F329" s="13"/>
      <c r="G329" s="11" t="s">
        <v>513</v>
      </c>
      <c r="H329" s="11" t="s">
        <v>514</v>
      </c>
      <c r="I329" s="14" t="s">
        <v>515</v>
      </c>
      <c r="J329" s="14" t="s">
        <v>516</v>
      </c>
      <c r="K329" s="15" t="s">
        <v>30</v>
      </c>
      <c r="L329" s="14" t="s">
        <v>751</v>
      </c>
      <c r="M329" s="14"/>
      <c r="N329" s="14" t="s">
        <v>75</v>
      </c>
      <c r="O329" s="14"/>
      <c r="P329" s="15" t="s">
        <v>518</v>
      </c>
      <c r="Q329" s="16">
        <v>21899</v>
      </c>
      <c r="R329" s="17">
        <v>40</v>
      </c>
      <c r="S329" s="18">
        <v>15110.309999999998</v>
      </c>
      <c r="T329" s="19" t="s">
        <v>407</v>
      </c>
      <c r="U329" s="20" t="s">
        <v>522</v>
      </c>
      <c r="V329" s="30">
        <v>39.5</v>
      </c>
      <c r="W329" s="22">
        <v>1</v>
      </c>
      <c r="X329" s="23"/>
    </row>
    <row r="330" spans="1:24" s="1" customFormat="1" ht="108" customHeight="1" x14ac:dyDescent="0.3">
      <c r="A330" s="11" t="s">
        <v>23</v>
      </c>
      <c r="B330" s="11" t="s">
        <v>752</v>
      </c>
      <c r="C330" s="12" t="s">
        <v>753</v>
      </c>
      <c r="D330" s="26"/>
      <c r="E330" s="39" t="str">
        <f>HYPERLINK("https://www.google.ru/search?q=HJ1875-301&amp;newwindow=1&amp;tbm=isch","Еще фото")</f>
        <v>Еще фото</v>
      </c>
      <c r="F330" s="13"/>
      <c r="G330" s="11" t="s">
        <v>513</v>
      </c>
      <c r="H330" s="11" t="s">
        <v>514</v>
      </c>
      <c r="I330" s="14" t="s">
        <v>515</v>
      </c>
      <c r="J330" s="14" t="s">
        <v>544</v>
      </c>
      <c r="K330" s="15" t="s">
        <v>30</v>
      </c>
      <c r="L330" s="14"/>
      <c r="M330" s="14"/>
      <c r="N330" s="14" t="s">
        <v>64</v>
      </c>
      <c r="O330" s="14"/>
      <c r="P330" s="15" t="s">
        <v>754</v>
      </c>
      <c r="Q330" s="16">
        <v>22399</v>
      </c>
      <c r="R330" s="17">
        <v>40</v>
      </c>
      <c r="S330" s="18">
        <v>15455.309999999998</v>
      </c>
      <c r="T330" s="19" t="s">
        <v>407</v>
      </c>
      <c r="U330" s="20" t="s">
        <v>523</v>
      </c>
      <c r="V330" s="22">
        <v>40</v>
      </c>
      <c r="W330" s="22">
        <v>1</v>
      </c>
      <c r="X330" s="23"/>
    </row>
    <row r="331" spans="1:24" s="1" customFormat="1" ht="52.05" customHeight="1" x14ac:dyDescent="0.3">
      <c r="A331" s="11" t="s">
        <v>23</v>
      </c>
      <c r="B331" s="11" t="s">
        <v>755</v>
      </c>
      <c r="C331" s="12" t="s">
        <v>756</v>
      </c>
      <c r="D331" s="59"/>
      <c r="E331" s="39" t="str">
        <f>HYPERLINK("https://www.google.ru/search?q=HJ4564-001&amp;newwindow=1&amp;tbm=isch","Еще фото")</f>
        <v>Еще фото</v>
      </c>
      <c r="F331" s="13"/>
      <c r="G331" s="11" t="s">
        <v>577</v>
      </c>
      <c r="H331" s="11" t="s">
        <v>514</v>
      </c>
      <c r="I331" s="14" t="s">
        <v>515</v>
      </c>
      <c r="J331" s="14" t="s">
        <v>122</v>
      </c>
      <c r="K331" s="15" t="s">
        <v>30</v>
      </c>
      <c r="L331" s="56"/>
      <c r="M331" s="14"/>
      <c r="N331" s="14" t="s">
        <v>92</v>
      </c>
      <c r="O331" s="14"/>
      <c r="P331" s="15" t="s">
        <v>757</v>
      </c>
      <c r="Q331" s="16">
        <v>11199</v>
      </c>
      <c r="R331" s="17">
        <v>40</v>
      </c>
      <c r="S331" s="18">
        <v>7727.3099999999986</v>
      </c>
      <c r="T331" s="19" t="s">
        <v>407</v>
      </c>
      <c r="U331" s="20" t="s">
        <v>524</v>
      </c>
      <c r="V331" s="30">
        <v>41.5</v>
      </c>
      <c r="W331" s="22">
        <v>1</v>
      </c>
      <c r="X331" s="23"/>
    </row>
    <row r="332" spans="1:24" s="1" customFormat="1" ht="61.05" customHeight="1" x14ac:dyDescent="0.3">
      <c r="A332" s="24" t="s">
        <v>23</v>
      </c>
      <c r="B332" s="24" t="s">
        <v>755</v>
      </c>
      <c r="C332" s="12" t="s">
        <v>756</v>
      </c>
      <c r="D332" s="60"/>
      <c r="E332" s="39" t="str">
        <f>HYPERLINK("https://www.google.ru/search?q=HJ4564-001&amp;newwindow=1&amp;tbm=isch","Еще фото")</f>
        <v>Еще фото</v>
      </c>
      <c r="F332" s="13"/>
      <c r="G332" s="24" t="s">
        <v>577</v>
      </c>
      <c r="H332" s="24" t="s">
        <v>514</v>
      </c>
      <c r="I332" s="24" t="s">
        <v>515</v>
      </c>
      <c r="J332" s="14" t="s">
        <v>122</v>
      </c>
      <c r="K332" s="15" t="s">
        <v>30</v>
      </c>
      <c r="L332" s="58"/>
      <c r="M332" s="14"/>
      <c r="N332" s="14" t="s">
        <v>92</v>
      </c>
      <c r="O332" s="14"/>
      <c r="P332" s="15" t="s">
        <v>757</v>
      </c>
      <c r="Q332" s="16">
        <v>11199</v>
      </c>
      <c r="R332" s="17">
        <v>40</v>
      </c>
      <c r="S332" s="18">
        <v>7727.3099999999986</v>
      </c>
      <c r="T332" s="19" t="s">
        <v>407</v>
      </c>
      <c r="U332" s="20" t="s">
        <v>526</v>
      </c>
      <c r="V332" s="22">
        <v>43</v>
      </c>
      <c r="W332" s="22">
        <v>1</v>
      </c>
      <c r="X332" s="23"/>
    </row>
    <row r="333" spans="1:24" s="1" customFormat="1" ht="108" customHeight="1" x14ac:dyDescent="0.3">
      <c r="A333" s="11" t="s">
        <v>23</v>
      </c>
      <c r="B333" s="11" t="s">
        <v>758</v>
      </c>
      <c r="C333" s="12" t="s">
        <v>759</v>
      </c>
      <c r="D333" s="26"/>
      <c r="E333" s="39" t="str">
        <f>HYPERLINK("https://www.google.ru/search?q=HJ7038-600&amp;newwindow=1&amp;tbm=isch","Еще фото")</f>
        <v>Еще фото</v>
      </c>
      <c r="F333" s="13"/>
      <c r="G333" s="11" t="s">
        <v>513</v>
      </c>
      <c r="H333" s="11" t="s">
        <v>514</v>
      </c>
      <c r="I333" s="14" t="s">
        <v>515</v>
      </c>
      <c r="J333" s="14" t="s">
        <v>516</v>
      </c>
      <c r="K333" s="15" t="s">
        <v>30</v>
      </c>
      <c r="L333" s="14" t="s">
        <v>760</v>
      </c>
      <c r="M333" s="14"/>
      <c r="N333" s="14" t="s">
        <v>390</v>
      </c>
      <c r="O333" s="14"/>
      <c r="P333" s="15" t="s">
        <v>665</v>
      </c>
      <c r="Q333" s="16">
        <v>27499</v>
      </c>
      <c r="R333" s="17">
        <v>40</v>
      </c>
      <c r="S333" s="18">
        <v>18974.310000000001</v>
      </c>
      <c r="T333" s="19" t="s">
        <v>407</v>
      </c>
      <c r="U333" s="20" t="s">
        <v>579</v>
      </c>
      <c r="V333" s="22">
        <v>45</v>
      </c>
      <c r="W333" s="22">
        <v>1</v>
      </c>
      <c r="X333" s="23"/>
    </row>
    <row r="334" spans="1:24" s="1" customFormat="1" ht="26" customHeight="1" x14ac:dyDescent="0.3">
      <c r="A334" s="11" t="s">
        <v>23</v>
      </c>
      <c r="B334" s="11" t="s">
        <v>761</v>
      </c>
      <c r="C334" s="12" t="s">
        <v>762</v>
      </c>
      <c r="D334" s="53"/>
      <c r="E334" s="39" t="str">
        <f>HYPERLINK("https://www.google.ru/search?q=HJ7683-072&amp;newwindow=1&amp;tbm=isch","Еще фото")</f>
        <v>Еще фото</v>
      </c>
      <c r="F334" s="13"/>
      <c r="G334" s="11" t="s">
        <v>513</v>
      </c>
      <c r="H334" s="11" t="s">
        <v>514</v>
      </c>
      <c r="I334" s="14" t="s">
        <v>515</v>
      </c>
      <c r="J334" s="14" t="s">
        <v>29</v>
      </c>
      <c r="K334" s="15" t="s">
        <v>30</v>
      </c>
      <c r="L334" s="56" t="s">
        <v>763</v>
      </c>
      <c r="M334" s="14"/>
      <c r="N334" s="14" t="s">
        <v>32</v>
      </c>
      <c r="O334" s="14"/>
      <c r="P334" s="15" t="s">
        <v>764</v>
      </c>
      <c r="Q334" s="16">
        <v>17299</v>
      </c>
      <c r="R334" s="17">
        <v>40</v>
      </c>
      <c r="S334" s="18">
        <v>11936.31</v>
      </c>
      <c r="T334" s="19" t="s">
        <v>407</v>
      </c>
      <c r="U334" s="20" t="s">
        <v>521</v>
      </c>
      <c r="V334" s="22">
        <v>39</v>
      </c>
      <c r="W334" s="22">
        <v>1</v>
      </c>
      <c r="X334" s="23"/>
    </row>
    <row r="335" spans="1:24" s="1" customFormat="1" ht="26" customHeight="1" x14ac:dyDescent="0.3">
      <c r="A335" s="24" t="s">
        <v>23</v>
      </c>
      <c r="B335" s="24" t="s">
        <v>761</v>
      </c>
      <c r="C335" s="12" t="s">
        <v>762</v>
      </c>
      <c r="D335" s="54"/>
      <c r="E335" s="39" t="str">
        <f>HYPERLINK("https://www.google.ru/search?q=HJ7683-072&amp;newwindow=1&amp;tbm=isch","Еще фото")</f>
        <v>Еще фото</v>
      </c>
      <c r="F335" s="13"/>
      <c r="G335" s="24" t="s">
        <v>513</v>
      </c>
      <c r="H335" s="24" t="s">
        <v>514</v>
      </c>
      <c r="I335" s="24" t="s">
        <v>515</v>
      </c>
      <c r="J335" s="14" t="s">
        <v>29</v>
      </c>
      <c r="K335" s="15" t="s">
        <v>30</v>
      </c>
      <c r="L335" s="57"/>
      <c r="M335" s="14"/>
      <c r="N335" s="14" t="s">
        <v>32</v>
      </c>
      <c r="O335" s="14"/>
      <c r="P335" s="15" t="s">
        <v>764</v>
      </c>
      <c r="Q335" s="16">
        <v>17299</v>
      </c>
      <c r="R335" s="17">
        <v>40</v>
      </c>
      <c r="S335" s="18">
        <v>11936.31</v>
      </c>
      <c r="T335" s="19" t="s">
        <v>407</v>
      </c>
      <c r="U335" s="20" t="s">
        <v>589</v>
      </c>
      <c r="V335" s="22">
        <v>41</v>
      </c>
      <c r="W335" s="22">
        <v>1</v>
      </c>
      <c r="X335" s="23"/>
    </row>
    <row r="336" spans="1:24" s="1" customFormat="1" ht="26" customHeight="1" x14ac:dyDescent="0.3">
      <c r="A336" s="24" t="s">
        <v>23</v>
      </c>
      <c r="B336" s="24" t="s">
        <v>761</v>
      </c>
      <c r="C336" s="12" t="s">
        <v>762</v>
      </c>
      <c r="D336" s="54"/>
      <c r="E336" s="39" t="str">
        <f>HYPERLINK("https://www.google.ru/search?q=HJ7683-072&amp;newwindow=1&amp;tbm=isch","Еще фото")</f>
        <v>Еще фото</v>
      </c>
      <c r="F336" s="13"/>
      <c r="G336" s="24" t="s">
        <v>513</v>
      </c>
      <c r="H336" s="24" t="s">
        <v>514</v>
      </c>
      <c r="I336" s="24" t="s">
        <v>515</v>
      </c>
      <c r="J336" s="14" t="s">
        <v>29</v>
      </c>
      <c r="K336" s="15" t="s">
        <v>30</v>
      </c>
      <c r="L336" s="57"/>
      <c r="M336" s="14"/>
      <c r="N336" s="14" t="s">
        <v>32</v>
      </c>
      <c r="O336" s="14"/>
      <c r="P336" s="15" t="s">
        <v>764</v>
      </c>
      <c r="Q336" s="16">
        <v>17299</v>
      </c>
      <c r="R336" s="17">
        <v>40</v>
      </c>
      <c r="S336" s="18">
        <v>11936.31</v>
      </c>
      <c r="T336" s="19" t="s">
        <v>407</v>
      </c>
      <c r="U336" s="20" t="s">
        <v>526</v>
      </c>
      <c r="V336" s="22">
        <v>43</v>
      </c>
      <c r="W336" s="22">
        <v>1</v>
      </c>
      <c r="X336" s="23"/>
    </row>
    <row r="337" spans="1:24" s="1" customFormat="1" ht="26" customHeight="1" x14ac:dyDescent="0.3">
      <c r="A337" s="24" t="s">
        <v>23</v>
      </c>
      <c r="B337" s="24" t="s">
        <v>761</v>
      </c>
      <c r="C337" s="12" t="s">
        <v>762</v>
      </c>
      <c r="D337" s="55"/>
      <c r="E337" s="39" t="str">
        <f>HYPERLINK("https://www.google.ru/search?q=HJ7683-072&amp;newwindow=1&amp;tbm=isch","Еще фото")</f>
        <v>Еще фото</v>
      </c>
      <c r="F337" s="13"/>
      <c r="G337" s="24" t="s">
        <v>513</v>
      </c>
      <c r="H337" s="24" t="s">
        <v>514</v>
      </c>
      <c r="I337" s="24" t="s">
        <v>515</v>
      </c>
      <c r="J337" s="14" t="s">
        <v>29</v>
      </c>
      <c r="K337" s="15" t="s">
        <v>30</v>
      </c>
      <c r="L337" s="58"/>
      <c r="M337" s="14"/>
      <c r="N337" s="14" t="s">
        <v>32</v>
      </c>
      <c r="O337" s="14"/>
      <c r="P337" s="15" t="s">
        <v>764</v>
      </c>
      <c r="Q337" s="16">
        <v>17299</v>
      </c>
      <c r="R337" s="17">
        <v>40</v>
      </c>
      <c r="S337" s="18">
        <v>11936.31</v>
      </c>
      <c r="T337" s="19" t="s">
        <v>407</v>
      </c>
      <c r="U337" s="20" t="s">
        <v>527</v>
      </c>
      <c r="V337" s="30">
        <v>43.5</v>
      </c>
      <c r="W337" s="22">
        <v>1</v>
      </c>
      <c r="X337" s="23"/>
    </row>
    <row r="338" spans="1:24" s="1" customFormat="1" ht="52.05" customHeight="1" x14ac:dyDescent="0.3">
      <c r="A338" s="11" t="s">
        <v>23</v>
      </c>
      <c r="B338" s="11" t="s">
        <v>765</v>
      </c>
      <c r="C338" s="12" t="s">
        <v>766</v>
      </c>
      <c r="D338" s="59"/>
      <c r="E338" s="39" t="str">
        <f>HYPERLINK("https://www.google.ru/search?q=HJ8485-001&amp;newwindow=1&amp;tbm=isch","Еще фото")</f>
        <v>Еще фото</v>
      </c>
      <c r="F338" s="13"/>
      <c r="G338" s="11" t="s">
        <v>513</v>
      </c>
      <c r="H338" s="11" t="s">
        <v>514</v>
      </c>
      <c r="I338" s="14" t="s">
        <v>515</v>
      </c>
      <c r="J338" s="14" t="s">
        <v>516</v>
      </c>
      <c r="K338" s="15" t="s">
        <v>58</v>
      </c>
      <c r="L338" s="56" t="s">
        <v>767</v>
      </c>
      <c r="M338" s="14"/>
      <c r="N338" s="14" t="s">
        <v>241</v>
      </c>
      <c r="O338" s="14"/>
      <c r="P338" s="15" t="s">
        <v>679</v>
      </c>
      <c r="Q338" s="16">
        <v>10999</v>
      </c>
      <c r="R338" s="17">
        <v>40</v>
      </c>
      <c r="S338" s="18">
        <v>7589.3099999999986</v>
      </c>
      <c r="T338" s="19" t="s">
        <v>407</v>
      </c>
      <c r="U338" s="20" t="s">
        <v>522</v>
      </c>
      <c r="V338" s="30">
        <v>37.5</v>
      </c>
      <c r="W338" s="22">
        <v>1</v>
      </c>
      <c r="X338" s="23"/>
    </row>
    <row r="339" spans="1:24" s="1" customFormat="1" ht="61.05" customHeight="1" x14ac:dyDescent="0.3">
      <c r="A339" s="24" t="s">
        <v>23</v>
      </c>
      <c r="B339" s="24" t="s">
        <v>765</v>
      </c>
      <c r="C339" s="12" t="s">
        <v>766</v>
      </c>
      <c r="D339" s="60"/>
      <c r="E339" s="39" t="str">
        <f>HYPERLINK("https://www.google.ru/search?q=HJ8485-001&amp;newwindow=1&amp;tbm=isch","Еще фото")</f>
        <v>Еще фото</v>
      </c>
      <c r="F339" s="13"/>
      <c r="G339" s="24" t="s">
        <v>513</v>
      </c>
      <c r="H339" s="24" t="s">
        <v>514</v>
      </c>
      <c r="I339" s="24" t="s">
        <v>515</v>
      </c>
      <c r="J339" s="14" t="s">
        <v>516</v>
      </c>
      <c r="K339" s="15" t="s">
        <v>58</v>
      </c>
      <c r="L339" s="58"/>
      <c r="M339" s="14"/>
      <c r="N339" s="14" t="s">
        <v>241</v>
      </c>
      <c r="O339" s="14"/>
      <c r="P339" s="15" t="s">
        <v>679</v>
      </c>
      <c r="Q339" s="16">
        <v>10999</v>
      </c>
      <c r="R339" s="17">
        <v>40</v>
      </c>
      <c r="S339" s="18">
        <v>7589.3099999999986</v>
      </c>
      <c r="T339" s="19" t="s">
        <v>407</v>
      </c>
      <c r="U339" s="20" t="s">
        <v>589</v>
      </c>
      <c r="V339" s="22">
        <v>39</v>
      </c>
      <c r="W339" s="22">
        <v>1</v>
      </c>
      <c r="X339" s="23"/>
    </row>
    <row r="340" spans="1:24" s="1" customFormat="1" ht="108" customHeight="1" x14ac:dyDescent="0.3">
      <c r="A340" s="11" t="s">
        <v>23</v>
      </c>
      <c r="B340" s="11" t="s">
        <v>768</v>
      </c>
      <c r="C340" s="12" t="s">
        <v>769</v>
      </c>
      <c r="D340" s="26"/>
      <c r="E340" s="39" t="str">
        <f>HYPERLINK("https://www.google.ru/search?q=HJ8485-005&amp;newwindow=1&amp;tbm=isch","Еще фото")</f>
        <v>Еще фото</v>
      </c>
      <c r="F340" s="13"/>
      <c r="G340" s="11" t="s">
        <v>513</v>
      </c>
      <c r="H340" s="11" t="s">
        <v>514</v>
      </c>
      <c r="I340" s="14" t="s">
        <v>515</v>
      </c>
      <c r="J340" s="14" t="s">
        <v>516</v>
      </c>
      <c r="K340" s="15" t="s">
        <v>58</v>
      </c>
      <c r="L340" s="14" t="s">
        <v>767</v>
      </c>
      <c r="M340" s="14"/>
      <c r="N340" s="14" t="s">
        <v>92</v>
      </c>
      <c r="O340" s="14"/>
      <c r="P340" s="15" t="s">
        <v>679</v>
      </c>
      <c r="Q340" s="16">
        <v>10499</v>
      </c>
      <c r="R340" s="17">
        <v>40</v>
      </c>
      <c r="S340" s="18">
        <v>7244.3099999999986</v>
      </c>
      <c r="T340" s="19" t="s">
        <v>407</v>
      </c>
      <c r="U340" s="20" t="s">
        <v>523</v>
      </c>
      <c r="V340" s="22">
        <v>38</v>
      </c>
      <c r="W340" s="22">
        <v>1</v>
      </c>
      <c r="X340" s="23"/>
    </row>
    <row r="341" spans="1:24" s="1" customFormat="1" ht="14" customHeight="1" x14ac:dyDescent="0.3">
      <c r="A341" s="11" t="s">
        <v>23</v>
      </c>
      <c r="B341" s="11" t="s">
        <v>765</v>
      </c>
      <c r="C341" s="12" t="s">
        <v>770</v>
      </c>
      <c r="D341" s="53"/>
      <c r="E341" s="39" t="str">
        <f t="shared" ref="E341:E347" si="5">HYPERLINK("https://www.google.ru/search?q=HJ8485-101&amp;newwindow=1&amp;tbm=isch","Еще фото")</f>
        <v>Еще фото</v>
      </c>
      <c r="F341" s="13"/>
      <c r="G341" s="11" t="s">
        <v>513</v>
      </c>
      <c r="H341" s="11" t="s">
        <v>514</v>
      </c>
      <c r="I341" s="14" t="s">
        <v>515</v>
      </c>
      <c r="J341" s="14" t="s">
        <v>516</v>
      </c>
      <c r="K341" s="15" t="s">
        <v>58</v>
      </c>
      <c r="L341" s="56" t="s">
        <v>767</v>
      </c>
      <c r="M341" s="14"/>
      <c r="N341" s="14" t="s">
        <v>75</v>
      </c>
      <c r="O341" s="14"/>
      <c r="P341" s="15" t="s">
        <v>679</v>
      </c>
      <c r="Q341" s="16">
        <v>10799</v>
      </c>
      <c r="R341" s="17">
        <v>40</v>
      </c>
      <c r="S341" s="18">
        <v>7451.3099999999986</v>
      </c>
      <c r="T341" s="19" t="s">
        <v>407</v>
      </c>
      <c r="U341" s="20" t="s">
        <v>541</v>
      </c>
      <c r="V341" s="22">
        <v>35</v>
      </c>
      <c r="W341" s="22">
        <v>2</v>
      </c>
      <c r="X341" s="23"/>
    </row>
    <row r="342" spans="1:24" s="1" customFormat="1" ht="14" customHeight="1" x14ac:dyDescent="0.3">
      <c r="A342" s="24" t="s">
        <v>23</v>
      </c>
      <c r="B342" s="24" t="s">
        <v>765</v>
      </c>
      <c r="C342" s="12" t="s">
        <v>770</v>
      </c>
      <c r="D342" s="54"/>
      <c r="E342" s="39" t="str">
        <f t="shared" si="5"/>
        <v>Еще фото</v>
      </c>
      <c r="F342" s="13"/>
      <c r="G342" s="24" t="s">
        <v>513</v>
      </c>
      <c r="H342" s="24" t="s">
        <v>514</v>
      </c>
      <c r="I342" s="24" t="s">
        <v>515</v>
      </c>
      <c r="J342" s="14" t="s">
        <v>516</v>
      </c>
      <c r="K342" s="15" t="s">
        <v>58</v>
      </c>
      <c r="L342" s="57"/>
      <c r="M342" s="14"/>
      <c r="N342" s="14" t="s">
        <v>75</v>
      </c>
      <c r="O342" s="14"/>
      <c r="P342" s="15" t="s">
        <v>679</v>
      </c>
      <c r="Q342" s="16">
        <v>10799</v>
      </c>
      <c r="R342" s="17">
        <v>40</v>
      </c>
      <c r="S342" s="18">
        <v>7451.3099999999986</v>
      </c>
      <c r="T342" s="19" t="s">
        <v>407</v>
      </c>
      <c r="U342" s="20" t="s">
        <v>519</v>
      </c>
      <c r="V342" s="30">
        <v>35.5</v>
      </c>
      <c r="W342" s="22">
        <v>4</v>
      </c>
      <c r="X342" s="23"/>
    </row>
    <row r="343" spans="1:24" s="1" customFormat="1" ht="14" customHeight="1" x14ac:dyDescent="0.3">
      <c r="A343" s="24" t="s">
        <v>23</v>
      </c>
      <c r="B343" s="24" t="s">
        <v>765</v>
      </c>
      <c r="C343" s="12" t="s">
        <v>770</v>
      </c>
      <c r="D343" s="54"/>
      <c r="E343" s="39" t="str">
        <f t="shared" si="5"/>
        <v>Еще фото</v>
      </c>
      <c r="F343" s="13"/>
      <c r="G343" s="24" t="s">
        <v>513</v>
      </c>
      <c r="H343" s="24" t="s">
        <v>514</v>
      </c>
      <c r="I343" s="24" t="s">
        <v>515</v>
      </c>
      <c r="J343" s="14" t="s">
        <v>516</v>
      </c>
      <c r="K343" s="15" t="s">
        <v>58</v>
      </c>
      <c r="L343" s="57"/>
      <c r="M343" s="14"/>
      <c r="N343" s="14" t="s">
        <v>75</v>
      </c>
      <c r="O343" s="14"/>
      <c r="P343" s="15" t="s">
        <v>679</v>
      </c>
      <c r="Q343" s="16">
        <v>10799</v>
      </c>
      <c r="R343" s="17">
        <v>40</v>
      </c>
      <c r="S343" s="18">
        <v>7451.3099999999986</v>
      </c>
      <c r="T343" s="19" t="s">
        <v>407</v>
      </c>
      <c r="U343" s="20" t="s">
        <v>520</v>
      </c>
      <c r="V343" s="30">
        <v>36.5</v>
      </c>
      <c r="W343" s="22">
        <v>6</v>
      </c>
      <c r="X343" s="23"/>
    </row>
    <row r="344" spans="1:24" s="1" customFormat="1" ht="14" customHeight="1" x14ac:dyDescent="0.3">
      <c r="A344" s="24" t="s">
        <v>23</v>
      </c>
      <c r="B344" s="24" t="s">
        <v>765</v>
      </c>
      <c r="C344" s="12" t="s">
        <v>770</v>
      </c>
      <c r="D344" s="54"/>
      <c r="E344" s="39" t="str">
        <f t="shared" si="5"/>
        <v>Еще фото</v>
      </c>
      <c r="F344" s="13"/>
      <c r="G344" s="24" t="s">
        <v>513</v>
      </c>
      <c r="H344" s="24" t="s">
        <v>514</v>
      </c>
      <c r="I344" s="24" t="s">
        <v>515</v>
      </c>
      <c r="J344" s="14" t="s">
        <v>516</v>
      </c>
      <c r="K344" s="15" t="s">
        <v>58</v>
      </c>
      <c r="L344" s="57"/>
      <c r="M344" s="14"/>
      <c r="N344" s="14" t="s">
        <v>75</v>
      </c>
      <c r="O344" s="14"/>
      <c r="P344" s="15" t="s">
        <v>679</v>
      </c>
      <c r="Q344" s="16">
        <v>10799</v>
      </c>
      <c r="R344" s="17">
        <v>40</v>
      </c>
      <c r="S344" s="18">
        <v>7451.3099999999986</v>
      </c>
      <c r="T344" s="19" t="s">
        <v>407</v>
      </c>
      <c r="U344" s="20" t="s">
        <v>521</v>
      </c>
      <c r="V344" s="22">
        <v>37</v>
      </c>
      <c r="W344" s="22">
        <v>7</v>
      </c>
      <c r="X344" s="23"/>
    </row>
    <row r="345" spans="1:24" s="1" customFormat="1" ht="14" customHeight="1" x14ac:dyDescent="0.3">
      <c r="A345" s="24" t="s">
        <v>23</v>
      </c>
      <c r="B345" s="24" t="s">
        <v>765</v>
      </c>
      <c r="C345" s="12" t="s">
        <v>770</v>
      </c>
      <c r="D345" s="54"/>
      <c r="E345" s="39" t="str">
        <f t="shared" si="5"/>
        <v>Еще фото</v>
      </c>
      <c r="F345" s="13"/>
      <c r="G345" s="24" t="s">
        <v>513</v>
      </c>
      <c r="H345" s="24" t="s">
        <v>514</v>
      </c>
      <c r="I345" s="24" t="s">
        <v>515</v>
      </c>
      <c r="J345" s="14" t="s">
        <v>516</v>
      </c>
      <c r="K345" s="15" t="s">
        <v>58</v>
      </c>
      <c r="L345" s="57"/>
      <c r="M345" s="14"/>
      <c r="N345" s="14" t="s">
        <v>75</v>
      </c>
      <c r="O345" s="14"/>
      <c r="P345" s="15" t="s">
        <v>679</v>
      </c>
      <c r="Q345" s="16">
        <v>10799</v>
      </c>
      <c r="R345" s="17">
        <v>40</v>
      </c>
      <c r="S345" s="18">
        <v>7451.3099999999986</v>
      </c>
      <c r="T345" s="19" t="s">
        <v>407</v>
      </c>
      <c r="U345" s="20" t="s">
        <v>522</v>
      </c>
      <c r="V345" s="30">
        <v>37.5</v>
      </c>
      <c r="W345" s="22">
        <v>5</v>
      </c>
      <c r="X345" s="23"/>
    </row>
    <row r="346" spans="1:24" s="1" customFormat="1" ht="14" customHeight="1" x14ac:dyDescent="0.3">
      <c r="A346" s="24" t="s">
        <v>23</v>
      </c>
      <c r="B346" s="24" t="s">
        <v>765</v>
      </c>
      <c r="C346" s="12" t="s">
        <v>770</v>
      </c>
      <c r="D346" s="54"/>
      <c r="E346" s="39" t="str">
        <f t="shared" si="5"/>
        <v>Еще фото</v>
      </c>
      <c r="F346" s="13"/>
      <c r="G346" s="24" t="s">
        <v>513</v>
      </c>
      <c r="H346" s="24" t="s">
        <v>514</v>
      </c>
      <c r="I346" s="24" t="s">
        <v>515</v>
      </c>
      <c r="J346" s="14" t="s">
        <v>516</v>
      </c>
      <c r="K346" s="15" t="s">
        <v>58</v>
      </c>
      <c r="L346" s="57"/>
      <c r="M346" s="14"/>
      <c r="N346" s="14" t="s">
        <v>75</v>
      </c>
      <c r="O346" s="14"/>
      <c r="P346" s="15" t="s">
        <v>679</v>
      </c>
      <c r="Q346" s="16">
        <v>10799</v>
      </c>
      <c r="R346" s="17">
        <v>40</v>
      </c>
      <c r="S346" s="18">
        <v>7451.3099999999986</v>
      </c>
      <c r="T346" s="19" t="s">
        <v>407</v>
      </c>
      <c r="U346" s="20" t="s">
        <v>523</v>
      </c>
      <c r="V346" s="22">
        <v>38</v>
      </c>
      <c r="W346" s="22">
        <v>3</v>
      </c>
      <c r="X346" s="23"/>
    </row>
    <row r="347" spans="1:24" s="1" customFormat="1" ht="17" customHeight="1" x14ac:dyDescent="0.3">
      <c r="A347" s="24" t="s">
        <v>23</v>
      </c>
      <c r="B347" s="24" t="s">
        <v>765</v>
      </c>
      <c r="C347" s="12" t="s">
        <v>770</v>
      </c>
      <c r="D347" s="55"/>
      <c r="E347" s="39" t="str">
        <f t="shared" si="5"/>
        <v>Еще фото</v>
      </c>
      <c r="F347" s="13"/>
      <c r="G347" s="24" t="s">
        <v>513</v>
      </c>
      <c r="H347" s="24" t="s">
        <v>514</v>
      </c>
      <c r="I347" s="24" t="s">
        <v>515</v>
      </c>
      <c r="J347" s="14" t="s">
        <v>516</v>
      </c>
      <c r="K347" s="15" t="s">
        <v>58</v>
      </c>
      <c r="L347" s="58"/>
      <c r="M347" s="14"/>
      <c r="N347" s="14" t="s">
        <v>75</v>
      </c>
      <c r="O347" s="14"/>
      <c r="P347" s="15" t="s">
        <v>679</v>
      </c>
      <c r="Q347" s="16">
        <v>10799</v>
      </c>
      <c r="R347" s="17">
        <v>40</v>
      </c>
      <c r="S347" s="18">
        <v>7451.3099999999986</v>
      </c>
      <c r="T347" s="19" t="s">
        <v>407</v>
      </c>
      <c r="U347" s="20" t="s">
        <v>589</v>
      </c>
      <c r="V347" s="22">
        <v>39</v>
      </c>
      <c r="W347" s="22">
        <v>3</v>
      </c>
      <c r="X347" s="23"/>
    </row>
    <row r="348" spans="1:24" s="1" customFormat="1" ht="52.05" customHeight="1" x14ac:dyDescent="0.3">
      <c r="A348" s="11" t="s">
        <v>23</v>
      </c>
      <c r="B348" s="11" t="s">
        <v>771</v>
      </c>
      <c r="C348" s="12" t="s">
        <v>772</v>
      </c>
      <c r="D348" s="59"/>
      <c r="E348" s="39" t="str">
        <f>HYPERLINK("https://www.google.ru/search?q=HJ9198-002&amp;newwindow=1&amp;tbm=isch","Еще фото")</f>
        <v>Еще фото</v>
      </c>
      <c r="F348" s="13" t="s">
        <v>26</v>
      </c>
      <c r="G348" s="11" t="s">
        <v>513</v>
      </c>
      <c r="H348" s="11" t="s">
        <v>514</v>
      </c>
      <c r="I348" s="14" t="s">
        <v>515</v>
      </c>
      <c r="J348" s="14" t="s">
        <v>516</v>
      </c>
      <c r="K348" s="15" t="s">
        <v>30</v>
      </c>
      <c r="L348" s="56" t="s">
        <v>773</v>
      </c>
      <c r="M348" s="14"/>
      <c r="N348" s="14" t="s">
        <v>92</v>
      </c>
      <c r="O348" s="14"/>
      <c r="P348" s="15" t="s">
        <v>679</v>
      </c>
      <c r="Q348" s="16">
        <v>10899</v>
      </c>
      <c r="R348" s="17">
        <v>40</v>
      </c>
      <c r="S348" s="18">
        <v>7520.3099999999986</v>
      </c>
      <c r="T348" s="19" t="s">
        <v>407</v>
      </c>
      <c r="U348" s="20" t="s">
        <v>523</v>
      </c>
      <c r="V348" s="22">
        <v>40</v>
      </c>
      <c r="W348" s="22">
        <v>1</v>
      </c>
      <c r="X348" s="23"/>
    </row>
    <row r="349" spans="1:24" s="1" customFormat="1" ht="61.05" customHeight="1" x14ac:dyDescent="0.3">
      <c r="A349" s="24" t="s">
        <v>23</v>
      </c>
      <c r="B349" s="24" t="s">
        <v>771</v>
      </c>
      <c r="C349" s="12" t="s">
        <v>772</v>
      </c>
      <c r="D349" s="60"/>
      <c r="E349" s="39" t="str">
        <f>HYPERLINK("https://www.google.ru/search?q=HJ9198-002&amp;newwindow=1&amp;tbm=isch","Еще фото")</f>
        <v>Еще фото</v>
      </c>
      <c r="F349" s="13" t="s">
        <v>26</v>
      </c>
      <c r="G349" s="24" t="s">
        <v>513</v>
      </c>
      <c r="H349" s="24" t="s">
        <v>514</v>
      </c>
      <c r="I349" s="24" t="s">
        <v>515</v>
      </c>
      <c r="J349" s="14" t="s">
        <v>516</v>
      </c>
      <c r="K349" s="15" t="s">
        <v>30</v>
      </c>
      <c r="L349" s="58"/>
      <c r="M349" s="14"/>
      <c r="N349" s="14" t="s">
        <v>92</v>
      </c>
      <c r="O349" s="14"/>
      <c r="P349" s="15" t="s">
        <v>679</v>
      </c>
      <c r="Q349" s="16">
        <v>10899</v>
      </c>
      <c r="R349" s="17">
        <v>40</v>
      </c>
      <c r="S349" s="18">
        <v>7520.3099999999986</v>
      </c>
      <c r="T349" s="19" t="s">
        <v>407</v>
      </c>
      <c r="U349" s="20" t="s">
        <v>525</v>
      </c>
      <c r="V349" s="22">
        <v>42</v>
      </c>
      <c r="W349" s="22">
        <v>1</v>
      </c>
      <c r="X349" s="23"/>
    </row>
    <row r="350" spans="1:24" s="1" customFormat="1" ht="108" customHeight="1" x14ac:dyDescent="0.3">
      <c r="A350" s="11" t="s">
        <v>23</v>
      </c>
      <c r="B350" s="11" t="s">
        <v>771</v>
      </c>
      <c r="C350" s="12" t="s">
        <v>774</v>
      </c>
      <c r="D350" s="26"/>
      <c r="E350" s="39" t="str">
        <f>HYPERLINK("https://www.google.ru/search?q=HJ9198-004&amp;newwindow=1&amp;tbm=isch","Еще фото")</f>
        <v>Еще фото</v>
      </c>
      <c r="F350" s="13" t="s">
        <v>26</v>
      </c>
      <c r="G350" s="11" t="s">
        <v>513</v>
      </c>
      <c r="H350" s="11" t="s">
        <v>514</v>
      </c>
      <c r="I350" s="14" t="s">
        <v>515</v>
      </c>
      <c r="J350" s="14" t="s">
        <v>516</v>
      </c>
      <c r="K350" s="15" t="s">
        <v>30</v>
      </c>
      <c r="L350" s="14" t="s">
        <v>773</v>
      </c>
      <c r="M350" s="14"/>
      <c r="N350" s="14" t="s">
        <v>32</v>
      </c>
      <c r="O350" s="14"/>
      <c r="P350" s="15" t="s">
        <v>679</v>
      </c>
      <c r="Q350" s="16">
        <v>10699</v>
      </c>
      <c r="R350" s="17">
        <v>40</v>
      </c>
      <c r="S350" s="18">
        <v>7382.3099999999986</v>
      </c>
      <c r="T350" s="19" t="s">
        <v>407</v>
      </c>
      <c r="U350" s="20" t="s">
        <v>522</v>
      </c>
      <c r="V350" s="30">
        <v>39.5</v>
      </c>
      <c r="W350" s="22">
        <v>1</v>
      </c>
      <c r="X350" s="23"/>
    </row>
    <row r="351" spans="1:24" s="1" customFormat="1" ht="52.05" customHeight="1" x14ac:dyDescent="0.3">
      <c r="A351" s="11" t="s">
        <v>23</v>
      </c>
      <c r="B351" s="11" t="s">
        <v>775</v>
      </c>
      <c r="C351" s="12" t="s">
        <v>776</v>
      </c>
      <c r="D351" s="59"/>
      <c r="E351" s="39" t="str">
        <f>HYPERLINK("https://www.google.ru/search?q=HM5973-600&amp;newwindow=1&amp;tbm=isch","Еще фото")</f>
        <v>Еще фото</v>
      </c>
      <c r="F351" s="13"/>
      <c r="G351" s="11" t="s">
        <v>513</v>
      </c>
      <c r="H351" s="11" t="s">
        <v>514</v>
      </c>
      <c r="I351" s="14" t="s">
        <v>515</v>
      </c>
      <c r="J351" s="14" t="s">
        <v>516</v>
      </c>
      <c r="K351" s="15" t="s">
        <v>58</v>
      </c>
      <c r="L351" s="56"/>
      <c r="M351" s="14"/>
      <c r="N351" s="14" t="s">
        <v>316</v>
      </c>
      <c r="O351" s="14"/>
      <c r="P351" s="15" t="s">
        <v>777</v>
      </c>
      <c r="Q351" s="16">
        <v>28499</v>
      </c>
      <c r="R351" s="17">
        <v>40</v>
      </c>
      <c r="S351" s="18">
        <v>19664.310000000001</v>
      </c>
      <c r="T351" s="19" t="s">
        <v>407</v>
      </c>
      <c r="U351" s="20" t="s">
        <v>541</v>
      </c>
      <c r="V351" s="22">
        <v>35</v>
      </c>
      <c r="W351" s="22">
        <v>1</v>
      </c>
      <c r="X351" s="23"/>
    </row>
    <row r="352" spans="1:24" s="1" customFormat="1" ht="61.05" customHeight="1" x14ac:dyDescent="0.3">
      <c r="A352" s="24" t="s">
        <v>23</v>
      </c>
      <c r="B352" s="24" t="s">
        <v>775</v>
      </c>
      <c r="C352" s="12" t="s">
        <v>776</v>
      </c>
      <c r="D352" s="60"/>
      <c r="E352" s="39" t="str">
        <f>HYPERLINK("https://www.google.ru/search?q=HM5973-600&amp;newwindow=1&amp;tbm=isch","Еще фото")</f>
        <v>Еще фото</v>
      </c>
      <c r="F352" s="13"/>
      <c r="G352" s="24" t="s">
        <v>513</v>
      </c>
      <c r="H352" s="24" t="s">
        <v>514</v>
      </c>
      <c r="I352" s="24" t="s">
        <v>515</v>
      </c>
      <c r="J352" s="14" t="s">
        <v>516</v>
      </c>
      <c r="K352" s="15" t="s">
        <v>58</v>
      </c>
      <c r="L352" s="58"/>
      <c r="M352" s="14"/>
      <c r="N352" s="14" t="s">
        <v>316</v>
      </c>
      <c r="O352" s="14"/>
      <c r="P352" s="15" t="s">
        <v>777</v>
      </c>
      <c r="Q352" s="16">
        <v>28499</v>
      </c>
      <c r="R352" s="17">
        <v>40</v>
      </c>
      <c r="S352" s="18">
        <v>19664.310000000001</v>
      </c>
      <c r="T352" s="19" t="s">
        <v>407</v>
      </c>
      <c r="U352" s="20" t="s">
        <v>521</v>
      </c>
      <c r="V352" s="22">
        <v>37</v>
      </c>
      <c r="W352" s="22">
        <v>1</v>
      </c>
      <c r="X352" s="23"/>
    </row>
    <row r="353" spans="1:24" s="1" customFormat="1" ht="17" customHeight="1" x14ac:dyDescent="0.3">
      <c r="A353" s="11" t="s">
        <v>23</v>
      </c>
      <c r="B353" s="11" t="s">
        <v>778</v>
      </c>
      <c r="C353" s="12" t="s">
        <v>779</v>
      </c>
      <c r="D353" s="53"/>
      <c r="E353" s="39" t="str">
        <f t="shared" ref="E353:E358" si="6">HYPERLINK("https://www.google.ru/search?q=HM6803-020&amp;newwindow=1&amp;tbm=isch","Еще фото")</f>
        <v>Еще фото</v>
      </c>
      <c r="F353" s="25" t="s">
        <v>43</v>
      </c>
      <c r="G353" s="11" t="s">
        <v>513</v>
      </c>
      <c r="H353" s="11" t="s">
        <v>514</v>
      </c>
      <c r="I353" s="14" t="s">
        <v>515</v>
      </c>
      <c r="J353" s="14" t="s">
        <v>516</v>
      </c>
      <c r="K353" s="15" t="s">
        <v>30</v>
      </c>
      <c r="L353" s="56" t="s">
        <v>780</v>
      </c>
      <c r="M353" s="14"/>
      <c r="N353" s="14" t="s">
        <v>32</v>
      </c>
      <c r="O353" s="14"/>
      <c r="P353" s="15" t="s">
        <v>781</v>
      </c>
      <c r="Q353" s="16">
        <v>19099</v>
      </c>
      <c r="R353" s="17">
        <v>40</v>
      </c>
      <c r="S353" s="18">
        <v>13178.309999999998</v>
      </c>
      <c r="T353" s="19" t="s">
        <v>407</v>
      </c>
      <c r="U353" s="20" t="s">
        <v>523</v>
      </c>
      <c r="V353" s="22">
        <v>40</v>
      </c>
      <c r="W353" s="22">
        <v>4</v>
      </c>
      <c r="X353" s="23"/>
    </row>
    <row r="354" spans="1:24" s="1" customFormat="1" ht="17" customHeight="1" x14ac:dyDescent="0.3">
      <c r="A354" s="24" t="s">
        <v>23</v>
      </c>
      <c r="B354" s="24" t="s">
        <v>778</v>
      </c>
      <c r="C354" s="12" t="s">
        <v>779</v>
      </c>
      <c r="D354" s="54"/>
      <c r="E354" s="39" t="str">
        <f t="shared" si="6"/>
        <v>Еще фото</v>
      </c>
      <c r="F354" s="25" t="s">
        <v>43</v>
      </c>
      <c r="G354" s="24" t="s">
        <v>513</v>
      </c>
      <c r="H354" s="24" t="s">
        <v>514</v>
      </c>
      <c r="I354" s="24" t="s">
        <v>515</v>
      </c>
      <c r="J354" s="14" t="s">
        <v>516</v>
      </c>
      <c r="K354" s="15" t="s">
        <v>30</v>
      </c>
      <c r="L354" s="57"/>
      <c r="M354" s="14"/>
      <c r="N354" s="14" t="s">
        <v>32</v>
      </c>
      <c r="O354" s="14"/>
      <c r="P354" s="15" t="s">
        <v>781</v>
      </c>
      <c r="Q354" s="16">
        <v>19099</v>
      </c>
      <c r="R354" s="17">
        <v>40</v>
      </c>
      <c r="S354" s="18">
        <v>13178.309999999998</v>
      </c>
      <c r="T354" s="19" t="s">
        <v>407</v>
      </c>
      <c r="U354" s="20" t="s">
        <v>589</v>
      </c>
      <c r="V354" s="22">
        <v>41</v>
      </c>
      <c r="W354" s="22">
        <v>2</v>
      </c>
      <c r="X354" s="23"/>
    </row>
    <row r="355" spans="1:24" s="1" customFormat="1" ht="17" customHeight="1" x14ac:dyDescent="0.3">
      <c r="A355" s="24" t="s">
        <v>23</v>
      </c>
      <c r="B355" s="24" t="s">
        <v>778</v>
      </c>
      <c r="C355" s="12" t="s">
        <v>779</v>
      </c>
      <c r="D355" s="54"/>
      <c r="E355" s="39" t="str">
        <f t="shared" si="6"/>
        <v>Еще фото</v>
      </c>
      <c r="F355" s="25" t="s">
        <v>43</v>
      </c>
      <c r="G355" s="24" t="s">
        <v>513</v>
      </c>
      <c r="H355" s="24" t="s">
        <v>514</v>
      </c>
      <c r="I355" s="24" t="s">
        <v>515</v>
      </c>
      <c r="J355" s="14" t="s">
        <v>516</v>
      </c>
      <c r="K355" s="15" t="s">
        <v>30</v>
      </c>
      <c r="L355" s="57"/>
      <c r="M355" s="14"/>
      <c r="N355" s="14" t="s">
        <v>32</v>
      </c>
      <c r="O355" s="14"/>
      <c r="P355" s="15" t="s">
        <v>781</v>
      </c>
      <c r="Q355" s="16">
        <v>19099</v>
      </c>
      <c r="R355" s="17">
        <v>40</v>
      </c>
      <c r="S355" s="18">
        <v>13178.309999999998</v>
      </c>
      <c r="T355" s="19" t="s">
        <v>407</v>
      </c>
      <c r="U355" s="20" t="s">
        <v>524</v>
      </c>
      <c r="V355" s="30">
        <v>41.5</v>
      </c>
      <c r="W355" s="22">
        <v>11</v>
      </c>
      <c r="X355" s="23"/>
    </row>
    <row r="356" spans="1:24" s="1" customFormat="1" ht="17" customHeight="1" x14ac:dyDescent="0.3">
      <c r="A356" s="24" t="s">
        <v>23</v>
      </c>
      <c r="B356" s="24" t="s">
        <v>778</v>
      </c>
      <c r="C356" s="12" t="s">
        <v>779</v>
      </c>
      <c r="D356" s="54"/>
      <c r="E356" s="39" t="str">
        <f t="shared" si="6"/>
        <v>Еще фото</v>
      </c>
      <c r="F356" s="25" t="s">
        <v>43</v>
      </c>
      <c r="G356" s="24" t="s">
        <v>513</v>
      </c>
      <c r="H356" s="24" t="s">
        <v>514</v>
      </c>
      <c r="I356" s="24" t="s">
        <v>515</v>
      </c>
      <c r="J356" s="14" t="s">
        <v>516</v>
      </c>
      <c r="K356" s="15" t="s">
        <v>30</v>
      </c>
      <c r="L356" s="57"/>
      <c r="M356" s="14"/>
      <c r="N356" s="14" t="s">
        <v>32</v>
      </c>
      <c r="O356" s="14"/>
      <c r="P356" s="15" t="s">
        <v>781</v>
      </c>
      <c r="Q356" s="16">
        <v>19099</v>
      </c>
      <c r="R356" s="17">
        <v>40</v>
      </c>
      <c r="S356" s="18">
        <v>13178.309999999998</v>
      </c>
      <c r="T356" s="19" t="s">
        <v>407</v>
      </c>
      <c r="U356" s="20" t="s">
        <v>525</v>
      </c>
      <c r="V356" s="22">
        <v>42</v>
      </c>
      <c r="W356" s="22">
        <v>14</v>
      </c>
      <c r="X356" s="23"/>
    </row>
    <row r="357" spans="1:24" s="1" customFormat="1" ht="17" customHeight="1" x14ac:dyDescent="0.3">
      <c r="A357" s="24" t="s">
        <v>23</v>
      </c>
      <c r="B357" s="24" t="s">
        <v>778</v>
      </c>
      <c r="C357" s="12" t="s">
        <v>779</v>
      </c>
      <c r="D357" s="54"/>
      <c r="E357" s="39" t="str">
        <f t="shared" si="6"/>
        <v>Еще фото</v>
      </c>
      <c r="F357" s="25" t="s">
        <v>43</v>
      </c>
      <c r="G357" s="24" t="s">
        <v>513</v>
      </c>
      <c r="H357" s="24" t="s">
        <v>514</v>
      </c>
      <c r="I357" s="24" t="s">
        <v>515</v>
      </c>
      <c r="J357" s="14" t="s">
        <v>516</v>
      </c>
      <c r="K357" s="15" t="s">
        <v>30</v>
      </c>
      <c r="L357" s="57"/>
      <c r="M357" s="14"/>
      <c r="N357" s="14" t="s">
        <v>32</v>
      </c>
      <c r="O357" s="14"/>
      <c r="P357" s="15" t="s">
        <v>781</v>
      </c>
      <c r="Q357" s="16">
        <v>19099</v>
      </c>
      <c r="R357" s="17">
        <v>40</v>
      </c>
      <c r="S357" s="18">
        <v>13178.309999999998</v>
      </c>
      <c r="T357" s="19" t="s">
        <v>407</v>
      </c>
      <c r="U357" s="20" t="s">
        <v>666</v>
      </c>
      <c r="V357" s="22">
        <v>44</v>
      </c>
      <c r="W357" s="22">
        <v>6</v>
      </c>
      <c r="X357" s="23"/>
    </row>
    <row r="358" spans="1:24" s="1" customFormat="1" ht="22.05" customHeight="1" x14ac:dyDescent="0.3">
      <c r="A358" s="24" t="s">
        <v>23</v>
      </c>
      <c r="B358" s="24" t="s">
        <v>778</v>
      </c>
      <c r="C358" s="12" t="s">
        <v>779</v>
      </c>
      <c r="D358" s="55"/>
      <c r="E358" s="39" t="str">
        <f t="shared" si="6"/>
        <v>Еще фото</v>
      </c>
      <c r="F358" s="25" t="s">
        <v>43</v>
      </c>
      <c r="G358" s="24" t="s">
        <v>513</v>
      </c>
      <c r="H358" s="24" t="s">
        <v>514</v>
      </c>
      <c r="I358" s="24" t="s">
        <v>515</v>
      </c>
      <c r="J358" s="14" t="s">
        <v>516</v>
      </c>
      <c r="K358" s="15" t="s">
        <v>30</v>
      </c>
      <c r="L358" s="58"/>
      <c r="M358" s="14"/>
      <c r="N358" s="14" t="s">
        <v>32</v>
      </c>
      <c r="O358" s="14"/>
      <c r="P358" s="15" t="s">
        <v>781</v>
      </c>
      <c r="Q358" s="16">
        <v>19099</v>
      </c>
      <c r="R358" s="17">
        <v>40</v>
      </c>
      <c r="S358" s="18">
        <v>13178.309999999998</v>
      </c>
      <c r="T358" s="19" t="s">
        <v>407</v>
      </c>
      <c r="U358" s="20" t="s">
        <v>579</v>
      </c>
      <c r="V358" s="22">
        <v>45</v>
      </c>
      <c r="W358" s="22">
        <v>5</v>
      </c>
      <c r="X358" s="23"/>
    </row>
    <row r="359" spans="1:24" s="1" customFormat="1" ht="108" customHeight="1" x14ac:dyDescent="0.3">
      <c r="A359" s="11" t="s">
        <v>23</v>
      </c>
      <c r="B359" s="11" t="s">
        <v>782</v>
      </c>
      <c r="C359" s="12" t="s">
        <v>783</v>
      </c>
      <c r="D359" s="26"/>
      <c r="E359" s="39" t="str">
        <f>HYPERLINK("https://www.google.ru/search?q=HM9594-104&amp;newwindow=1&amp;tbm=isch","Еще фото")</f>
        <v>Еще фото</v>
      </c>
      <c r="F359" s="13"/>
      <c r="G359" s="11" t="s">
        <v>513</v>
      </c>
      <c r="H359" s="11" t="s">
        <v>514</v>
      </c>
      <c r="I359" s="14" t="s">
        <v>515</v>
      </c>
      <c r="J359" s="14" t="s">
        <v>516</v>
      </c>
      <c r="K359" s="15" t="s">
        <v>30</v>
      </c>
      <c r="L359" s="14" t="s">
        <v>784</v>
      </c>
      <c r="M359" s="14"/>
      <c r="N359" s="14" t="s">
        <v>75</v>
      </c>
      <c r="O359" s="14"/>
      <c r="P359" s="15" t="s">
        <v>679</v>
      </c>
      <c r="Q359" s="16">
        <v>8399</v>
      </c>
      <c r="R359" s="17">
        <v>40</v>
      </c>
      <c r="S359" s="18">
        <v>5795.3099999999995</v>
      </c>
      <c r="T359" s="19" t="s">
        <v>407</v>
      </c>
      <c r="U359" s="20" t="s">
        <v>520</v>
      </c>
      <c r="V359" s="22">
        <v>38</v>
      </c>
      <c r="W359" s="22">
        <v>1</v>
      </c>
      <c r="X359" s="23"/>
    </row>
    <row r="360" spans="1:24" s="1" customFormat="1" ht="108" customHeight="1" x14ac:dyDescent="0.3">
      <c r="A360" s="11" t="s">
        <v>23</v>
      </c>
      <c r="B360" s="11" t="s">
        <v>785</v>
      </c>
      <c r="C360" s="12" t="s">
        <v>786</v>
      </c>
      <c r="D360" s="26"/>
      <c r="E360" s="39" t="str">
        <f>HYPERLINK("https://www.google.ru/search?q=HM9594-400&amp;newwindow=1&amp;tbm=isch","Еще фото")</f>
        <v>Еще фото</v>
      </c>
      <c r="F360" s="13"/>
      <c r="G360" s="11" t="s">
        <v>513</v>
      </c>
      <c r="H360" s="11" t="s">
        <v>514</v>
      </c>
      <c r="I360" s="14" t="s">
        <v>515</v>
      </c>
      <c r="J360" s="14" t="s">
        <v>516</v>
      </c>
      <c r="K360" s="15" t="s">
        <v>30</v>
      </c>
      <c r="L360" s="14" t="s">
        <v>784</v>
      </c>
      <c r="M360" s="14"/>
      <c r="N360" s="14" t="s">
        <v>85</v>
      </c>
      <c r="O360" s="14"/>
      <c r="P360" s="15" t="s">
        <v>679</v>
      </c>
      <c r="Q360" s="16">
        <v>9299</v>
      </c>
      <c r="R360" s="17">
        <v>40</v>
      </c>
      <c r="S360" s="18">
        <v>6416.3099999999995</v>
      </c>
      <c r="T360" s="19" t="s">
        <v>407</v>
      </c>
      <c r="U360" s="20" t="s">
        <v>589</v>
      </c>
      <c r="V360" s="22">
        <v>41</v>
      </c>
      <c r="W360" s="22">
        <v>1</v>
      </c>
      <c r="X360" s="23"/>
    </row>
    <row r="361" spans="1:24" s="1" customFormat="1" ht="108" customHeight="1" x14ac:dyDescent="0.3">
      <c r="A361" s="11" t="s">
        <v>23</v>
      </c>
      <c r="B361" s="11" t="s">
        <v>787</v>
      </c>
      <c r="C361" s="12" t="s">
        <v>788</v>
      </c>
      <c r="D361" s="26"/>
      <c r="E361" s="39" t="str">
        <f>HYPERLINK("https://www.google.ru/search?q=HM9725-001&amp;newwindow=1&amp;tbm=isch","Еще фото")</f>
        <v>Еще фото</v>
      </c>
      <c r="F361" s="13" t="s">
        <v>26</v>
      </c>
      <c r="G361" s="11" t="s">
        <v>513</v>
      </c>
      <c r="H361" s="11" t="s">
        <v>514</v>
      </c>
      <c r="I361" s="14" t="s">
        <v>515</v>
      </c>
      <c r="J361" s="14" t="s">
        <v>544</v>
      </c>
      <c r="K361" s="15" t="s">
        <v>58</v>
      </c>
      <c r="L361" s="14" t="s">
        <v>789</v>
      </c>
      <c r="M361" s="14"/>
      <c r="N361" s="14" t="s">
        <v>92</v>
      </c>
      <c r="O361" s="14"/>
      <c r="P361" s="15" t="s">
        <v>518</v>
      </c>
      <c r="Q361" s="16">
        <v>18699</v>
      </c>
      <c r="R361" s="17">
        <v>40</v>
      </c>
      <c r="S361" s="18">
        <v>12902.31</v>
      </c>
      <c r="T361" s="19" t="s">
        <v>407</v>
      </c>
      <c r="U361" s="20" t="s">
        <v>519</v>
      </c>
      <c r="V361" s="30">
        <v>35.5</v>
      </c>
      <c r="W361" s="22">
        <v>1</v>
      </c>
      <c r="X361" s="23"/>
    </row>
    <row r="362" spans="1:24" s="1" customFormat="1" ht="108" customHeight="1" x14ac:dyDescent="0.3">
      <c r="A362" s="11" t="s">
        <v>23</v>
      </c>
      <c r="B362" s="11" t="s">
        <v>787</v>
      </c>
      <c r="C362" s="12" t="s">
        <v>790</v>
      </c>
      <c r="D362" s="26"/>
      <c r="E362" s="39" t="str">
        <f>HYPERLINK("https://www.google.ru/search?q=HM9725-601&amp;newwindow=1&amp;tbm=isch","Еще фото")</f>
        <v>Еще фото</v>
      </c>
      <c r="F362" s="13"/>
      <c r="G362" s="11" t="s">
        <v>513</v>
      </c>
      <c r="H362" s="11" t="s">
        <v>514</v>
      </c>
      <c r="I362" s="14" t="s">
        <v>515</v>
      </c>
      <c r="J362" s="14" t="s">
        <v>544</v>
      </c>
      <c r="K362" s="15" t="s">
        <v>58</v>
      </c>
      <c r="L362" s="14" t="s">
        <v>789</v>
      </c>
      <c r="M362" s="14" t="s">
        <v>715</v>
      </c>
      <c r="N362" s="14" t="s">
        <v>316</v>
      </c>
      <c r="O362" s="14"/>
      <c r="P362" s="15" t="s">
        <v>518</v>
      </c>
      <c r="Q362" s="16">
        <v>18099</v>
      </c>
      <c r="R362" s="17">
        <v>40</v>
      </c>
      <c r="S362" s="18">
        <v>12488.31</v>
      </c>
      <c r="T362" s="19" t="s">
        <v>407</v>
      </c>
      <c r="U362" s="20" t="s">
        <v>523</v>
      </c>
      <c r="V362" s="22">
        <v>38</v>
      </c>
      <c r="W362" s="22">
        <v>1</v>
      </c>
      <c r="X362" s="23"/>
    </row>
    <row r="363" spans="1:24" s="1" customFormat="1" ht="108" customHeight="1" x14ac:dyDescent="0.3">
      <c r="A363" s="11" t="s">
        <v>23</v>
      </c>
      <c r="B363" s="11" t="s">
        <v>791</v>
      </c>
      <c r="C363" s="12" t="s">
        <v>792</v>
      </c>
      <c r="D363" s="26"/>
      <c r="E363" s="39" t="str">
        <f>HYPERLINK("https://www.google.ru/search?q=HQ2414-004&amp;newwindow=1&amp;tbm=isch","Еще фото")</f>
        <v>Еще фото</v>
      </c>
      <c r="F363" s="13"/>
      <c r="G363" s="11" t="s">
        <v>513</v>
      </c>
      <c r="H363" s="11" t="s">
        <v>514</v>
      </c>
      <c r="I363" s="14" t="s">
        <v>515</v>
      </c>
      <c r="J363" s="14" t="s">
        <v>516</v>
      </c>
      <c r="K363" s="15" t="s">
        <v>30</v>
      </c>
      <c r="L363" s="14"/>
      <c r="M363" s="14"/>
      <c r="N363" s="14" t="s">
        <v>32</v>
      </c>
      <c r="O363" s="14"/>
      <c r="P363" s="15" t="s">
        <v>679</v>
      </c>
      <c r="Q363" s="16">
        <v>10299</v>
      </c>
      <c r="R363" s="17">
        <v>40</v>
      </c>
      <c r="S363" s="18">
        <v>7106.3099999999986</v>
      </c>
      <c r="T363" s="19" t="s">
        <v>407</v>
      </c>
      <c r="U363" s="20" t="s">
        <v>522</v>
      </c>
      <c r="V363" s="30">
        <v>39.5</v>
      </c>
      <c r="W363" s="22">
        <v>1</v>
      </c>
      <c r="X363" s="23"/>
    </row>
    <row r="364" spans="1:24" s="1" customFormat="1" ht="52.05" customHeight="1" x14ac:dyDescent="0.3">
      <c r="A364" s="11" t="s">
        <v>23</v>
      </c>
      <c r="B364" s="11" t="s">
        <v>793</v>
      </c>
      <c r="C364" s="12" t="s">
        <v>794</v>
      </c>
      <c r="D364" s="59"/>
      <c r="E364" s="39" t="str">
        <f>HYPERLINK("https://www.google.ru/search?q=HQ3048-101&amp;newwindow=1&amp;tbm=isch","Еще фото")</f>
        <v>Еще фото</v>
      </c>
      <c r="F364" s="13"/>
      <c r="G364" s="11" t="s">
        <v>513</v>
      </c>
      <c r="H364" s="11" t="s">
        <v>514</v>
      </c>
      <c r="I364" s="14" t="s">
        <v>515</v>
      </c>
      <c r="J364" s="14" t="s">
        <v>516</v>
      </c>
      <c r="K364" s="15" t="s">
        <v>30</v>
      </c>
      <c r="L364" s="56" t="s">
        <v>795</v>
      </c>
      <c r="M364" s="14"/>
      <c r="N364" s="14" t="s">
        <v>75</v>
      </c>
      <c r="O364" s="14"/>
      <c r="P364" s="15" t="s">
        <v>518</v>
      </c>
      <c r="Q364" s="16">
        <v>25499</v>
      </c>
      <c r="R364" s="17">
        <v>40</v>
      </c>
      <c r="S364" s="18">
        <v>17594.309999999998</v>
      </c>
      <c r="T364" s="19" t="s">
        <v>407</v>
      </c>
      <c r="U364" s="20" t="s">
        <v>522</v>
      </c>
      <c r="V364" s="30">
        <v>39.5</v>
      </c>
      <c r="W364" s="22">
        <v>1</v>
      </c>
      <c r="X364" s="23"/>
    </row>
    <row r="365" spans="1:24" s="1" customFormat="1" ht="61.05" customHeight="1" x14ac:dyDescent="0.3">
      <c r="A365" s="24" t="s">
        <v>23</v>
      </c>
      <c r="B365" s="24" t="s">
        <v>793</v>
      </c>
      <c r="C365" s="12" t="s">
        <v>794</v>
      </c>
      <c r="D365" s="60"/>
      <c r="E365" s="39" t="str">
        <f>HYPERLINK("https://www.google.ru/search?q=HQ3048-101&amp;newwindow=1&amp;tbm=isch","Еще фото")</f>
        <v>Еще фото</v>
      </c>
      <c r="F365" s="13"/>
      <c r="G365" s="24" t="s">
        <v>513</v>
      </c>
      <c r="H365" s="24" t="s">
        <v>514</v>
      </c>
      <c r="I365" s="24" t="s">
        <v>515</v>
      </c>
      <c r="J365" s="14" t="s">
        <v>516</v>
      </c>
      <c r="K365" s="15" t="s">
        <v>30</v>
      </c>
      <c r="L365" s="58"/>
      <c r="M365" s="14"/>
      <c r="N365" s="14" t="s">
        <v>75</v>
      </c>
      <c r="O365" s="14"/>
      <c r="P365" s="15" t="s">
        <v>518</v>
      </c>
      <c r="Q365" s="16">
        <v>25499</v>
      </c>
      <c r="R365" s="17">
        <v>40</v>
      </c>
      <c r="S365" s="18">
        <v>17594.309999999998</v>
      </c>
      <c r="T365" s="19" t="s">
        <v>407</v>
      </c>
      <c r="U365" s="20" t="s">
        <v>524</v>
      </c>
      <c r="V365" s="30">
        <v>41.5</v>
      </c>
      <c r="W365" s="22">
        <v>4</v>
      </c>
      <c r="X365" s="23"/>
    </row>
    <row r="366" spans="1:24" s="1" customFormat="1" ht="108" customHeight="1" x14ac:dyDescent="0.3">
      <c r="A366" s="11" t="s">
        <v>23</v>
      </c>
      <c r="B366" s="11" t="s">
        <v>796</v>
      </c>
      <c r="C366" s="12" t="s">
        <v>797</v>
      </c>
      <c r="D366" s="26"/>
      <c r="E366" s="39" t="str">
        <f>HYPERLINK("https://www.google.ru/search?q=HQ3049-004&amp;newwindow=1&amp;tbm=isch","Еще фото")</f>
        <v>Еще фото</v>
      </c>
      <c r="F366" s="13"/>
      <c r="G366" s="11" t="s">
        <v>513</v>
      </c>
      <c r="H366" s="11" t="s">
        <v>514</v>
      </c>
      <c r="I366" s="14" t="s">
        <v>515</v>
      </c>
      <c r="J366" s="14" t="s">
        <v>516</v>
      </c>
      <c r="K366" s="15" t="s">
        <v>58</v>
      </c>
      <c r="L366" s="14"/>
      <c r="M366" s="14"/>
      <c r="N366" s="14" t="s">
        <v>32</v>
      </c>
      <c r="O366" s="14"/>
      <c r="P366" s="15" t="s">
        <v>798</v>
      </c>
      <c r="Q366" s="16">
        <v>24099</v>
      </c>
      <c r="R366" s="17">
        <v>40</v>
      </c>
      <c r="S366" s="18">
        <v>16628.309999999998</v>
      </c>
      <c r="T366" s="19" t="s">
        <v>407</v>
      </c>
      <c r="U366" s="20" t="s">
        <v>526</v>
      </c>
      <c r="V366" s="22">
        <v>41</v>
      </c>
      <c r="W366" s="22">
        <v>2</v>
      </c>
      <c r="X366" s="23"/>
    </row>
    <row r="367" spans="1:24" s="1" customFormat="1" ht="108" customHeight="1" x14ac:dyDescent="0.3">
      <c r="A367" s="11" t="s">
        <v>23</v>
      </c>
      <c r="B367" s="11" t="s">
        <v>799</v>
      </c>
      <c r="C367" s="12" t="s">
        <v>800</v>
      </c>
      <c r="D367" s="26"/>
      <c r="E367" s="39" t="str">
        <f>HYPERLINK("https://www.google.ru/search?q=HQ3049-500&amp;newwindow=1&amp;tbm=isch","Еще фото")</f>
        <v>Еще фото</v>
      </c>
      <c r="F367" s="13"/>
      <c r="G367" s="11" t="s">
        <v>513</v>
      </c>
      <c r="H367" s="11" t="s">
        <v>514</v>
      </c>
      <c r="I367" s="14" t="s">
        <v>515</v>
      </c>
      <c r="J367" s="14" t="s">
        <v>516</v>
      </c>
      <c r="K367" s="15" t="s">
        <v>58</v>
      </c>
      <c r="L367" s="14" t="s">
        <v>801</v>
      </c>
      <c r="M367" s="14"/>
      <c r="N367" s="14" t="s">
        <v>127</v>
      </c>
      <c r="O367" s="14"/>
      <c r="P367" s="15" t="s">
        <v>705</v>
      </c>
      <c r="Q367" s="16">
        <v>26499</v>
      </c>
      <c r="R367" s="17">
        <v>40</v>
      </c>
      <c r="S367" s="18">
        <v>18284.309999999998</v>
      </c>
      <c r="T367" s="19" t="s">
        <v>407</v>
      </c>
      <c r="U367" s="20" t="s">
        <v>541</v>
      </c>
      <c r="V367" s="22">
        <v>35</v>
      </c>
      <c r="W367" s="22">
        <v>1</v>
      </c>
      <c r="X367" s="23"/>
    </row>
    <row r="368" spans="1:24" s="1" customFormat="1" ht="52.05" customHeight="1" x14ac:dyDescent="0.3">
      <c r="A368" s="11" t="s">
        <v>23</v>
      </c>
      <c r="B368" s="11" t="s">
        <v>799</v>
      </c>
      <c r="C368" s="12" t="s">
        <v>802</v>
      </c>
      <c r="D368" s="59"/>
      <c r="E368" s="39" t="str">
        <f>HYPERLINK("https://www.google.ru/search?q=HQ3049-502&amp;newwindow=1&amp;tbm=isch","Еще фото")</f>
        <v>Еще фото</v>
      </c>
      <c r="F368" s="13"/>
      <c r="G368" s="11" t="s">
        <v>513</v>
      </c>
      <c r="H368" s="11" t="s">
        <v>514</v>
      </c>
      <c r="I368" s="14" t="s">
        <v>515</v>
      </c>
      <c r="J368" s="14" t="s">
        <v>516</v>
      </c>
      <c r="K368" s="15" t="s">
        <v>58</v>
      </c>
      <c r="L368" s="56" t="s">
        <v>801</v>
      </c>
      <c r="M368" s="14"/>
      <c r="N368" s="14" t="s">
        <v>102</v>
      </c>
      <c r="O368" s="14"/>
      <c r="P368" s="15" t="s">
        <v>705</v>
      </c>
      <c r="Q368" s="16">
        <v>26499</v>
      </c>
      <c r="R368" s="17">
        <v>40</v>
      </c>
      <c r="S368" s="18">
        <v>18284.309999999998</v>
      </c>
      <c r="T368" s="19" t="s">
        <v>407</v>
      </c>
      <c r="U368" s="20" t="s">
        <v>520</v>
      </c>
      <c r="V368" s="30">
        <v>36.5</v>
      </c>
      <c r="W368" s="22">
        <v>1</v>
      </c>
      <c r="X368" s="23"/>
    </row>
    <row r="369" spans="1:24" s="1" customFormat="1" ht="61.05" customHeight="1" x14ac:dyDescent="0.3">
      <c r="A369" s="24" t="s">
        <v>23</v>
      </c>
      <c r="B369" s="24" t="s">
        <v>799</v>
      </c>
      <c r="C369" s="12" t="s">
        <v>802</v>
      </c>
      <c r="D369" s="60"/>
      <c r="E369" s="39" t="str">
        <f>HYPERLINK("https://www.google.ru/search?q=HQ3049-502&amp;newwindow=1&amp;tbm=isch","Еще фото")</f>
        <v>Еще фото</v>
      </c>
      <c r="F369" s="13"/>
      <c r="G369" s="24" t="s">
        <v>513</v>
      </c>
      <c r="H369" s="24" t="s">
        <v>514</v>
      </c>
      <c r="I369" s="24" t="s">
        <v>515</v>
      </c>
      <c r="J369" s="14" t="s">
        <v>516</v>
      </c>
      <c r="K369" s="15" t="s">
        <v>58</v>
      </c>
      <c r="L369" s="58"/>
      <c r="M369" s="14"/>
      <c r="N369" s="14" t="s">
        <v>102</v>
      </c>
      <c r="O369" s="14"/>
      <c r="P369" s="15" t="s">
        <v>705</v>
      </c>
      <c r="Q369" s="16">
        <v>26499</v>
      </c>
      <c r="R369" s="17">
        <v>40</v>
      </c>
      <c r="S369" s="18">
        <v>18284.309999999998</v>
      </c>
      <c r="T369" s="19" t="s">
        <v>407</v>
      </c>
      <c r="U369" s="20" t="s">
        <v>521</v>
      </c>
      <c r="V369" s="22">
        <v>37</v>
      </c>
      <c r="W369" s="22">
        <v>1</v>
      </c>
      <c r="X369" s="23"/>
    </row>
    <row r="370" spans="1:24" s="1" customFormat="1" ht="108" customHeight="1" x14ac:dyDescent="0.3">
      <c r="A370" s="11" t="s">
        <v>23</v>
      </c>
      <c r="B370" s="11" t="s">
        <v>803</v>
      </c>
      <c r="C370" s="12" t="s">
        <v>804</v>
      </c>
      <c r="D370" s="26"/>
      <c r="E370" s="39" t="str">
        <f>HYPERLINK("https://www.google.ru/search?q=HQ7972-400&amp;newwindow=1&amp;tbm=isch","Еще фото")</f>
        <v>Еще фото</v>
      </c>
      <c r="F370" s="13"/>
      <c r="G370" s="11" t="s">
        <v>513</v>
      </c>
      <c r="H370" s="11" t="s">
        <v>514</v>
      </c>
      <c r="I370" s="14" t="s">
        <v>515</v>
      </c>
      <c r="J370" s="14" t="s">
        <v>516</v>
      </c>
      <c r="K370" s="15" t="s">
        <v>30</v>
      </c>
      <c r="L370" s="14"/>
      <c r="M370" s="14"/>
      <c r="N370" s="14" t="s">
        <v>85</v>
      </c>
      <c r="O370" s="14"/>
      <c r="P370" s="15" t="s">
        <v>805</v>
      </c>
      <c r="Q370" s="16">
        <v>22099</v>
      </c>
      <c r="R370" s="17">
        <v>40</v>
      </c>
      <c r="S370" s="18">
        <v>15248.309999999998</v>
      </c>
      <c r="T370" s="19" t="s">
        <v>407</v>
      </c>
      <c r="U370" s="20" t="s">
        <v>526</v>
      </c>
      <c r="V370" s="22">
        <v>43</v>
      </c>
      <c r="W370" s="22">
        <v>1</v>
      </c>
      <c r="X370" s="23"/>
    </row>
    <row r="371" spans="1:24" s="1" customFormat="1" ht="52.05" customHeight="1" x14ac:dyDescent="0.3">
      <c r="A371" s="11" t="s">
        <v>23</v>
      </c>
      <c r="B371" s="11" t="s">
        <v>806</v>
      </c>
      <c r="C371" s="12" t="s">
        <v>807</v>
      </c>
      <c r="D371" s="59"/>
      <c r="E371" s="39" t="str">
        <f>HYPERLINK("https://www.google.ru/search?q=HQ8034-003&amp;newwindow=1&amp;tbm=isch","Еще фото")</f>
        <v>Еще фото</v>
      </c>
      <c r="F371" s="13"/>
      <c r="G371" s="11" t="s">
        <v>513</v>
      </c>
      <c r="H371" s="11" t="s">
        <v>514</v>
      </c>
      <c r="I371" s="14" t="s">
        <v>515</v>
      </c>
      <c r="J371" s="14" t="s">
        <v>183</v>
      </c>
      <c r="K371" s="15" t="s">
        <v>30</v>
      </c>
      <c r="L371" s="56" t="s">
        <v>808</v>
      </c>
      <c r="M371" s="14"/>
      <c r="N371" s="14" t="s">
        <v>92</v>
      </c>
      <c r="O371" s="14"/>
      <c r="P371" s="15" t="s">
        <v>809</v>
      </c>
      <c r="Q371" s="16">
        <v>17399</v>
      </c>
      <c r="R371" s="17">
        <v>40</v>
      </c>
      <c r="S371" s="18">
        <v>12005.31</v>
      </c>
      <c r="T371" s="19" t="s">
        <v>407</v>
      </c>
      <c r="U371" s="20" t="s">
        <v>522</v>
      </c>
      <c r="V371" s="30">
        <v>39.5</v>
      </c>
      <c r="W371" s="22">
        <v>1</v>
      </c>
      <c r="X371" s="23"/>
    </row>
    <row r="372" spans="1:24" s="1" customFormat="1" ht="61.05" customHeight="1" x14ac:dyDescent="0.3">
      <c r="A372" s="24" t="s">
        <v>23</v>
      </c>
      <c r="B372" s="24" t="s">
        <v>806</v>
      </c>
      <c r="C372" s="12" t="s">
        <v>807</v>
      </c>
      <c r="D372" s="60"/>
      <c r="E372" s="39" t="str">
        <f>HYPERLINK("https://www.google.ru/search?q=HQ8034-003&amp;newwindow=1&amp;tbm=isch","Еще фото")</f>
        <v>Еще фото</v>
      </c>
      <c r="F372" s="13"/>
      <c r="G372" s="24" t="s">
        <v>513</v>
      </c>
      <c r="H372" s="24" t="s">
        <v>514</v>
      </c>
      <c r="I372" s="24" t="s">
        <v>515</v>
      </c>
      <c r="J372" s="14" t="s">
        <v>183</v>
      </c>
      <c r="K372" s="15" t="s">
        <v>30</v>
      </c>
      <c r="L372" s="58"/>
      <c r="M372" s="14"/>
      <c r="N372" s="14" t="s">
        <v>92</v>
      </c>
      <c r="O372" s="14"/>
      <c r="P372" s="15" t="s">
        <v>809</v>
      </c>
      <c r="Q372" s="16">
        <v>17399</v>
      </c>
      <c r="R372" s="17">
        <v>40</v>
      </c>
      <c r="S372" s="18">
        <v>12005.31</v>
      </c>
      <c r="T372" s="19" t="s">
        <v>407</v>
      </c>
      <c r="U372" s="20" t="s">
        <v>589</v>
      </c>
      <c r="V372" s="22">
        <v>41</v>
      </c>
      <c r="W372" s="22">
        <v>1</v>
      </c>
      <c r="X372" s="23"/>
    </row>
    <row r="373" spans="1:24" s="1" customFormat="1" ht="14" customHeight="1" x14ac:dyDescent="0.3">
      <c r="A373" s="11" t="s">
        <v>23</v>
      </c>
      <c r="B373" s="11" t="s">
        <v>810</v>
      </c>
      <c r="C373" s="12" t="s">
        <v>811</v>
      </c>
      <c r="D373" s="53"/>
      <c r="E373" s="39" t="str">
        <f t="shared" ref="E373:E379" si="7">HYPERLINK("https://www.google.ru/search?q=IB1873-702&amp;newwindow=1&amp;tbm=isch","Еще фото")</f>
        <v>Еще фото</v>
      </c>
      <c r="F373" s="25" t="s">
        <v>43</v>
      </c>
      <c r="G373" s="11" t="s">
        <v>513</v>
      </c>
      <c r="H373" s="11" t="s">
        <v>514</v>
      </c>
      <c r="I373" s="14" t="s">
        <v>515</v>
      </c>
      <c r="J373" s="14" t="s">
        <v>516</v>
      </c>
      <c r="K373" s="15" t="s">
        <v>30</v>
      </c>
      <c r="L373" s="56" t="s">
        <v>812</v>
      </c>
      <c r="M373" s="14"/>
      <c r="N373" s="14" t="s">
        <v>64</v>
      </c>
      <c r="O373" s="14"/>
      <c r="P373" s="15" t="s">
        <v>813</v>
      </c>
      <c r="Q373" s="16">
        <v>21199</v>
      </c>
      <c r="R373" s="17">
        <v>40</v>
      </c>
      <c r="S373" s="18">
        <v>14627.309999999998</v>
      </c>
      <c r="T373" s="19" t="s">
        <v>407</v>
      </c>
      <c r="U373" s="20" t="s">
        <v>523</v>
      </c>
      <c r="V373" s="22">
        <v>40</v>
      </c>
      <c r="W373" s="22">
        <v>5</v>
      </c>
      <c r="X373" s="23"/>
    </row>
    <row r="374" spans="1:24" s="1" customFormat="1" ht="14" customHeight="1" x14ac:dyDescent="0.3">
      <c r="A374" s="24" t="s">
        <v>23</v>
      </c>
      <c r="B374" s="24" t="s">
        <v>810</v>
      </c>
      <c r="C374" s="12" t="s">
        <v>811</v>
      </c>
      <c r="D374" s="54"/>
      <c r="E374" s="39" t="str">
        <f t="shared" si="7"/>
        <v>Еще фото</v>
      </c>
      <c r="F374" s="25" t="s">
        <v>43</v>
      </c>
      <c r="G374" s="24" t="s">
        <v>513</v>
      </c>
      <c r="H374" s="24" t="s">
        <v>514</v>
      </c>
      <c r="I374" s="24" t="s">
        <v>515</v>
      </c>
      <c r="J374" s="14" t="s">
        <v>516</v>
      </c>
      <c r="K374" s="15" t="s">
        <v>30</v>
      </c>
      <c r="L374" s="57"/>
      <c r="M374" s="14"/>
      <c r="N374" s="14" t="s">
        <v>64</v>
      </c>
      <c r="O374" s="14"/>
      <c r="P374" s="15" t="s">
        <v>813</v>
      </c>
      <c r="Q374" s="16">
        <v>21199</v>
      </c>
      <c r="R374" s="17">
        <v>40</v>
      </c>
      <c r="S374" s="18">
        <v>14627.309999999998</v>
      </c>
      <c r="T374" s="19" t="s">
        <v>407</v>
      </c>
      <c r="U374" s="20" t="s">
        <v>589</v>
      </c>
      <c r="V374" s="22">
        <v>41</v>
      </c>
      <c r="W374" s="22">
        <v>5</v>
      </c>
      <c r="X374" s="23"/>
    </row>
    <row r="375" spans="1:24" s="1" customFormat="1" ht="14" customHeight="1" x14ac:dyDescent="0.3">
      <c r="A375" s="24" t="s">
        <v>23</v>
      </c>
      <c r="B375" s="24" t="s">
        <v>810</v>
      </c>
      <c r="C375" s="12" t="s">
        <v>811</v>
      </c>
      <c r="D375" s="54"/>
      <c r="E375" s="39" t="str">
        <f t="shared" si="7"/>
        <v>Еще фото</v>
      </c>
      <c r="F375" s="25" t="s">
        <v>43</v>
      </c>
      <c r="G375" s="24" t="s">
        <v>513</v>
      </c>
      <c r="H375" s="24" t="s">
        <v>514</v>
      </c>
      <c r="I375" s="24" t="s">
        <v>515</v>
      </c>
      <c r="J375" s="14" t="s">
        <v>516</v>
      </c>
      <c r="K375" s="15" t="s">
        <v>30</v>
      </c>
      <c r="L375" s="57"/>
      <c r="M375" s="14"/>
      <c r="N375" s="14" t="s">
        <v>64</v>
      </c>
      <c r="O375" s="14"/>
      <c r="P375" s="15" t="s">
        <v>813</v>
      </c>
      <c r="Q375" s="16">
        <v>21199</v>
      </c>
      <c r="R375" s="17">
        <v>40</v>
      </c>
      <c r="S375" s="18">
        <v>14627.309999999998</v>
      </c>
      <c r="T375" s="19" t="s">
        <v>407</v>
      </c>
      <c r="U375" s="20" t="s">
        <v>524</v>
      </c>
      <c r="V375" s="30">
        <v>41.5</v>
      </c>
      <c r="W375" s="22">
        <v>10</v>
      </c>
      <c r="X375" s="23"/>
    </row>
    <row r="376" spans="1:24" s="1" customFormat="1" ht="14" customHeight="1" x14ac:dyDescent="0.3">
      <c r="A376" s="24" t="s">
        <v>23</v>
      </c>
      <c r="B376" s="24" t="s">
        <v>810</v>
      </c>
      <c r="C376" s="12" t="s">
        <v>811</v>
      </c>
      <c r="D376" s="54"/>
      <c r="E376" s="39" t="str">
        <f t="shared" si="7"/>
        <v>Еще фото</v>
      </c>
      <c r="F376" s="25" t="s">
        <v>43</v>
      </c>
      <c r="G376" s="24" t="s">
        <v>513</v>
      </c>
      <c r="H376" s="24" t="s">
        <v>514</v>
      </c>
      <c r="I376" s="24" t="s">
        <v>515</v>
      </c>
      <c r="J376" s="14" t="s">
        <v>516</v>
      </c>
      <c r="K376" s="15" t="s">
        <v>30</v>
      </c>
      <c r="L376" s="57"/>
      <c r="M376" s="14"/>
      <c r="N376" s="14" t="s">
        <v>64</v>
      </c>
      <c r="O376" s="14"/>
      <c r="P376" s="15" t="s">
        <v>813</v>
      </c>
      <c r="Q376" s="16">
        <v>21199</v>
      </c>
      <c r="R376" s="17">
        <v>40</v>
      </c>
      <c r="S376" s="18">
        <v>14627.309999999998</v>
      </c>
      <c r="T376" s="19" t="s">
        <v>407</v>
      </c>
      <c r="U376" s="20" t="s">
        <v>525</v>
      </c>
      <c r="V376" s="22">
        <v>42</v>
      </c>
      <c r="W376" s="22">
        <v>5</v>
      </c>
      <c r="X376" s="23"/>
    </row>
    <row r="377" spans="1:24" s="1" customFormat="1" ht="14" customHeight="1" x14ac:dyDescent="0.3">
      <c r="A377" s="24" t="s">
        <v>23</v>
      </c>
      <c r="B377" s="24" t="s">
        <v>810</v>
      </c>
      <c r="C377" s="12" t="s">
        <v>811</v>
      </c>
      <c r="D377" s="54"/>
      <c r="E377" s="39" t="str">
        <f t="shared" si="7"/>
        <v>Еще фото</v>
      </c>
      <c r="F377" s="25" t="s">
        <v>43</v>
      </c>
      <c r="G377" s="24" t="s">
        <v>513</v>
      </c>
      <c r="H377" s="24" t="s">
        <v>514</v>
      </c>
      <c r="I377" s="24" t="s">
        <v>515</v>
      </c>
      <c r="J377" s="14" t="s">
        <v>516</v>
      </c>
      <c r="K377" s="15" t="s">
        <v>30</v>
      </c>
      <c r="L377" s="57"/>
      <c r="M377" s="14"/>
      <c r="N377" s="14" t="s">
        <v>64</v>
      </c>
      <c r="O377" s="14"/>
      <c r="P377" s="15" t="s">
        <v>813</v>
      </c>
      <c r="Q377" s="16">
        <v>21199</v>
      </c>
      <c r="R377" s="17">
        <v>40</v>
      </c>
      <c r="S377" s="18">
        <v>14627.309999999998</v>
      </c>
      <c r="T377" s="19" t="s">
        <v>407</v>
      </c>
      <c r="U377" s="20" t="s">
        <v>527</v>
      </c>
      <c r="V377" s="30">
        <v>43.5</v>
      </c>
      <c r="W377" s="22">
        <v>6</v>
      </c>
      <c r="X377" s="23"/>
    </row>
    <row r="378" spans="1:24" s="1" customFormat="1" ht="14" customHeight="1" x14ac:dyDescent="0.3">
      <c r="A378" s="24" t="s">
        <v>23</v>
      </c>
      <c r="B378" s="24" t="s">
        <v>810</v>
      </c>
      <c r="C378" s="12" t="s">
        <v>811</v>
      </c>
      <c r="D378" s="54"/>
      <c r="E378" s="39" t="str">
        <f t="shared" si="7"/>
        <v>Еще фото</v>
      </c>
      <c r="F378" s="25" t="s">
        <v>43</v>
      </c>
      <c r="G378" s="24" t="s">
        <v>513</v>
      </c>
      <c r="H378" s="24" t="s">
        <v>514</v>
      </c>
      <c r="I378" s="24" t="s">
        <v>515</v>
      </c>
      <c r="J378" s="14" t="s">
        <v>516</v>
      </c>
      <c r="K378" s="15" t="s">
        <v>30</v>
      </c>
      <c r="L378" s="57"/>
      <c r="M378" s="14"/>
      <c r="N378" s="14" t="s">
        <v>64</v>
      </c>
      <c r="O378" s="14"/>
      <c r="P378" s="15" t="s">
        <v>813</v>
      </c>
      <c r="Q378" s="16">
        <v>21199</v>
      </c>
      <c r="R378" s="17">
        <v>40</v>
      </c>
      <c r="S378" s="18">
        <v>14627.309999999998</v>
      </c>
      <c r="T378" s="19" t="s">
        <v>407</v>
      </c>
      <c r="U378" s="20" t="s">
        <v>667</v>
      </c>
      <c r="V378" s="30">
        <v>44.5</v>
      </c>
      <c r="W378" s="22">
        <v>5</v>
      </c>
      <c r="X378" s="23"/>
    </row>
    <row r="379" spans="1:24" s="1" customFormat="1" ht="17" customHeight="1" x14ac:dyDescent="0.3">
      <c r="A379" s="24" t="s">
        <v>23</v>
      </c>
      <c r="B379" s="24" t="s">
        <v>810</v>
      </c>
      <c r="C379" s="12" t="s">
        <v>811</v>
      </c>
      <c r="D379" s="55"/>
      <c r="E379" s="39" t="str">
        <f t="shared" si="7"/>
        <v>Еще фото</v>
      </c>
      <c r="F379" s="25" t="s">
        <v>43</v>
      </c>
      <c r="G379" s="24" t="s">
        <v>513</v>
      </c>
      <c r="H379" s="24" t="s">
        <v>514</v>
      </c>
      <c r="I379" s="24" t="s">
        <v>515</v>
      </c>
      <c r="J379" s="14" t="s">
        <v>516</v>
      </c>
      <c r="K379" s="15" t="s">
        <v>30</v>
      </c>
      <c r="L379" s="58"/>
      <c r="M379" s="14"/>
      <c r="N379" s="14" t="s">
        <v>64</v>
      </c>
      <c r="O379" s="14"/>
      <c r="P379" s="15" t="s">
        <v>813</v>
      </c>
      <c r="Q379" s="16">
        <v>21199</v>
      </c>
      <c r="R379" s="17">
        <v>40</v>
      </c>
      <c r="S379" s="18">
        <v>14627.309999999998</v>
      </c>
      <c r="T379" s="19" t="s">
        <v>407</v>
      </c>
      <c r="U379" s="20" t="s">
        <v>579</v>
      </c>
      <c r="V379" s="22">
        <v>45</v>
      </c>
      <c r="W379" s="22">
        <v>3</v>
      </c>
      <c r="X379" s="23"/>
    </row>
    <row r="380" spans="1:24" s="1" customFormat="1" ht="52.05" customHeight="1" x14ac:dyDescent="0.3">
      <c r="A380" s="11" t="s">
        <v>23</v>
      </c>
      <c r="B380" s="11" t="s">
        <v>814</v>
      </c>
      <c r="C380" s="12" t="s">
        <v>815</v>
      </c>
      <c r="D380" s="59"/>
      <c r="E380" s="39" t="str">
        <f>HYPERLINK("https://www.google.ru/search?q=IB1895-002&amp;newwindow=1&amp;tbm=isch","Еще фото")</f>
        <v>Еще фото</v>
      </c>
      <c r="F380" s="13" t="s">
        <v>26</v>
      </c>
      <c r="G380" s="11" t="s">
        <v>513</v>
      </c>
      <c r="H380" s="11" t="s">
        <v>514</v>
      </c>
      <c r="I380" s="14" t="s">
        <v>515</v>
      </c>
      <c r="J380" s="14" t="s">
        <v>516</v>
      </c>
      <c r="K380" s="15" t="s">
        <v>30</v>
      </c>
      <c r="L380" s="56" t="s">
        <v>816</v>
      </c>
      <c r="M380" s="14"/>
      <c r="N380" s="14" t="s">
        <v>241</v>
      </c>
      <c r="O380" s="14"/>
      <c r="P380" s="15" t="s">
        <v>518</v>
      </c>
      <c r="Q380" s="16">
        <v>10899</v>
      </c>
      <c r="R380" s="17">
        <v>40</v>
      </c>
      <c r="S380" s="18">
        <v>7520.3099999999986</v>
      </c>
      <c r="T380" s="19" t="s">
        <v>407</v>
      </c>
      <c r="U380" s="20" t="s">
        <v>524</v>
      </c>
      <c r="V380" s="30">
        <v>41.5</v>
      </c>
      <c r="W380" s="22">
        <v>1</v>
      </c>
      <c r="X380" s="23"/>
    </row>
    <row r="381" spans="1:24" s="1" customFormat="1" ht="61.05" customHeight="1" x14ac:dyDescent="0.3">
      <c r="A381" s="24" t="s">
        <v>23</v>
      </c>
      <c r="B381" s="24" t="s">
        <v>814</v>
      </c>
      <c r="C381" s="12" t="s">
        <v>815</v>
      </c>
      <c r="D381" s="60"/>
      <c r="E381" s="39" t="str">
        <f>HYPERLINK("https://www.google.ru/search?q=IB1895-002&amp;newwindow=1&amp;tbm=isch","Еще фото")</f>
        <v>Еще фото</v>
      </c>
      <c r="F381" s="13" t="s">
        <v>26</v>
      </c>
      <c r="G381" s="24" t="s">
        <v>513</v>
      </c>
      <c r="H381" s="24" t="s">
        <v>514</v>
      </c>
      <c r="I381" s="24" t="s">
        <v>515</v>
      </c>
      <c r="J381" s="14" t="s">
        <v>516</v>
      </c>
      <c r="K381" s="15" t="s">
        <v>30</v>
      </c>
      <c r="L381" s="58"/>
      <c r="M381" s="14"/>
      <c r="N381" s="14" t="s">
        <v>241</v>
      </c>
      <c r="O381" s="14"/>
      <c r="P381" s="15" t="s">
        <v>518</v>
      </c>
      <c r="Q381" s="16">
        <v>10899</v>
      </c>
      <c r="R381" s="17">
        <v>40</v>
      </c>
      <c r="S381" s="18">
        <v>7520.3099999999986</v>
      </c>
      <c r="T381" s="19" t="s">
        <v>407</v>
      </c>
      <c r="U381" s="20" t="s">
        <v>525</v>
      </c>
      <c r="V381" s="22">
        <v>42</v>
      </c>
      <c r="W381" s="22">
        <v>1</v>
      </c>
      <c r="X381" s="23"/>
    </row>
    <row r="382" spans="1:24" s="1" customFormat="1" ht="35" customHeight="1" x14ac:dyDescent="0.3">
      <c r="A382" s="11" t="s">
        <v>23</v>
      </c>
      <c r="B382" s="11" t="s">
        <v>814</v>
      </c>
      <c r="C382" s="12" t="s">
        <v>817</v>
      </c>
      <c r="D382" s="53"/>
      <c r="E382" s="39" t="str">
        <f>HYPERLINK("https://www.google.ru/search?q=IB1895-103&amp;newwindow=1&amp;tbm=isch","Еще фото")</f>
        <v>Еще фото</v>
      </c>
      <c r="F382" s="13"/>
      <c r="G382" s="11" t="s">
        <v>513</v>
      </c>
      <c r="H382" s="11" t="s">
        <v>514</v>
      </c>
      <c r="I382" s="14" t="s">
        <v>515</v>
      </c>
      <c r="J382" s="14" t="s">
        <v>516</v>
      </c>
      <c r="K382" s="15" t="s">
        <v>30</v>
      </c>
      <c r="L382" s="56" t="s">
        <v>816</v>
      </c>
      <c r="M382" s="14"/>
      <c r="N382" s="14" t="s">
        <v>241</v>
      </c>
      <c r="O382" s="14"/>
      <c r="P382" s="15" t="s">
        <v>518</v>
      </c>
      <c r="Q382" s="16">
        <v>10899</v>
      </c>
      <c r="R382" s="17">
        <v>40</v>
      </c>
      <c r="S382" s="18">
        <v>7520.3099999999986</v>
      </c>
      <c r="T382" s="19" t="s">
        <v>407</v>
      </c>
      <c r="U382" s="20" t="s">
        <v>521</v>
      </c>
      <c r="V382" s="22">
        <v>39</v>
      </c>
      <c r="W382" s="22">
        <v>1</v>
      </c>
      <c r="X382" s="23"/>
    </row>
    <row r="383" spans="1:24" s="1" customFormat="1" ht="35" customHeight="1" x14ac:dyDescent="0.3">
      <c r="A383" s="24" t="s">
        <v>23</v>
      </c>
      <c r="B383" s="24" t="s">
        <v>814</v>
      </c>
      <c r="C383" s="12" t="s">
        <v>817</v>
      </c>
      <c r="D383" s="54"/>
      <c r="E383" s="39" t="str">
        <f>HYPERLINK("https://www.google.ru/search?q=IB1895-103&amp;newwindow=1&amp;tbm=isch","Еще фото")</f>
        <v>Еще фото</v>
      </c>
      <c r="F383" s="13"/>
      <c r="G383" s="24" t="s">
        <v>513</v>
      </c>
      <c r="H383" s="24" t="s">
        <v>514</v>
      </c>
      <c r="I383" s="24" t="s">
        <v>515</v>
      </c>
      <c r="J383" s="14" t="s">
        <v>516</v>
      </c>
      <c r="K383" s="15" t="s">
        <v>30</v>
      </c>
      <c r="L383" s="57"/>
      <c r="M383" s="14"/>
      <c r="N383" s="14" t="s">
        <v>241</v>
      </c>
      <c r="O383" s="14"/>
      <c r="P383" s="15" t="s">
        <v>518</v>
      </c>
      <c r="Q383" s="16">
        <v>10899</v>
      </c>
      <c r="R383" s="17">
        <v>40</v>
      </c>
      <c r="S383" s="18">
        <v>7520.3099999999986</v>
      </c>
      <c r="T383" s="19" t="s">
        <v>407</v>
      </c>
      <c r="U383" s="20" t="s">
        <v>522</v>
      </c>
      <c r="V383" s="30">
        <v>39.5</v>
      </c>
      <c r="W383" s="22">
        <v>1</v>
      </c>
      <c r="X383" s="23"/>
    </row>
    <row r="384" spans="1:24" s="1" customFormat="1" ht="37.049999999999997" customHeight="1" x14ac:dyDescent="0.3">
      <c r="A384" s="24" t="s">
        <v>23</v>
      </c>
      <c r="B384" s="24" t="s">
        <v>814</v>
      </c>
      <c r="C384" s="12" t="s">
        <v>817</v>
      </c>
      <c r="D384" s="55"/>
      <c r="E384" s="39" t="str">
        <f>HYPERLINK("https://www.google.ru/search?q=IB1895-103&amp;newwindow=1&amp;tbm=isch","Еще фото")</f>
        <v>Еще фото</v>
      </c>
      <c r="F384" s="13"/>
      <c r="G384" s="24" t="s">
        <v>513</v>
      </c>
      <c r="H384" s="24" t="s">
        <v>514</v>
      </c>
      <c r="I384" s="24" t="s">
        <v>515</v>
      </c>
      <c r="J384" s="14" t="s">
        <v>516</v>
      </c>
      <c r="K384" s="15" t="s">
        <v>30</v>
      </c>
      <c r="L384" s="58"/>
      <c r="M384" s="14"/>
      <c r="N384" s="14" t="s">
        <v>241</v>
      </c>
      <c r="O384" s="14"/>
      <c r="P384" s="15" t="s">
        <v>518</v>
      </c>
      <c r="Q384" s="16">
        <v>10899</v>
      </c>
      <c r="R384" s="17">
        <v>40</v>
      </c>
      <c r="S384" s="18">
        <v>7520.3099999999986</v>
      </c>
      <c r="T384" s="19" t="s">
        <v>407</v>
      </c>
      <c r="U384" s="20" t="s">
        <v>524</v>
      </c>
      <c r="V384" s="30">
        <v>41.5</v>
      </c>
      <c r="W384" s="22">
        <v>2</v>
      </c>
      <c r="X384" s="23"/>
    </row>
    <row r="385" spans="1:24" s="1" customFormat="1" ht="52.05" customHeight="1" x14ac:dyDescent="0.3">
      <c r="A385" s="11" t="s">
        <v>23</v>
      </c>
      <c r="B385" s="11" t="s">
        <v>818</v>
      </c>
      <c r="C385" s="12" t="s">
        <v>819</v>
      </c>
      <c r="D385" s="59"/>
      <c r="E385" s="39" t="str">
        <f>HYPERLINK("https://www.google.ru/search?q=IB1899-002&amp;newwindow=1&amp;tbm=isch","Еще фото")</f>
        <v>Еще фото</v>
      </c>
      <c r="F385" s="13"/>
      <c r="G385" s="11" t="s">
        <v>513</v>
      </c>
      <c r="H385" s="11" t="s">
        <v>514</v>
      </c>
      <c r="I385" s="14" t="s">
        <v>515</v>
      </c>
      <c r="J385" s="14" t="s">
        <v>516</v>
      </c>
      <c r="K385" s="15" t="s">
        <v>58</v>
      </c>
      <c r="L385" s="56" t="s">
        <v>820</v>
      </c>
      <c r="M385" s="14"/>
      <c r="N385" s="14" t="s">
        <v>241</v>
      </c>
      <c r="O385" s="14"/>
      <c r="P385" s="15" t="s">
        <v>518</v>
      </c>
      <c r="Q385" s="16">
        <v>10899</v>
      </c>
      <c r="R385" s="17">
        <v>40</v>
      </c>
      <c r="S385" s="18">
        <v>7520.3099999999986</v>
      </c>
      <c r="T385" s="19" t="s">
        <v>407</v>
      </c>
      <c r="U385" s="20" t="s">
        <v>519</v>
      </c>
      <c r="V385" s="30">
        <v>35.5</v>
      </c>
      <c r="W385" s="22">
        <v>1</v>
      </c>
      <c r="X385" s="23"/>
    </row>
    <row r="386" spans="1:24" s="1" customFormat="1" ht="61.05" customHeight="1" x14ac:dyDescent="0.3">
      <c r="A386" s="24" t="s">
        <v>23</v>
      </c>
      <c r="B386" s="24" t="s">
        <v>818</v>
      </c>
      <c r="C386" s="12" t="s">
        <v>819</v>
      </c>
      <c r="D386" s="60"/>
      <c r="E386" s="39" t="str">
        <f>HYPERLINK("https://www.google.ru/search?q=IB1899-002&amp;newwindow=1&amp;tbm=isch","Еще фото")</f>
        <v>Еще фото</v>
      </c>
      <c r="F386" s="13"/>
      <c r="G386" s="24" t="s">
        <v>513</v>
      </c>
      <c r="H386" s="24" t="s">
        <v>514</v>
      </c>
      <c r="I386" s="24" t="s">
        <v>515</v>
      </c>
      <c r="J386" s="14" t="s">
        <v>516</v>
      </c>
      <c r="K386" s="15" t="s">
        <v>58</v>
      </c>
      <c r="L386" s="58"/>
      <c r="M386" s="14"/>
      <c r="N386" s="14" t="s">
        <v>241</v>
      </c>
      <c r="O386" s="14"/>
      <c r="P386" s="15" t="s">
        <v>518</v>
      </c>
      <c r="Q386" s="16">
        <v>10899</v>
      </c>
      <c r="R386" s="17">
        <v>40</v>
      </c>
      <c r="S386" s="18">
        <v>7520.3099999999986</v>
      </c>
      <c r="T386" s="19" t="s">
        <v>407</v>
      </c>
      <c r="U386" s="20" t="s">
        <v>520</v>
      </c>
      <c r="V386" s="30">
        <v>36.5</v>
      </c>
      <c r="W386" s="22">
        <v>1</v>
      </c>
      <c r="X386" s="23"/>
    </row>
    <row r="387" spans="1:24" s="1" customFormat="1" ht="21" customHeight="1" x14ac:dyDescent="0.3">
      <c r="A387" s="11" t="s">
        <v>23</v>
      </c>
      <c r="B387" s="11" t="s">
        <v>818</v>
      </c>
      <c r="C387" s="27" t="s">
        <v>821</v>
      </c>
      <c r="D387" s="53"/>
      <c r="E387" s="39" t="str">
        <f>HYPERLINK("https://www.google.ru/search?q=IB1899-102&amp;newwindow=1&amp;tbm=isch","Еще фото")</f>
        <v>Еще фото</v>
      </c>
      <c r="F387" s="13" t="s">
        <v>26</v>
      </c>
      <c r="G387" s="11" t="s">
        <v>513</v>
      </c>
      <c r="H387" s="11" t="s">
        <v>514</v>
      </c>
      <c r="I387" s="14" t="s">
        <v>515</v>
      </c>
      <c r="J387" s="14" t="s">
        <v>516</v>
      </c>
      <c r="K387" s="15" t="s">
        <v>58</v>
      </c>
      <c r="L387" s="56" t="s">
        <v>816</v>
      </c>
      <c r="M387" s="14"/>
      <c r="N387" s="14" t="s">
        <v>75</v>
      </c>
      <c r="O387" s="14"/>
      <c r="P387" s="15" t="s">
        <v>518</v>
      </c>
      <c r="Q387" s="16">
        <v>10899</v>
      </c>
      <c r="R387" s="17">
        <v>40</v>
      </c>
      <c r="S387" s="18">
        <v>7520.3099999999986</v>
      </c>
      <c r="T387" s="19" t="s">
        <v>407</v>
      </c>
      <c r="U387" s="20" t="s">
        <v>541</v>
      </c>
      <c r="V387" s="22">
        <v>35</v>
      </c>
      <c r="W387" s="22">
        <v>1</v>
      </c>
      <c r="X387" s="23"/>
    </row>
    <row r="388" spans="1:24" s="1" customFormat="1" ht="21" customHeight="1" x14ac:dyDescent="0.3">
      <c r="A388" s="24" t="s">
        <v>23</v>
      </c>
      <c r="B388" s="24" t="s">
        <v>818</v>
      </c>
      <c r="C388" s="28" t="s">
        <v>821</v>
      </c>
      <c r="D388" s="54"/>
      <c r="E388" s="39" t="str">
        <f>HYPERLINK("https://www.google.ru/search?q=IB1899-102&amp;newwindow=1&amp;tbm=isch","Еще фото")</f>
        <v>Еще фото</v>
      </c>
      <c r="F388" s="13" t="s">
        <v>26</v>
      </c>
      <c r="G388" s="24" t="s">
        <v>513</v>
      </c>
      <c r="H388" s="24" t="s">
        <v>514</v>
      </c>
      <c r="I388" s="24" t="s">
        <v>515</v>
      </c>
      <c r="J388" s="14" t="s">
        <v>516</v>
      </c>
      <c r="K388" s="15" t="s">
        <v>58</v>
      </c>
      <c r="L388" s="57"/>
      <c r="M388" s="14"/>
      <c r="N388" s="14" t="s">
        <v>75</v>
      </c>
      <c r="O388" s="14"/>
      <c r="P388" s="15" t="s">
        <v>518</v>
      </c>
      <c r="Q388" s="16">
        <v>10899</v>
      </c>
      <c r="R388" s="17">
        <v>40</v>
      </c>
      <c r="S388" s="18">
        <v>7520.3099999999986</v>
      </c>
      <c r="T388" s="19" t="s">
        <v>407</v>
      </c>
      <c r="U388" s="20" t="s">
        <v>519</v>
      </c>
      <c r="V388" s="30">
        <v>35.5</v>
      </c>
      <c r="W388" s="22">
        <v>1</v>
      </c>
      <c r="X388" s="23"/>
    </row>
    <row r="389" spans="1:24" s="1" customFormat="1" ht="21" customHeight="1" x14ac:dyDescent="0.3">
      <c r="A389" s="24" t="s">
        <v>23</v>
      </c>
      <c r="B389" s="24" t="s">
        <v>818</v>
      </c>
      <c r="C389" s="28" t="s">
        <v>821</v>
      </c>
      <c r="D389" s="54"/>
      <c r="E389" s="39" t="str">
        <f>HYPERLINK("https://www.google.ru/search?q=IB1899-102&amp;newwindow=1&amp;tbm=isch","Еще фото")</f>
        <v>Еще фото</v>
      </c>
      <c r="F389" s="13" t="s">
        <v>26</v>
      </c>
      <c r="G389" s="24" t="s">
        <v>513</v>
      </c>
      <c r="H389" s="24" t="s">
        <v>514</v>
      </c>
      <c r="I389" s="24" t="s">
        <v>515</v>
      </c>
      <c r="J389" s="14" t="s">
        <v>516</v>
      </c>
      <c r="K389" s="15" t="s">
        <v>58</v>
      </c>
      <c r="L389" s="57"/>
      <c r="M389" s="14"/>
      <c r="N389" s="14" t="s">
        <v>75</v>
      </c>
      <c r="O389" s="14"/>
      <c r="P389" s="15" t="s">
        <v>518</v>
      </c>
      <c r="Q389" s="16">
        <v>10899</v>
      </c>
      <c r="R389" s="17">
        <v>40</v>
      </c>
      <c r="S389" s="18">
        <v>7520.3099999999986</v>
      </c>
      <c r="T389" s="19" t="s">
        <v>407</v>
      </c>
      <c r="U389" s="20" t="s">
        <v>520</v>
      </c>
      <c r="V389" s="30">
        <v>36.5</v>
      </c>
      <c r="W389" s="22">
        <v>5</v>
      </c>
      <c r="X389" s="23"/>
    </row>
    <row r="390" spans="1:24" s="1" customFormat="1" ht="21" customHeight="1" x14ac:dyDescent="0.3">
      <c r="A390" s="24" t="s">
        <v>23</v>
      </c>
      <c r="B390" s="24" t="s">
        <v>818</v>
      </c>
      <c r="C390" s="28" t="s">
        <v>821</v>
      </c>
      <c r="D390" s="54"/>
      <c r="E390" s="39" t="str">
        <f>HYPERLINK("https://www.google.ru/search?q=IB1899-102&amp;newwindow=1&amp;tbm=isch","Еще фото")</f>
        <v>Еще фото</v>
      </c>
      <c r="F390" s="13" t="s">
        <v>26</v>
      </c>
      <c r="G390" s="24" t="s">
        <v>513</v>
      </c>
      <c r="H390" s="24" t="s">
        <v>514</v>
      </c>
      <c r="I390" s="24" t="s">
        <v>515</v>
      </c>
      <c r="J390" s="14" t="s">
        <v>516</v>
      </c>
      <c r="K390" s="15" t="s">
        <v>58</v>
      </c>
      <c r="L390" s="57"/>
      <c r="M390" s="14"/>
      <c r="N390" s="14" t="s">
        <v>75</v>
      </c>
      <c r="O390" s="14"/>
      <c r="P390" s="15" t="s">
        <v>518</v>
      </c>
      <c r="Q390" s="16">
        <v>10899</v>
      </c>
      <c r="R390" s="17">
        <v>40</v>
      </c>
      <c r="S390" s="18">
        <v>7520.3099999999986</v>
      </c>
      <c r="T390" s="19" t="s">
        <v>407</v>
      </c>
      <c r="U390" s="20" t="s">
        <v>521</v>
      </c>
      <c r="V390" s="22">
        <v>37</v>
      </c>
      <c r="W390" s="22">
        <v>2</v>
      </c>
      <c r="X390" s="23"/>
    </row>
    <row r="391" spans="1:24" s="1" customFormat="1" ht="32" customHeight="1" x14ac:dyDescent="0.3">
      <c r="A391" s="24" t="s">
        <v>23</v>
      </c>
      <c r="B391" s="24" t="s">
        <v>818</v>
      </c>
      <c r="C391" s="28" t="s">
        <v>821</v>
      </c>
      <c r="D391" s="55"/>
      <c r="E391" s="39" t="str">
        <f>HYPERLINK("https://www.google.ru/search?q=IB1899-102&amp;newwindow=1&amp;tbm=isch","Еще фото")</f>
        <v>Еще фото</v>
      </c>
      <c r="F391" s="13" t="s">
        <v>26</v>
      </c>
      <c r="G391" s="24" t="s">
        <v>513</v>
      </c>
      <c r="H391" s="24" t="s">
        <v>514</v>
      </c>
      <c r="I391" s="24" t="s">
        <v>515</v>
      </c>
      <c r="J391" s="14" t="s">
        <v>516</v>
      </c>
      <c r="K391" s="15" t="s">
        <v>58</v>
      </c>
      <c r="L391" s="58"/>
      <c r="M391" s="14"/>
      <c r="N391" s="14" t="s">
        <v>75</v>
      </c>
      <c r="O391" s="14"/>
      <c r="P391" s="15" t="s">
        <v>518</v>
      </c>
      <c r="Q391" s="16">
        <v>10899</v>
      </c>
      <c r="R391" s="17">
        <v>40</v>
      </c>
      <c r="S391" s="18">
        <v>7520.3099999999986</v>
      </c>
      <c r="T391" s="19" t="s">
        <v>407</v>
      </c>
      <c r="U391" s="20" t="s">
        <v>524</v>
      </c>
      <c r="V391" s="30">
        <v>39.5</v>
      </c>
      <c r="W391" s="22">
        <v>1</v>
      </c>
      <c r="X391" s="23"/>
    </row>
    <row r="392" spans="1:24" s="1" customFormat="1" ht="52.05" customHeight="1" x14ac:dyDescent="0.3">
      <c r="A392" s="11" t="s">
        <v>23</v>
      </c>
      <c r="B392" s="11" t="s">
        <v>818</v>
      </c>
      <c r="C392" s="12" t="s">
        <v>822</v>
      </c>
      <c r="D392" s="59"/>
      <c r="E392" s="39" t="str">
        <f>HYPERLINK("https://www.google.ru/search?q=IB1899-500&amp;newwindow=1&amp;tbm=isch","Еще фото")</f>
        <v>Еще фото</v>
      </c>
      <c r="F392" s="13"/>
      <c r="G392" s="11" t="s">
        <v>513</v>
      </c>
      <c r="H392" s="11" t="s">
        <v>514</v>
      </c>
      <c r="I392" s="14" t="s">
        <v>515</v>
      </c>
      <c r="J392" s="14" t="s">
        <v>516</v>
      </c>
      <c r="K392" s="15" t="s">
        <v>58</v>
      </c>
      <c r="L392" s="56" t="s">
        <v>820</v>
      </c>
      <c r="M392" s="14"/>
      <c r="N392" s="14" t="s">
        <v>102</v>
      </c>
      <c r="O392" s="14"/>
      <c r="P392" s="15" t="s">
        <v>518</v>
      </c>
      <c r="Q392" s="16">
        <v>10899</v>
      </c>
      <c r="R392" s="17">
        <v>40</v>
      </c>
      <c r="S392" s="18">
        <v>7520.3099999999986</v>
      </c>
      <c r="T392" s="19" t="s">
        <v>407</v>
      </c>
      <c r="U392" s="20" t="s">
        <v>541</v>
      </c>
      <c r="V392" s="22">
        <v>35</v>
      </c>
      <c r="W392" s="22">
        <v>1</v>
      </c>
      <c r="X392" s="23"/>
    </row>
    <row r="393" spans="1:24" s="1" customFormat="1" ht="61.05" customHeight="1" x14ac:dyDescent="0.3">
      <c r="A393" s="24" t="s">
        <v>23</v>
      </c>
      <c r="B393" s="24" t="s">
        <v>818</v>
      </c>
      <c r="C393" s="12" t="s">
        <v>822</v>
      </c>
      <c r="D393" s="60"/>
      <c r="E393" s="39" t="str">
        <f>HYPERLINK("https://www.google.ru/search?q=IB1899-500&amp;newwindow=1&amp;tbm=isch","Еще фото")</f>
        <v>Еще фото</v>
      </c>
      <c r="F393" s="13"/>
      <c r="G393" s="24" t="s">
        <v>513</v>
      </c>
      <c r="H393" s="24" t="s">
        <v>514</v>
      </c>
      <c r="I393" s="24" t="s">
        <v>515</v>
      </c>
      <c r="J393" s="14" t="s">
        <v>516</v>
      </c>
      <c r="K393" s="15" t="s">
        <v>58</v>
      </c>
      <c r="L393" s="58"/>
      <c r="M393" s="14"/>
      <c r="N393" s="14" t="s">
        <v>102</v>
      </c>
      <c r="O393" s="14"/>
      <c r="P393" s="15" t="s">
        <v>518</v>
      </c>
      <c r="Q393" s="16">
        <v>10899</v>
      </c>
      <c r="R393" s="17">
        <v>40</v>
      </c>
      <c r="S393" s="18">
        <v>7520.3099999999986</v>
      </c>
      <c r="T393" s="19" t="s">
        <v>407</v>
      </c>
      <c r="U393" s="20" t="s">
        <v>589</v>
      </c>
      <c r="V393" s="22">
        <v>39</v>
      </c>
      <c r="W393" s="22">
        <v>1</v>
      </c>
      <c r="X393" s="23"/>
    </row>
    <row r="394" spans="1:24" s="1" customFormat="1" ht="52.05" customHeight="1" x14ac:dyDescent="0.3">
      <c r="A394" s="11" t="s">
        <v>23</v>
      </c>
      <c r="B394" s="11" t="s">
        <v>823</v>
      </c>
      <c r="C394" s="12" t="s">
        <v>824</v>
      </c>
      <c r="D394" s="59"/>
      <c r="E394" s="39" t="str">
        <f>HYPERLINK("https://www.google.ru/search?q=IB6545-700&amp;newwindow=1&amp;tbm=isch","Еще фото")</f>
        <v>Еще фото</v>
      </c>
      <c r="F394" s="13"/>
      <c r="G394" s="11" t="s">
        <v>513</v>
      </c>
      <c r="H394" s="11" t="s">
        <v>514</v>
      </c>
      <c r="I394" s="14" t="s">
        <v>515</v>
      </c>
      <c r="J394" s="14" t="s">
        <v>544</v>
      </c>
      <c r="K394" s="15" t="s">
        <v>58</v>
      </c>
      <c r="L394" s="56" t="s">
        <v>825</v>
      </c>
      <c r="M394" s="14"/>
      <c r="N394" s="14" t="s">
        <v>64</v>
      </c>
      <c r="O394" s="14"/>
      <c r="P394" s="15" t="s">
        <v>826</v>
      </c>
      <c r="Q394" s="16">
        <v>20899</v>
      </c>
      <c r="R394" s="17">
        <v>40</v>
      </c>
      <c r="S394" s="18">
        <v>14420.309999999998</v>
      </c>
      <c r="T394" s="19" t="s">
        <v>407</v>
      </c>
      <c r="U394" s="20" t="s">
        <v>541</v>
      </c>
      <c r="V394" s="22">
        <v>35</v>
      </c>
      <c r="W394" s="22">
        <v>2</v>
      </c>
      <c r="X394" s="23"/>
    </row>
    <row r="395" spans="1:24" s="1" customFormat="1" ht="61.05" customHeight="1" x14ac:dyDescent="0.3">
      <c r="A395" s="24" t="s">
        <v>23</v>
      </c>
      <c r="B395" s="24" t="s">
        <v>823</v>
      </c>
      <c r="C395" s="12" t="s">
        <v>824</v>
      </c>
      <c r="D395" s="60"/>
      <c r="E395" s="39" t="str">
        <f>HYPERLINK("https://www.google.ru/search?q=IB6545-700&amp;newwindow=1&amp;tbm=isch","Еще фото")</f>
        <v>Еще фото</v>
      </c>
      <c r="F395" s="13"/>
      <c r="G395" s="24" t="s">
        <v>513</v>
      </c>
      <c r="H395" s="24" t="s">
        <v>514</v>
      </c>
      <c r="I395" s="24" t="s">
        <v>515</v>
      </c>
      <c r="J395" s="14" t="s">
        <v>544</v>
      </c>
      <c r="K395" s="15" t="s">
        <v>58</v>
      </c>
      <c r="L395" s="58"/>
      <c r="M395" s="14"/>
      <c r="N395" s="14" t="s">
        <v>64</v>
      </c>
      <c r="O395" s="14"/>
      <c r="P395" s="15" t="s">
        <v>826</v>
      </c>
      <c r="Q395" s="16">
        <v>20899</v>
      </c>
      <c r="R395" s="17">
        <v>40</v>
      </c>
      <c r="S395" s="18">
        <v>14420.309999999998</v>
      </c>
      <c r="T395" s="19" t="s">
        <v>407</v>
      </c>
      <c r="U395" s="20" t="s">
        <v>519</v>
      </c>
      <c r="V395" s="30">
        <v>35.5</v>
      </c>
      <c r="W395" s="22">
        <v>1</v>
      </c>
      <c r="X395" s="23"/>
    </row>
    <row r="396" spans="1:24" s="1" customFormat="1" ht="108" customHeight="1" x14ac:dyDescent="0.3">
      <c r="A396" s="11" t="s">
        <v>23</v>
      </c>
      <c r="B396" s="11" t="s">
        <v>827</v>
      </c>
      <c r="C396" s="12" t="s">
        <v>828</v>
      </c>
      <c r="D396" s="26"/>
      <c r="E396" s="39" t="str">
        <f>HYPERLINK("https://www.google.ru/search?q=II0569-100&amp;newwindow=1&amp;tbm=isch","Еще фото")</f>
        <v>Еще фото</v>
      </c>
      <c r="F396" s="25" t="s">
        <v>43</v>
      </c>
      <c r="G396" s="11" t="s">
        <v>513</v>
      </c>
      <c r="H396" s="11" t="s">
        <v>514</v>
      </c>
      <c r="I396" s="14" t="s">
        <v>515</v>
      </c>
      <c r="J396" s="14" t="s">
        <v>183</v>
      </c>
      <c r="K396" s="15" t="s">
        <v>58</v>
      </c>
      <c r="L396" s="14" t="s">
        <v>829</v>
      </c>
      <c r="M396" s="14"/>
      <c r="N396" s="14" t="s">
        <v>75</v>
      </c>
      <c r="O396" s="14"/>
      <c r="P396" s="15" t="s">
        <v>830</v>
      </c>
      <c r="Q396" s="16">
        <v>15899</v>
      </c>
      <c r="R396" s="17">
        <v>40</v>
      </c>
      <c r="S396" s="18">
        <v>10970.31</v>
      </c>
      <c r="T396" s="19" t="s">
        <v>407</v>
      </c>
      <c r="U396" s="20" t="s">
        <v>541</v>
      </c>
      <c r="V396" s="22">
        <v>35</v>
      </c>
      <c r="W396" s="22">
        <v>2</v>
      </c>
      <c r="X396" s="23"/>
    </row>
    <row r="397" spans="1:24" s="1" customFormat="1" ht="11" customHeight="1" x14ac:dyDescent="0.3">
      <c r="A397" s="11" t="s">
        <v>23</v>
      </c>
      <c r="B397" s="11" t="s">
        <v>831</v>
      </c>
      <c r="C397" s="12" t="s">
        <v>832</v>
      </c>
      <c r="D397" s="53"/>
      <c r="E397" s="39" t="str">
        <f t="shared" ref="E397:E405" si="8">HYPERLINK("https://www.google.ru/search?q=II7210-100&amp;newwindow=1&amp;tbm=isch","Еще фото")</f>
        <v>Еще фото</v>
      </c>
      <c r="F397" s="25" t="s">
        <v>43</v>
      </c>
      <c r="G397" s="11" t="s">
        <v>513</v>
      </c>
      <c r="H397" s="11" t="s">
        <v>514</v>
      </c>
      <c r="I397" s="14" t="s">
        <v>515</v>
      </c>
      <c r="J397" s="14" t="s">
        <v>516</v>
      </c>
      <c r="K397" s="15" t="s">
        <v>30</v>
      </c>
      <c r="L397" s="56" t="s">
        <v>833</v>
      </c>
      <c r="M397" s="14"/>
      <c r="N397" s="14" t="s">
        <v>75</v>
      </c>
      <c r="O397" s="14"/>
      <c r="P397" s="15" t="s">
        <v>834</v>
      </c>
      <c r="Q397" s="16">
        <v>16699</v>
      </c>
      <c r="R397" s="17">
        <v>40</v>
      </c>
      <c r="S397" s="18">
        <v>11522.31</v>
      </c>
      <c r="T397" s="19" t="s">
        <v>407</v>
      </c>
      <c r="U397" s="20" t="s">
        <v>522</v>
      </c>
      <c r="V397" s="30">
        <v>39.5</v>
      </c>
      <c r="W397" s="22">
        <v>9</v>
      </c>
      <c r="X397" s="23"/>
    </row>
    <row r="398" spans="1:24" s="1" customFormat="1" ht="11" customHeight="1" x14ac:dyDescent="0.3">
      <c r="A398" s="24" t="s">
        <v>23</v>
      </c>
      <c r="B398" s="24" t="s">
        <v>831</v>
      </c>
      <c r="C398" s="12" t="s">
        <v>832</v>
      </c>
      <c r="D398" s="54"/>
      <c r="E398" s="39" t="str">
        <f t="shared" si="8"/>
        <v>Еще фото</v>
      </c>
      <c r="F398" s="25" t="s">
        <v>43</v>
      </c>
      <c r="G398" s="24" t="s">
        <v>513</v>
      </c>
      <c r="H398" s="24" t="s">
        <v>514</v>
      </c>
      <c r="I398" s="24" t="s">
        <v>515</v>
      </c>
      <c r="J398" s="14" t="s">
        <v>516</v>
      </c>
      <c r="K398" s="15" t="s">
        <v>30</v>
      </c>
      <c r="L398" s="57"/>
      <c r="M398" s="14"/>
      <c r="N398" s="14" t="s">
        <v>75</v>
      </c>
      <c r="O398" s="14"/>
      <c r="P398" s="15" t="s">
        <v>834</v>
      </c>
      <c r="Q398" s="16">
        <v>16699</v>
      </c>
      <c r="R398" s="17">
        <v>40</v>
      </c>
      <c r="S398" s="18">
        <v>11522.31</v>
      </c>
      <c r="T398" s="19" t="s">
        <v>407</v>
      </c>
      <c r="U398" s="20" t="s">
        <v>523</v>
      </c>
      <c r="V398" s="22">
        <v>40</v>
      </c>
      <c r="W398" s="22">
        <v>26</v>
      </c>
      <c r="X398" s="23"/>
    </row>
    <row r="399" spans="1:24" s="1" customFormat="1" ht="11" customHeight="1" x14ac:dyDescent="0.3">
      <c r="A399" s="24" t="s">
        <v>23</v>
      </c>
      <c r="B399" s="24" t="s">
        <v>831</v>
      </c>
      <c r="C399" s="12" t="s">
        <v>832</v>
      </c>
      <c r="D399" s="54"/>
      <c r="E399" s="39" t="str">
        <f t="shared" si="8"/>
        <v>Еще фото</v>
      </c>
      <c r="F399" s="25" t="s">
        <v>43</v>
      </c>
      <c r="G399" s="24" t="s">
        <v>513</v>
      </c>
      <c r="H399" s="24" t="s">
        <v>514</v>
      </c>
      <c r="I399" s="24" t="s">
        <v>515</v>
      </c>
      <c r="J399" s="14" t="s">
        <v>516</v>
      </c>
      <c r="K399" s="15" t="s">
        <v>30</v>
      </c>
      <c r="L399" s="57"/>
      <c r="M399" s="14"/>
      <c r="N399" s="14" t="s">
        <v>75</v>
      </c>
      <c r="O399" s="14"/>
      <c r="P399" s="15" t="s">
        <v>834</v>
      </c>
      <c r="Q399" s="16">
        <v>16699</v>
      </c>
      <c r="R399" s="17">
        <v>40</v>
      </c>
      <c r="S399" s="18">
        <v>11522.31</v>
      </c>
      <c r="T399" s="19" t="s">
        <v>407</v>
      </c>
      <c r="U399" s="20" t="s">
        <v>589</v>
      </c>
      <c r="V399" s="22">
        <v>41</v>
      </c>
      <c r="W399" s="22">
        <v>16</v>
      </c>
      <c r="X399" s="23"/>
    </row>
    <row r="400" spans="1:24" s="1" customFormat="1" ht="11" customHeight="1" x14ac:dyDescent="0.3">
      <c r="A400" s="24" t="s">
        <v>23</v>
      </c>
      <c r="B400" s="24" t="s">
        <v>831</v>
      </c>
      <c r="C400" s="12" t="s">
        <v>832</v>
      </c>
      <c r="D400" s="54"/>
      <c r="E400" s="39" t="str">
        <f t="shared" si="8"/>
        <v>Еще фото</v>
      </c>
      <c r="F400" s="25" t="s">
        <v>43</v>
      </c>
      <c r="G400" s="24" t="s">
        <v>513</v>
      </c>
      <c r="H400" s="24" t="s">
        <v>514</v>
      </c>
      <c r="I400" s="24" t="s">
        <v>515</v>
      </c>
      <c r="J400" s="14" t="s">
        <v>516</v>
      </c>
      <c r="K400" s="15" t="s">
        <v>30</v>
      </c>
      <c r="L400" s="57"/>
      <c r="M400" s="14"/>
      <c r="N400" s="14" t="s">
        <v>75</v>
      </c>
      <c r="O400" s="14"/>
      <c r="P400" s="15" t="s">
        <v>834</v>
      </c>
      <c r="Q400" s="16">
        <v>16699</v>
      </c>
      <c r="R400" s="17">
        <v>40</v>
      </c>
      <c r="S400" s="18">
        <v>11522.31</v>
      </c>
      <c r="T400" s="19" t="s">
        <v>407</v>
      </c>
      <c r="U400" s="20" t="s">
        <v>524</v>
      </c>
      <c r="V400" s="30">
        <v>41.5</v>
      </c>
      <c r="W400" s="22">
        <v>47</v>
      </c>
      <c r="X400" s="23"/>
    </row>
    <row r="401" spans="1:24" s="1" customFormat="1" ht="11" customHeight="1" x14ac:dyDescent="0.3">
      <c r="A401" s="24" t="s">
        <v>23</v>
      </c>
      <c r="B401" s="24" t="s">
        <v>831</v>
      </c>
      <c r="C401" s="12" t="s">
        <v>832</v>
      </c>
      <c r="D401" s="54"/>
      <c r="E401" s="39" t="str">
        <f t="shared" si="8"/>
        <v>Еще фото</v>
      </c>
      <c r="F401" s="25" t="s">
        <v>43</v>
      </c>
      <c r="G401" s="24" t="s">
        <v>513</v>
      </c>
      <c r="H401" s="24" t="s">
        <v>514</v>
      </c>
      <c r="I401" s="24" t="s">
        <v>515</v>
      </c>
      <c r="J401" s="14" t="s">
        <v>516</v>
      </c>
      <c r="K401" s="15" t="s">
        <v>30</v>
      </c>
      <c r="L401" s="57"/>
      <c r="M401" s="14"/>
      <c r="N401" s="14" t="s">
        <v>75</v>
      </c>
      <c r="O401" s="14"/>
      <c r="P401" s="15" t="s">
        <v>834</v>
      </c>
      <c r="Q401" s="16">
        <v>16699</v>
      </c>
      <c r="R401" s="17">
        <v>40</v>
      </c>
      <c r="S401" s="18">
        <v>11522.31</v>
      </c>
      <c r="T401" s="19" t="s">
        <v>407</v>
      </c>
      <c r="U401" s="20" t="s">
        <v>525</v>
      </c>
      <c r="V401" s="22">
        <v>42</v>
      </c>
      <c r="W401" s="22">
        <v>37</v>
      </c>
      <c r="X401" s="23"/>
    </row>
    <row r="402" spans="1:24" s="1" customFormat="1" ht="11" customHeight="1" x14ac:dyDescent="0.3">
      <c r="A402" s="24" t="s">
        <v>23</v>
      </c>
      <c r="B402" s="24" t="s">
        <v>831</v>
      </c>
      <c r="C402" s="12" t="s">
        <v>832</v>
      </c>
      <c r="D402" s="54"/>
      <c r="E402" s="39" t="str">
        <f t="shared" si="8"/>
        <v>Еще фото</v>
      </c>
      <c r="F402" s="25" t="s">
        <v>43</v>
      </c>
      <c r="G402" s="24" t="s">
        <v>513</v>
      </c>
      <c r="H402" s="24" t="s">
        <v>514</v>
      </c>
      <c r="I402" s="24" t="s">
        <v>515</v>
      </c>
      <c r="J402" s="14" t="s">
        <v>516</v>
      </c>
      <c r="K402" s="15" t="s">
        <v>30</v>
      </c>
      <c r="L402" s="57"/>
      <c r="M402" s="14"/>
      <c r="N402" s="14" t="s">
        <v>75</v>
      </c>
      <c r="O402" s="14"/>
      <c r="P402" s="15" t="s">
        <v>834</v>
      </c>
      <c r="Q402" s="16">
        <v>16699</v>
      </c>
      <c r="R402" s="17">
        <v>40</v>
      </c>
      <c r="S402" s="18">
        <v>11522.31</v>
      </c>
      <c r="T402" s="19" t="s">
        <v>407</v>
      </c>
      <c r="U402" s="20" t="s">
        <v>526</v>
      </c>
      <c r="V402" s="22">
        <v>43</v>
      </c>
      <c r="W402" s="22">
        <v>18</v>
      </c>
      <c r="X402" s="23"/>
    </row>
    <row r="403" spans="1:24" s="1" customFormat="1" ht="11" customHeight="1" x14ac:dyDescent="0.3">
      <c r="A403" s="24" t="s">
        <v>23</v>
      </c>
      <c r="B403" s="24" t="s">
        <v>831</v>
      </c>
      <c r="C403" s="12" t="s">
        <v>832</v>
      </c>
      <c r="D403" s="54"/>
      <c r="E403" s="39" t="str">
        <f t="shared" si="8"/>
        <v>Еще фото</v>
      </c>
      <c r="F403" s="25" t="s">
        <v>43</v>
      </c>
      <c r="G403" s="24" t="s">
        <v>513</v>
      </c>
      <c r="H403" s="24" t="s">
        <v>514</v>
      </c>
      <c r="I403" s="24" t="s">
        <v>515</v>
      </c>
      <c r="J403" s="14" t="s">
        <v>516</v>
      </c>
      <c r="K403" s="15" t="s">
        <v>30</v>
      </c>
      <c r="L403" s="57"/>
      <c r="M403" s="14"/>
      <c r="N403" s="14" t="s">
        <v>75</v>
      </c>
      <c r="O403" s="14"/>
      <c r="P403" s="15" t="s">
        <v>834</v>
      </c>
      <c r="Q403" s="16">
        <v>16699</v>
      </c>
      <c r="R403" s="17">
        <v>40</v>
      </c>
      <c r="S403" s="18">
        <v>11522.31</v>
      </c>
      <c r="T403" s="19" t="s">
        <v>407</v>
      </c>
      <c r="U403" s="20" t="s">
        <v>527</v>
      </c>
      <c r="V403" s="30">
        <v>43.5</v>
      </c>
      <c r="W403" s="22">
        <v>7</v>
      </c>
      <c r="X403" s="23"/>
    </row>
    <row r="404" spans="1:24" s="1" customFormat="1" ht="11" customHeight="1" x14ac:dyDescent="0.3">
      <c r="A404" s="24" t="s">
        <v>23</v>
      </c>
      <c r="B404" s="24" t="s">
        <v>831</v>
      </c>
      <c r="C404" s="12" t="s">
        <v>832</v>
      </c>
      <c r="D404" s="54"/>
      <c r="E404" s="39" t="str">
        <f t="shared" si="8"/>
        <v>Еще фото</v>
      </c>
      <c r="F404" s="25" t="s">
        <v>43</v>
      </c>
      <c r="G404" s="24" t="s">
        <v>513</v>
      </c>
      <c r="H404" s="24" t="s">
        <v>514</v>
      </c>
      <c r="I404" s="24" t="s">
        <v>515</v>
      </c>
      <c r="J404" s="14" t="s">
        <v>516</v>
      </c>
      <c r="K404" s="15" t="s">
        <v>30</v>
      </c>
      <c r="L404" s="57"/>
      <c r="M404" s="14"/>
      <c r="N404" s="14" t="s">
        <v>75</v>
      </c>
      <c r="O404" s="14"/>
      <c r="P404" s="15" t="s">
        <v>834</v>
      </c>
      <c r="Q404" s="16">
        <v>16699</v>
      </c>
      <c r="R404" s="17">
        <v>40</v>
      </c>
      <c r="S404" s="18">
        <v>11522.31</v>
      </c>
      <c r="T404" s="19" t="s">
        <v>407</v>
      </c>
      <c r="U404" s="20" t="s">
        <v>666</v>
      </c>
      <c r="V404" s="22">
        <v>44</v>
      </c>
      <c r="W404" s="22">
        <v>6</v>
      </c>
      <c r="X404" s="23"/>
    </row>
    <row r="405" spans="1:24" s="1" customFormat="1" ht="11" customHeight="1" x14ac:dyDescent="0.3">
      <c r="A405" s="24" t="s">
        <v>23</v>
      </c>
      <c r="B405" s="24" t="s">
        <v>831</v>
      </c>
      <c r="C405" s="12" t="s">
        <v>832</v>
      </c>
      <c r="D405" s="55"/>
      <c r="E405" s="39" t="str">
        <f t="shared" si="8"/>
        <v>Еще фото</v>
      </c>
      <c r="F405" s="25" t="s">
        <v>43</v>
      </c>
      <c r="G405" s="24" t="s">
        <v>513</v>
      </c>
      <c r="H405" s="24" t="s">
        <v>514</v>
      </c>
      <c r="I405" s="24" t="s">
        <v>515</v>
      </c>
      <c r="J405" s="14" t="s">
        <v>516</v>
      </c>
      <c r="K405" s="15" t="s">
        <v>30</v>
      </c>
      <c r="L405" s="58"/>
      <c r="M405" s="14"/>
      <c r="N405" s="14" t="s">
        <v>75</v>
      </c>
      <c r="O405" s="14"/>
      <c r="P405" s="15" t="s">
        <v>834</v>
      </c>
      <c r="Q405" s="16">
        <v>16699</v>
      </c>
      <c r="R405" s="17">
        <v>40</v>
      </c>
      <c r="S405" s="18">
        <v>11522.31</v>
      </c>
      <c r="T405" s="19" t="s">
        <v>407</v>
      </c>
      <c r="U405" s="20" t="s">
        <v>579</v>
      </c>
      <c r="V405" s="22">
        <v>45</v>
      </c>
      <c r="W405" s="22">
        <v>16</v>
      </c>
      <c r="X405" s="23"/>
    </row>
    <row r="406" spans="1:24" s="1" customFormat="1" ht="108" customHeight="1" x14ac:dyDescent="0.3">
      <c r="A406" s="11" t="s">
        <v>23</v>
      </c>
      <c r="B406" s="11" t="s">
        <v>835</v>
      </c>
      <c r="C406" s="12" t="s">
        <v>836</v>
      </c>
      <c r="D406" s="26"/>
      <c r="E406" s="39" t="str">
        <f>HYPERLINK("https://www.google.ru/search?q=II7405-002&amp;newwindow=1&amp;tbm=isch","Еще фото")</f>
        <v>Еще фото</v>
      </c>
      <c r="F406" s="13"/>
      <c r="G406" s="11" t="s">
        <v>513</v>
      </c>
      <c r="H406" s="11" t="s">
        <v>514</v>
      </c>
      <c r="I406" s="14" t="s">
        <v>515</v>
      </c>
      <c r="J406" s="14" t="s">
        <v>544</v>
      </c>
      <c r="K406" s="15" t="s">
        <v>30</v>
      </c>
      <c r="L406" s="14" t="s">
        <v>837</v>
      </c>
      <c r="M406" s="14"/>
      <c r="N406" s="14" t="s">
        <v>241</v>
      </c>
      <c r="O406" s="14"/>
      <c r="P406" s="15" t="s">
        <v>838</v>
      </c>
      <c r="Q406" s="16">
        <v>19099</v>
      </c>
      <c r="R406" s="17">
        <v>40</v>
      </c>
      <c r="S406" s="18">
        <v>13178.309999999998</v>
      </c>
      <c r="T406" s="19" t="s">
        <v>407</v>
      </c>
      <c r="U406" s="20" t="s">
        <v>579</v>
      </c>
      <c r="V406" s="22">
        <v>45</v>
      </c>
      <c r="W406" s="22">
        <v>1</v>
      </c>
      <c r="X406" s="23"/>
    </row>
    <row r="407" spans="1:24" s="1" customFormat="1" ht="52.05" customHeight="1" x14ac:dyDescent="0.3">
      <c r="A407" s="11" t="s">
        <v>23</v>
      </c>
      <c r="B407" s="11" t="s">
        <v>839</v>
      </c>
      <c r="C407" s="12" t="s">
        <v>840</v>
      </c>
      <c r="D407" s="59"/>
      <c r="E407" s="39" t="str">
        <f>HYPERLINK("https://www.google.ru/search?q=IM3645-640&amp;newwindow=1&amp;tbm=isch","Еще фото")</f>
        <v>Еще фото</v>
      </c>
      <c r="F407" s="13"/>
      <c r="G407" s="11" t="s">
        <v>577</v>
      </c>
      <c r="H407" s="11" t="s">
        <v>514</v>
      </c>
      <c r="I407" s="14" t="s">
        <v>515</v>
      </c>
      <c r="J407" s="14" t="s">
        <v>122</v>
      </c>
      <c r="K407" s="15" t="s">
        <v>30</v>
      </c>
      <c r="L407" s="56" t="s">
        <v>841</v>
      </c>
      <c r="M407" s="14"/>
      <c r="N407" s="14" t="s">
        <v>316</v>
      </c>
      <c r="O407" s="14"/>
      <c r="P407" s="15" t="s">
        <v>623</v>
      </c>
      <c r="Q407" s="16">
        <v>15399</v>
      </c>
      <c r="R407" s="17">
        <v>40</v>
      </c>
      <c r="S407" s="18">
        <v>10625.31</v>
      </c>
      <c r="T407" s="19" t="s">
        <v>407</v>
      </c>
      <c r="U407" s="20" t="s">
        <v>523</v>
      </c>
      <c r="V407" s="22">
        <v>40</v>
      </c>
      <c r="W407" s="22">
        <v>1</v>
      </c>
      <c r="X407" s="23"/>
    </row>
    <row r="408" spans="1:24" s="1" customFormat="1" ht="61.05" customHeight="1" x14ac:dyDescent="0.3">
      <c r="A408" s="24" t="s">
        <v>23</v>
      </c>
      <c r="B408" s="24" t="s">
        <v>839</v>
      </c>
      <c r="C408" s="12" t="s">
        <v>840</v>
      </c>
      <c r="D408" s="60"/>
      <c r="E408" s="39" t="str">
        <f>HYPERLINK("https://www.google.ru/search?q=IM3645-640&amp;newwindow=1&amp;tbm=isch","Еще фото")</f>
        <v>Еще фото</v>
      </c>
      <c r="F408" s="13"/>
      <c r="G408" s="24" t="s">
        <v>577</v>
      </c>
      <c r="H408" s="24" t="s">
        <v>514</v>
      </c>
      <c r="I408" s="24" t="s">
        <v>515</v>
      </c>
      <c r="J408" s="14" t="s">
        <v>122</v>
      </c>
      <c r="K408" s="15" t="s">
        <v>30</v>
      </c>
      <c r="L408" s="58"/>
      <c r="M408" s="14"/>
      <c r="N408" s="14" t="s">
        <v>316</v>
      </c>
      <c r="O408" s="14"/>
      <c r="P408" s="15" t="s">
        <v>623</v>
      </c>
      <c r="Q408" s="16">
        <v>15399</v>
      </c>
      <c r="R408" s="17">
        <v>40</v>
      </c>
      <c r="S408" s="18">
        <v>10625.31</v>
      </c>
      <c r="T408" s="19" t="s">
        <v>407</v>
      </c>
      <c r="U408" s="20" t="s">
        <v>524</v>
      </c>
      <c r="V408" s="30">
        <v>41.5</v>
      </c>
      <c r="W408" s="22">
        <v>1</v>
      </c>
      <c r="X408" s="23"/>
    </row>
    <row r="409" spans="1:24" s="1" customFormat="1" ht="108" customHeight="1" x14ac:dyDescent="0.3">
      <c r="A409" s="11" t="s">
        <v>23</v>
      </c>
      <c r="B409" s="11" t="s">
        <v>842</v>
      </c>
      <c r="C409" s="12" t="s">
        <v>843</v>
      </c>
      <c r="D409" s="26"/>
      <c r="E409" s="39" t="str">
        <f>HYPERLINK("https://www.google.ru/search?q=IO8216-008&amp;newwindow=1&amp;tbm=isch","Еще фото")</f>
        <v>Еще фото</v>
      </c>
      <c r="F409" s="13"/>
      <c r="G409" s="11" t="s">
        <v>513</v>
      </c>
      <c r="H409" s="11" t="s">
        <v>514</v>
      </c>
      <c r="I409" s="14" t="s">
        <v>515</v>
      </c>
      <c r="J409" s="14" t="s">
        <v>122</v>
      </c>
      <c r="K409" s="15" t="s">
        <v>30</v>
      </c>
      <c r="L409" s="14"/>
      <c r="M409" s="14"/>
      <c r="N409" s="14" t="s">
        <v>32</v>
      </c>
      <c r="O409" s="14"/>
      <c r="P409" s="15" t="s">
        <v>809</v>
      </c>
      <c r="Q409" s="16">
        <v>43699</v>
      </c>
      <c r="R409" s="17">
        <v>40</v>
      </c>
      <c r="S409" s="18">
        <v>30152.309999999998</v>
      </c>
      <c r="T409" s="19" t="s">
        <v>407</v>
      </c>
      <c r="U409" s="20" t="s">
        <v>521</v>
      </c>
      <c r="V409" s="22">
        <v>39</v>
      </c>
      <c r="W409" s="22">
        <v>1</v>
      </c>
      <c r="X409" s="23"/>
    </row>
    <row r="410" spans="1:24" s="1" customFormat="1" ht="35" customHeight="1" x14ac:dyDescent="0.3">
      <c r="A410" s="11" t="s">
        <v>23</v>
      </c>
      <c r="B410" s="11" t="s">
        <v>844</v>
      </c>
      <c r="C410" s="12" t="s">
        <v>845</v>
      </c>
      <c r="D410" s="53"/>
      <c r="E410" s="39" t="str">
        <f>HYPERLINK("https://www.google.ru/search?q=IO9914-100&amp;newwindow=1&amp;tbm=isch","Еще фото")</f>
        <v>Еще фото</v>
      </c>
      <c r="F410" s="13"/>
      <c r="G410" s="11" t="s">
        <v>513</v>
      </c>
      <c r="H410" s="11" t="s">
        <v>514</v>
      </c>
      <c r="I410" s="14" t="s">
        <v>515</v>
      </c>
      <c r="J410" s="14" t="s">
        <v>516</v>
      </c>
      <c r="K410" s="15" t="s">
        <v>58</v>
      </c>
      <c r="L410" s="56" t="s">
        <v>846</v>
      </c>
      <c r="M410" s="14"/>
      <c r="N410" s="14" t="s">
        <v>75</v>
      </c>
      <c r="O410" s="14"/>
      <c r="P410" s="15" t="s">
        <v>847</v>
      </c>
      <c r="Q410" s="16">
        <v>21899</v>
      </c>
      <c r="R410" s="17">
        <v>40</v>
      </c>
      <c r="S410" s="18">
        <v>15110.309999999998</v>
      </c>
      <c r="T410" s="19" t="s">
        <v>407</v>
      </c>
      <c r="U410" s="20" t="s">
        <v>541</v>
      </c>
      <c r="V410" s="22">
        <v>35</v>
      </c>
      <c r="W410" s="22">
        <v>1</v>
      </c>
      <c r="X410" s="23"/>
    </row>
    <row r="411" spans="1:24" s="1" customFormat="1" ht="35" customHeight="1" x14ac:dyDescent="0.3">
      <c r="A411" s="24" t="s">
        <v>23</v>
      </c>
      <c r="B411" s="24" t="s">
        <v>844</v>
      </c>
      <c r="C411" s="12" t="s">
        <v>845</v>
      </c>
      <c r="D411" s="54"/>
      <c r="E411" s="39" t="str">
        <f>HYPERLINK("https://www.google.ru/search?q=IO9914-100&amp;newwindow=1&amp;tbm=isch","Еще фото")</f>
        <v>Еще фото</v>
      </c>
      <c r="F411" s="13"/>
      <c r="G411" s="24" t="s">
        <v>513</v>
      </c>
      <c r="H411" s="24" t="s">
        <v>514</v>
      </c>
      <c r="I411" s="24" t="s">
        <v>515</v>
      </c>
      <c r="J411" s="14" t="s">
        <v>516</v>
      </c>
      <c r="K411" s="15" t="s">
        <v>58</v>
      </c>
      <c r="L411" s="57"/>
      <c r="M411" s="14"/>
      <c r="N411" s="14" t="s">
        <v>75</v>
      </c>
      <c r="O411" s="14"/>
      <c r="P411" s="15" t="s">
        <v>847</v>
      </c>
      <c r="Q411" s="16">
        <v>21899</v>
      </c>
      <c r="R411" s="17">
        <v>40</v>
      </c>
      <c r="S411" s="18">
        <v>15110.309999999998</v>
      </c>
      <c r="T411" s="19" t="s">
        <v>407</v>
      </c>
      <c r="U411" s="20" t="s">
        <v>520</v>
      </c>
      <c r="V411" s="30">
        <v>36.5</v>
      </c>
      <c r="W411" s="22">
        <v>1</v>
      </c>
      <c r="X411" s="23"/>
    </row>
    <row r="412" spans="1:24" s="1" customFormat="1" ht="37.049999999999997" customHeight="1" x14ac:dyDescent="0.3">
      <c r="A412" s="24" t="s">
        <v>23</v>
      </c>
      <c r="B412" s="24" t="s">
        <v>844</v>
      </c>
      <c r="C412" s="12" t="s">
        <v>845</v>
      </c>
      <c r="D412" s="55"/>
      <c r="E412" s="39" t="str">
        <f>HYPERLINK("https://www.google.ru/search?q=IO9914-100&amp;newwindow=1&amp;tbm=isch","Еще фото")</f>
        <v>Еще фото</v>
      </c>
      <c r="F412" s="13"/>
      <c r="G412" s="24" t="s">
        <v>513</v>
      </c>
      <c r="H412" s="24" t="s">
        <v>514</v>
      </c>
      <c r="I412" s="24" t="s">
        <v>515</v>
      </c>
      <c r="J412" s="14" t="s">
        <v>516</v>
      </c>
      <c r="K412" s="15" t="s">
        <v>58</v>
      </c>
      <c r="L412" s="58"/>
      <c r="M412" s="14"/>
      <c r="N412" s="14" t="s">
        <v>75</v>
      </c>
      <c r="O412" s="14"/>
      <c r="P412" s="15" t="s">
        <v>847</v>
      </c>
      <c r="Q412" s="16">
        <v>21899</v>
      </c>
      <c r="R412" s="17">
        <v>40</v>
      </c>
      <c r="S412" s="18">
        <v>15110.309999999998</v>
      </c>
      <c r="T412" s="19" t="s">
        <v>407</v>
      </c>
      <c r="U412" s="20" t="s">
        <v>521</v>
      </c>
      <c r="V412" s="22">
        <v>37</v>
      </c>
      <c r="W412" s="22">
        <v>1</v>
      </c>
      <c r="X412" s="23"/>
    </row>
    <row r="413" spans="1:24" s="1" customFormat="1" ht="108" customHeight="1" x14ac:dyDescent="0.3">
      <c r="A413" s="11" t="s">
        <v>23</v>
      </c>
      <c r="B413" s="11" t="s">
        <v>848</v>
      </c>
      <c r="C413" s="12" t="s">
        <v>849</v>
      </c>
      <c r="D413" s="26"/>
      <c r="E413" s="39" t="str">
        <f>HYPERLINK("https://www.google.ru/search?q=IQ0701-200&amp;newwindow=1&amp;tbm=isch","Еще фото")</f>
        <v>Еще фото</v>
      </c>
      <c r="F413" s="13"/>
      <c r="G413" s="11" t="s">
        <v>513</v>
      </c>
      <c r="H413" s="11" t="s">
        <v>514</v>
      </c>
      <c r="I413" s="14" t="s">
        <v>515</v>
      </c>
      <c r="J413" s="14" t="s">
        <v>183</v>
      </c>
      <c r="K413" s="15" t="s">
        <v>58</v>
      </c>
      <c r="L413" s="14" t="s">
        <v>850</v>
      </c>
      <c r="M413" s="14"/>
      <c r="N413" s="14" t="s">
        <v>69</v>
      </c>
      <c r="O413" s="14"/>
      <c r="P413" s="15" t="s">
        <v>665</v>
      </c>
      <c r="Q413" s="16">
        <v>12099</v>
      </c>
      <c r="R413" s="17">
        <v>40</v>
      </c>
      <c r="S413" s="18">
        <v>8348.31</v>
      </c>
      <c r="T413" s="19" t="s">
        <v>407</v>
      </c>
      <c r="U413" s="20" t="s">
        <v>519</v>
      </c>
      <c r="V413" s="30">
        <v>35.5</v>
      </c>
      <c r="W413" s="22">
        <v>1</v>
      </c>
      <c r="X413" s="23"/>
    </row>
    <row r="414" spans="1:24" s="1" customFormat="1" ht="108" customHeight="1" x14ac:dyDescent="0.3">
      <c r="A414" s="11" t="s">
        <v>23</v>
      </c>
      <c r="B414" s="11" t="s">
        <v>851</v>
      </c>
      <c r="C414" s="12" t="s">
        <v>852</v>
      </c>
      <c r="D414" s="26"/>
      <c r="E414" s="39" t="str">
        <f>HYPERLINK("https://www.google.ru/search?q=IR2012-001&amp;newwindow=1&amp;tbm=isch","Еще фото")</f>
        <v>Еще фото</v>
      </c>
      <c r="F414" s="13"/>
      <c r="G414" s="11" t="s">
        <v>513</v>
      </c>
      <c r="H414" s="11" t="s">
        <v>514</v>
      </c>
      <c r="I414" s="14" t="s">
        <v>515</v>
      </c>
      <c r="J414" s="14" t="s">
        <v>183</v>
      </c>
      <c r="K414" s="15" t="s">
        <v>30</v>
      </c>
      <c r="L414" s="14"/>
      <c r="M414" s="14"/>
      <c r="N414" s="14" t="s">
        <v>92</v>
      </c>
      <c r="O414" s="14"/>
      <c r="P414" s="15" t="s">
        <v>853</v>
      </c>
      <c r="Q414" s="16">
        <v>20399</v>
      </c>
      <c r="R414" s="17">
        <v>40</v>
      </c>
      <c r="S414" s="18">
        <v>14075.309999999998</v>
      </c>
      <c r="T414" s="19" t="s">
        <v>407</v>
      </c>
      <c r="U414" s="20" t="s">
        <v>666</v>
      </c>
      <c r="V414" s="22">
        <v>44</v>
      </c>
      <c r="W414" s="22">
        <v>1</v>
      </c>
      <c r="X414" s="23"/>
    </row>
    <row r="415" spans="1:24" s="1" customFormat="1" ht="108" customHeight="1" x14ac:dyDescent="0.3">
      <c r="A415" s="11" t="s">
        <v>23</v>
      </c>
      <c r="B415" s="11" t="s">
        <v>854</v>
      </c>
      <c r="C415" s="12" t="s">
        <v>855</v>
      </c>
      <c r="D415" s="26"/>
      <c r="E415" s="39" t="str">
        <f>HYPERLINK("https://www.google.ru/search?q=IR4190-661&amp;newwindow=1&amp;tbm=isch","Еще фото")</f>
        <v>Еще фото</v>
      </c>
      <c r="F415" s="13"/>
      <c r="G415" s="11" t="s">
        <v>513</v>
      </c>
      <c r="H415" s="11" t="s">
        <v>514</v>
      </c>
      <c r="I415" s="14" t="s">
        <v>515</v>
      </c>
      <c r="J415" s="14" t="s">
        <v>122</v>
      </c>
      <c r="K415" s="15" t="s">
        <v>134</v>
      </c>
      <c r="L415" s="14" t="s">
        <v>856</v>
      </c>
      <c r="M415" s="14"/>
      <c r="N415" s="14" t="s">
        <v>857</v>
      </c>
      <c r="O415" s="14"/>
      <c r="P415" s="15" t="s">
        <v>809</v>
      </c>
      <c r="Q415" s="16">
        <v>21199</v>
      </c>
      <c r="R415" s="17">
        <v>40</v>
      </c>
      <c r="S415" s="18">
        <v>14627.309999999998</v>
      </c>
      <c r="T415" s="19" t="s">
        <v>407</v>
      </c>
      <c r="U415" s="20" t="s">
        <v>858</v>
      </c>
      <c r="V415" s="30">
        <v>35.5</v>
      </c>
      <c r="W415" s="22">
        <v>2</v>
      </c>
      <c r="X415" s="23"/>
    </row>
    <row r="416" spans="1:24" s="1" customFormat="1" ht="108" customHeight="1" x14ac:dyDescent="0.3">
      <c r="A416" s="11" t="s">
        <v>23</v>
      </c>
      <c r="B416" s="11" t="s">
        <v>859</v>
      </c>
      <c r="C416" s="12" t="s">
        <v>860</v>
      </c>
      <c r="D416" s="26"/>
      <c r="E416" s="39" t="str">
        <f>HYPERLINK("https://www.google.ru/search?q=HQ0256-830&amp;newwindow=1&amp;tbm=isch","Еще фото")</f>
        <v>Еще фото</v>
      </c>
      <c r="F416" s="13"/>
      <c r="G416" s="11" t="s">
        <v>861</v>
      </c>
      <c r="H416" s="11" t="s">
        <v>271</v>
      </c>
      <c r="I416" s="14" t="s">
        <v>861</v>
      </c>
      <c r="J416" s="14" t="s">
        <v>122</v>
      </c>
      <c r="K416" s="15" t="s">
        <v>247</v>
      </c>
      <c r="L416" s="14" t="s">
        <v>862</v>
      </c>
      <c r="M416" s="14"/>
      <c r="N416" s="14" t="s">
        <v>142</v>
      </c>
      <c r="O416" s="14"/>
      <c r="P416" s="15" t="s">
        <v>863</v>
      </c>
      <c r="Q416" s="16">
        <v>12099</v>
      </c>
      <c r="R416" s="17">
        <v>40</v>
      </c>
      <c r="S416" s="18">
        <v>8348.31</v>
      </c>
      <c r="T416" s="19" t="s">
        <v>34</v>
      </c>
      <c r="U416" s="20" t="s">
        <v>526</v>
      </c>
      <c r="V416" s="22">
        <v>10</v>
      </c>
      <c r="W416" s="22">
        <v>2</v>
      </c>
      <c r="X416" s="23"/>
    </row>
    <row r="417" spans="1:24" s="1" customFormat="1" ht="21" customHeight="1" x14ac:dyDescent="0.3">
      <c r="A417" s="11" t="s">
        <v>23</v>
      </c>
      <c r="B417" s="11" t="s">
        <v>864</v>
      </c>
      <c r="C417" s="27" t="s">
        <v>865</v>
      </c>
      <c r="D417" s="53"/>
      <c r="E417" s="39" t="str">
        <f>HYPERLINK("https://www.google.ru/search?q=DH3161-101&amp;newwindow=1&amp;tbm=isch","Еще фото")</f>
        <v>Еще фото</v>
      </c>
      <c r="F417" s="13"/>
      <c r="G417" s="11" t="s">
        <v>866</v>
      </c>
      <c r="H417" s="11" t="s">
        <v>514</v>
      </c>
      <c r="I417" s="14" t="s">
        <v>867</v>
      </c>
      <c r="J417" s="14" t="s">
        <v>29</v>
      </c>
      <c r="K417" s="15" t="s">
        <v>58</v>
      </c>
      <c r="L417" s="56" t="s">
        <v>868</v>
      </c>
      <c r="M417" s="14"/>
      <c r="N417" s="14" t="s">
        <v>75</v>
      </c>
      <c r="O417" s="14" t="s">
        <v>86</v>
      </c>
      <c r="P417" s="15" t="s">
        <v>869</v>
      </c>
      <c r="Q417" s="16">
        <v>11899</v>
      </c>
      <c r="R417" s="17">
        <v>79.930000000000007</v>
      </c>
      <c r="S417" s="18">
        <v>2745.9354999999996</v>
      </c>
      <c r="T417" s="19" t="s">
        <v>407</v>
      </c>
      <c r="U417" s="20" t="s">
        <v>541</v>
      </c>
      <c r="V417" s="22">
        <v>35</v>
      </c>
      <c r="W417" s="22">
        <v>7</v>
      </c>
      <c r="X417" s="23"/>
    </row>
    <row r="418" spans="1:24" s="1" customFormat="1" ht="21" customHeight="1" x14ac:dyDescent="0.3">
      <c r="A418" s="24" t="s">
        <v>23</v>
      </c>
      <c r="B418" s="24" t="s">
        <v>864</v>
      </c>
      <c r="C418" s="28" t="s">
        <v>865</v>
      </c>
      <c r="D418" s="54"/>
      <c r="E418" s="39" t="str">
        <f>HYPERLINK("https://www.google.ru/search?q=DH3161-101&amp;newwindow=1&amp;tbm=isch","Еще фото")</f>
        <v>Еще фото</v>
      </c>
      <c r="F418" s="13"/>
      <c r="G418" s="24" t="s">
        <v>866</v>
      </c>
      <c r="H418" s="24" t="s">
        <v>514</v>
      </c>
      <c r="I418" s="24" t="s">
        <v>867</v>
      </c>
      <c r="J418" s="14" t="s">
        <v>29</v>
      </c>
      <c r="K418" s="15" t="s">
        <v>58</v>
      </c>
      <c r="L418" s="57"/>
      <c r="M418" s="14"/>
      <c r="N418" s="14" t="s">
        <v>75</v>
      </c>
      <c r="O418" s="14" t="s">
        <v>86</v>
      </c>
      <c r="P418" s="15" t="s">
        <v>869</v>
      </c>
      <c r="Q418" s="16">
        <v>11899</v>
      </c>
      <c r="R418" s="17">
        <v>79.930000000000007</v>
      </c>
      <c r="S418" s="18">
        <v>2745.9354999999996</v>
      </c>
      <c r="T418" s="19" t="s">
        <v>407</v>
      </c>
      <c r="U418" s="20" t="s">
        <v>519</v>
      </c>
      <c r="V418" s="30">
        <v>35.5</v>
      </c>
      <c r="W418" s="22">
        <v>9</v>
      </c>
      <c r="X418" s="23"/>
    </row>
    <row r="419" spans="1:24" s="1" customFormat="1" ht="21" customHeight="1" x14ac:dyDescent="0.3">
      <c r="A419" s="24" t="s">
        <v>23</v>
      </c>
      <c r="B419" s="24" t="s">
        <v>864</v>
      </c>
      <c r="C419" s="28" t="s">
        <v>865</v>
      </c>
      <c r="D419" s="54"/>
      <c r="E419" s="39" t="str">
        <f>HYPERLINK("https://www.google.ru/search?q=DH3161-101&amp;newwindow=1&amp;tbm=isch","Еще фото")</f>
        <v>Еще фото</v>
      </c>
      <c r="F419" s="13"/>
      <c r="G419" s="24" t="s">
        <v>866</v>
      </c>
      <c r="H419" s="24" t="s">
        <v>514</v>
      </c>
      <c r="I419" s="24" t="s">
        <v>867</v>
      </c>
      <c r="J419" s="14" t="s">
        <v>29</v>
      </c>
      <c r="K419" s="15" t="s">
        <v>58</v>
      </c>
      <c r="L419" s="57"/>
      <c r="M419" s="14"/>
      <c r="N419" s="14" t="s">
        <v>75</v>
      </c>
      <c r="O419" s="14" t="s">
        <v>86</v>
      </c>
      <c r="P419" s="15" t="s">
        <v>869</v>
      </c>
      <c r="Q419" s="16">
        <v>11899</v>
      </c>
      <c r="R419" s="17">
        <v>79.930000000000007</v>
      </c>
      <c r="S419" s="18">
        <v>2745.9354999999996</v>
      </c>
      <c r="T419" s="19" t="s">
        <v>407</v>
      </c>
      <c r="U419" s="20" t="s">
        <v>520</v>
      </c>
      <c r="V419" s="30">
        <v>36.5</v>
      </c>
      <c r="W419" s="22">
        <v>17</v>
      </c>
      <c r="X419" s="23"/>
    </row>
    <row r="420" spans="1:24" s="1" customFormat="1" ht="21" customHeight="1" x14ac:dyDescent="0.3">
      <c r="A420" s="24" t="s">
        <v>23</v>
      </c>
      <c r="B420" s="24" t="s">
        <v>864</v>
      </c>
      <c r="C420" s="28" t="s">
        <v>865</v>
      </c>
      <c r="D420" s="54"/>
      <c r="E420" s="39" t="str">
        <f>HYPERLINK("https://www.google.ru/search?q=DH3161-101&amp;newwindow=1&amp;tbm=isch","Еще фото")</f>
        <v>Еще фото</v>
      </c>
      <c r="F420" s="13"/>
      <c r="G420" s="24" t="s">
        <v>866</v>
      </c>
      <c r="H420" s="24" t="s">
        <v>514</v>
      </c>
      <c r="I420" s="24" t="s">
        <v>867</v>
      </c>
      <c r="J420" s="14" t="s">
        <v>29</v>
      </c>
      <c r="K420" s="15" t="s">
        <v>58</v>
      </c>
      <c r="L420" s="57"/>
      <c r="M420" s="14"/>
      <c r="N420" s="14" t="s">
        <v>75</v>
      </c>
      <c r="O420" s="14" t="s">
        <v>86</v>
      </c>
      <c r="P420" s="15" t="s">
        <v>869</v>
      </c>
      <c r="Q420" s="16">
        <v>11899</v>
      </c>
      <c r="R420" s="17">
        <v>79.930000000000007</v>
      </c>
      <c r="S420" s="18">
        <v>2745.9354999999996</v>
      </c>
      <c r="T420" s="19" t="s">
        <v>407</v>
      </c>
      <c r="U420" s="20" t="s">
        <v>521</v>
      </c>
      <c r="V420" s="22">
        <v>37</v>
      </c>
      <c r="W420" s="22">
        <v>23</v>
      </c>
      <c r="X420" s="23"/>
    </row>
    <row r="421" spans="1:24" s="1" customFormat="1" ht="32" customHeight="1" x14ac:dyDescent="0.3">
      <c r="A421" s="24" t="s">
        <v>23</v>
      </c>
      <c r="B421" s="24" t="s">
        <v>864</v>
      </c>
      <c r="C421" s="28" t="s">
        <v>865</v>
      </c>
      <c r="D421" s="55"/>
      <c r="E421" s="39" t="str">
        <f>HYPERLINK("https://www.google.ru/search?q=DH3161-101&amp;newwindow=1&amp;tbm=isch","Еще фото")</f>
        <v>Еще фото</v>
      </c>
      <c r="F421" s="13"/>
      <c r="G421" s="24" t="s">
        <v>866</v>
      </c>
      <c r="H421" s="24" t="s">
        <v>514</v>
      </c>
      <c r="I421" s="24" t="s">
        <v>867</v>
      </c>
      <c r="J421" s="14" t="s">
        <v>29</v>
      </c>
      <c r="K421" s="15" t="s">
        <v>58</v>
      </c>
      <c r="L421" s="58"/>
      <c r="M421" s="14"/>
      <c r="N421" s="14" t="s">
        <v>75</v>
      </c>
      <c r="O421" s="14" t="s">
        <v>86</v>
      </c>
      <c r="P421" s="15" t="s">
        <v>869</v>
      </c>
      <c r="Q421" s="16">
        <v>11899</v>
      </c>
      <c r="R421" s="17">
        <v>79.930000000000007</v>
      </c>
      <c r="S421" s="18">
        <v>2745.9354999999996</v>
      </c>
      <c r="T421" s="19" t="s">
        <v>407</v>
      </c>
      <c r="U421" s="20" t="s">
        <v>522</v>
      </c>
      <c r="V421" s="30">
        <v>37.5</v>
      </c>
      <c r="W421" s="22">
        <v>12</v>
      </c>
      <c r="X421" s="23"/>
    </row>
    <row r="422" spans="1:24" s="1" customFormat="1" ht="13.05" customHeight="1" x14ac:dyDescent="0.3">
      <c r="A422" s="11" t="s">
        <v>23</v>
      </c>
      <c r="B422" s="11" t="s">
        <v>870</v>
      </c>
      <c r="C422" s="12" t="s">
        <v>871</v>
      </c>
      <c r="D422" s="53"/>
      <c r="E422" s="39" t="str">
        <f t="shared" ref="E422:E429" si="9">HYPERLINK("https://www.google.ru/search?q=CD5432-003&amp;newwindow=1&amp;tbm=isch","Еще фото")</f>
        <v>Еще фото</v>
      </c>
      <c r="F422" s="13"/>
      <c r="G422" s="11" t="s">
        <v>513</v>
      </c>
      <c r="H422" s="11" t="s">
        <v>514</v>
      </c>
      <c r="I422" s="14" t="s">
        <v>867</v>
      </c>
      <c r="J422" s="14" t="s">
        <v>29</v>
      </c>
      <c r="K422" s="15" t="s">
        <v>58</v>
      </c>
      <c r="L422" s="56" t="s">
        <v>872</v>
      </c>
      <c r="M422" s="14" t="s">
        <v>546</v>
      </c>
      <c r="N422" s="14" t="s">
        <v>92</v>
      </c>
      <c r="O422" s="14" t="s">
        <v>86</v>
      </c>
      <c r="P422" s="15" t="s">
        <v>873</v>
      </c>
      <c r="Q422" s="16">
        <v>30799</v>
      </c>
      <c r="R422" s="17">
        <v>78.55</v>
      </c>
      <c r="S422" s="18">
        <v>7598.9354999999996</v>
      </c>
      <c r="T422" s="19" t="s">
        <v>407</v>
      </c>
      <c r="U422" s="35" t="s">
        <v>352</v>
      </c>
      <c r="V422" s="30">
        <v>34.5</v>
      </c>
      <c r="W422" s="22">
        <v>1</v>
      </c>
      <c r="X422" s="23"/>
    </row>
    <row r="423" spans="1:24" s="1" customFormat="1" ht="13.05" customHeight="1" x14ac:dyDescent="0.3">
      <c r="A423" s="24" t="s">
        <v>23</v>
      </c>
      <c r="B423" s="24" t="s">
        <v>870</v>
      </c>
      <c r="C423" s="12" t="s">
        <v>871</v>
      </c>
      <c r="D423" s="54"/>
      <c r="E423" s="39" t="str">
        <f t="shared" si="9"/>
        <v>Еще фото</v>
      </c>
      <c r="F423" s="13"/>
      <c r="G423" s="24" t="s">
        <v>513</v>
      </c>
      <c r="H423" s="24" t="s">
        <v>514</v>
      </c>
      <c r="I423" s="24" t="s">
        <v>867</v>
      </c>
      <c r="J423" s="14" t="s">
        <v>29</v>
      </c>
      <c r="K423" s="15" t="s">
        <v>58</v>
      </c>
      <c r="L423" s="57"/>
      <c r="M423" s="14" t="s">
        <v>546</v>
      </c>
      <c r="N423" s="14" t="s">
        <v>92</v>
      </c>
      <c r="O423" s="14" t="s">
        <v>86</v>
      </c>
      <c r="P423" s="15" t="s">
        <v>873</v>
      </c>
      <c r="Q423" s="16">
        <v>30799</v>
      </c>
      <c r="R423" s="17">
        <v>78.55</v>
      </c>
      <c r="S423" s="18">
        <v>7598.9354999999996</v>
      </c>
      <c r="T423" s="19" t="s">
        <v>407</v>
      </c>
      <c r="U423" s="20" t="s">
        <v>541</v>
      </c>
      <c r="V423" s="22">
        <v>35</v>
      </c>
      <c r="W423" s="22">
        <v>1</v>
      </c>
      <c r="X423" s="23"/>
    </row>
    <row r="424" spans="1:24" s="1" customFormat="1" ht="13.05" customHeight="1" x14ac:dyDescent="0.3">
      <c r="A424" s="24" t="s">
        <v>23</v>
      </c>
      <c r="B424" s="24" t="s">
        <v>870</v>
      </c>
      <c r="C424" s="12" t="s">
        <v>871</v>
      </c>
      <c r="D424" s="54"/>
      <c r="E424" s="39" t="str">
        <f t="shared" si="9"/>
        <v>Еще фото</v>
      </c>
      <c r="F424" s="13"/>
      <c r="G424" s="24" t="s">
        <v>513</v>
      </c>
      <c r="H424" s="24" t="s">
        <v>514</v>
      </c>
      <c r="I424" s="24" t="s">
        <v>867</v>
      </c>
      <c r="J424" s="14" t="s">
        <v>29</v>
      </c>
      <c r="K424" s="15" t="s">
        <v>58</v>
      </c>
      <c r="L424" s="57"/>
      <c r="M424" s="14" t="s">
        <v>546</v>
      </c>
      <c r="N424" s="14" t="s">
        <v>92</v>
      </c>
      <c r="O424" s="14" t="s">
        <v>86</v>
      </c>
      <c r="P424" s="15" t="s">
        <v>873</v>
      </c>
      <c r="Q424" s="16">
        <v>30799</v>
      </c>
      <c r="R424" s="17">
        <v>78.55</v>
      </c>
      <c r="S424" s="18">
        <v>7598.9354999999996</v>
      </c>
      <c r="T424" s="19" t="s">
        <v>407</v>
      </c>
      <c r="U424" s="20" t="s">
        <v>519</v>
      </c>
      <c r="V424" s="30">
        <v>35.5</v>
      </c>
      <c r="W424" s="22">
        <v>7</v>
      </c>
      <c r="X424" s="23"/>
    </row>
    <row r="425" spans="1:24" s="1" customFormat="1" ht="13.05" customHeight="1" x14ac:dyDescent="0.3">
      <c r="A425" s="24" t="s">
        <v>23</v>
      </c>
      <c r="B425" s="24" t="s">
        <v>870</v>
      </c>
      <c r="C425" s="12" t="s">
        <v>871</v>
      </c>
      <c r="D425" s="54"/>
      <c r="E425" s="39" t="str">
        <f t="shared" si="9"/>
        <v>Еще фото</v>
      </c>
      <c r="F425" s="13"/>
      <c r="G425" s="24" t="s">
        <v>513</v>
      </c>
      <c r="H425" s="24" t="s">
        <v>514</v>
      </c>
      <c r="I425" s="24" t="s">
        <v>867</v>
      </c>
      <c r="J425" s="14" t="s">
        <v>29</v>
      </c>
      <c r="K425" s="15" t="s">
        <v>58</v>
      </c>
      <c r="L425" s="57"/>
      <c r="M425" s="14" t="s">
        <v>546</v>
      </c>
      <c r="N425" s="14" t="s">
        <v>92</v>
      </c>
      <c r="O425" s="14" t="s">
        <v>86</v>
      </c>
      <c r="P425" s="15" t="s">
        <v>873</v>
      </c>
      <c r="Q425" s="16">
        <v>30799</v>
      </c>
      <c r="R425" s="17">
        <v>78.55</v>
      </c>
      <c r="S425" s="18">
        <v>7598.9354999999996</v>
      </c>
      <c r="T425" s="19" t="s">
        <v>407</v>
      </c>
      <c r="U425" s="20" t="s">
        <v>520</v>
      </c>
      <c r="V425" s="30">
        <v>36.5</v>
      </c>
      <c r="W425" s="22">
        <v>4</v>
      </c>
      <c r="X425" s="23"/>
    </row>
    <row r="426" spans="1:24" s="1" customFormat="1" ht="13.05" customHeight="1" x14ac:dyDescent="0.3">
      <c r="A426" s="24" t="s">
        <v>23</v>
      </c>
      <c r="B426" s="24" t="s">
        <v>870</v>
      </c>
      <c r="C426" s="12" t="s">
        <v>871</v>
      </c>
      <c r="D426" s="54"/>
      <c r="E426" s="39" t="str">
        <f t="shared" si="9"/>
        <v>Еще фото</v>
      </c>
      <c r="F426" s="13"/>
      <c r="G426" s="24" t="s">
        <v>513</v>
      </c>
      <c r="H426" s="24" t="s">
        <v>514</v>
      </c>
      <c r="I426" s="24" t="s">
        <v>867</v>
      </c>
      <c r="J426" s="14" t="s">
        <v>29</v>
      </c>
      <c r="K426" s="15" t="s">
        <v>58</v>
      </c>
      <c r="L426" s="57"/>
      <c r="M426" s="14" t="s">
        <v>546</v>
      </c>
      <c r="N426" s="14" t="s">
        <v>92</v>
      </c>
      <c r="O426" s="14" t="s">
        <v>86</v>
      </c>
      <c r="P426" s="15" t="s">
        <v>873</v>
      </c>
      <c r="Q426" s="16">
        <v>30799</v>
      </c>
      <c r="R426" s="17">
        <v>78.55</v>
      </c>
      <c r="S426" s="18">
        <v>7598.9354999999996</v>
      </c>
      <c r="T426" s="19" t="s">
        <v>407</v>
      </c>
      <c r="U426" s="20" t="s">
        <v>521</v>
      </c>
      <c r="V426" s="22">
        <v>37</v>
      </c>
      <c r="W426" s="22">
        <v>14</v>
      </c>
      <c r="X426" s="23"/>
    </row>
    <row r="427" spans="1:24" s="1" customFormat="1" ht="13.05" customHeight="1" x14ac:dyDescent="0.3">
      <c r="A427" s="24" t="s">
        <v>23</v>
      </c>
      <c r="B427" s="24" t="s">
        <v>870</v>
      </c>
      <c r="C427" s="12" t="s">
        <v>871</v>
      </c>
      <c r="D427" s="54"/>
      <c r="E427" s="39" t="str">
        <f t="shared" si="9"/>
        <v>Еще фото</v>
      </c>
      <c r="F427" s="13"/>
      <c r="G427" s="24" t="s">
        <v>513</v>
      </c>
      <c r="H427" s="24" t="s">
        <v>514</v>
      </c>
      <c r="I427" s="24" t="s">
        <v>867</v>
      </c>
      <c r="J427" s="14" t="s">
        <v>29</v>
      </c>
      <c r="K427" s="15" t="s">
        <v>58</v>
      </c>
      <c r="L427" s="57"/>
      <c r="M427" s="14" t="s">
        <v>546</v>
      </c>
      <c r="N427" s="14" t="s">
        <v>92</v>
      </c>
      <c r="O427" s="14" t="s">
        <v>86</v>
      </c>
      <c r="P427" s="15" t="s">
        <v>873</v>
      </c>
      <c r="Q427" s="16">
        <v>30799</v>
      </c>
      <c r="R427" s="17">
        <v>78.55</v>
      </c>
      <c r="S427" s="18">
        <v>7598.9354999999996</v>
      </c>
      <c r="T427" s="19" t="s">
        <v>407</v>
      </c>
      <c r="U427" s="20" t="s">
        <v>522</v>
      </c>
      <c r="V427" s="30">
        <v>37.5</v>
      </c>
      <c r="W427" s="22">
        <v>4</v>
      </c>
      <c r="X427" s="23"/>
    </row>
    <row r="428" spans="1:24" s="1" customFormat="1" ht="13.05" customHeight="1" x14ac:dyDescent="0.3">
      <c r="A428" s="24" t="s">
        <v>23</v>
      </c>
      <c r="B428" s="24" t="s">
        <v>870</v>
      </c>
      <c r="C428" s="12" t="s">
        <v>871</v>
      </c>
      <c r="D428" s="54"/>
      <c r="E428" s="39" t="str">
        <f t="shared" si="9"/>
        <v>Еще фото</v>
      </c>
      <c r="F428" s="13"/>
      <c r="G428" s="24" t="s">
        <v>513</v>
      </c>
      <c r="H428" s="24" t="s">
        <v>514</v>
      </c>
      <c r="I428" s="24" t="s">
        <v>867</v>
      </c>
      <c r="J428" s="14" t="s">
        <v>29</v>
      </c>
      <c r="K428" s="15" t="s">
        <v>58</v>
      </c>
      <c r="L428" s="57"/>
      <c r="M428" s="14" t="s">
        <v>546</v>
      </c>
      <c r="N428" s="14" t="s">
        <v>92</v>
      </c>
      <c r="O428" s="14" t="s">
        <v>86</v>
      </c>
      <c r="P428" s="15" t="s">
        <v>873</v>
      </c>
      <c r="Q428" s="16">
        <v>30799</v>
      </c>
      <c r="R428" s="17">
        <v>78.55</v>
      </c>
      <c r="S428" s="18">
        <v>7598.9354999999996</v>
      </c>
      <c r="T428" s="19" t="s">
        <v>407</v>
      </c>
      <c r="U428" s="20" t="s">
        <v>523</v>
      </c>
      <c r="V428" s="22">
        <v>38</v>
      </c>
      <c r="W428" s="22">
        <v>5</v>
      </c>
      <c r="X428" s="23"/>
    </row>
    <row r="429" spans="1:24" s="1" customFormat="1" ht="18" customHeight="1" x14ac:dyDescent="0.3">
      <c r="A429" s="24" t="s">
        <v>23</v>
      </c>
      <c r="B429" s="24" t="s">
        <v>870</v>
      </c>
      <c r="C429" s="12" t="s">
        <v>871</v>
      </c>
      <c r="D429" s="55"/>
      <c r="E429" s="39" t="str">
        <f t="shared" si="9"/>
        <v>Еще фото</v>
      </c>
      <c r="F429" s="13"/>
      <c r="G429" s="24" t="s">
        <v>513</v>
      </c>
      <c r="H429" s="24" t="s">
        <v>514</v>
      </c>
      <c r="I429" s="24" t="s">
        <v>867</v>
      </c>
      <c r="J429" s="14" t="s">
        <v>29</v>
      </c>
      <c r="K429" s="15" t="s">
        <v>58</v>
      </c>
      <c r="L429" s="58"/>
      <c r="M429" s="14" t="s">
        <v>546</v>
      </c>
      <c r="N429" s="14" t="s">
        <v>92</v>
      </c>
      <c r="O429" s="14" t="s">
        <v>86</v>
      </c>
      <c r="P429" s="15" t="s">
        <v>873</v>
      </c>
      <c r="Q429" s="16">
        <v>30799</v>
      </c>
      <c r="R429" s="17">
        <v>78.55</v>
      </c>
      <c r="S429" s="18">
        <v>7598.9354999999996</v>
      </c>
      <c r="T429" s="19" t="s">
        <v>407</v>
      </c>
      <c r="U429" s="20" t="s">
        <v>589</v>
      </c>
      <c r="V429" s="22">
        <v>39</v>
      </c>
      <c r="W429" s="22">
        <v>4</v>
      </c>
      <c r="X429" s="23"/>
    </row>
    <row r="430" spans="1:24" s="1" customFormat="1" ht="13.05" customHeight="1" x14ac:dyDescent="0.3">
      <c r="A430" s="11" t="s">
        <v>23</v>
      </c>
      <c r="B430" s="11" t="s">
        <v>874</v>
      </c>
      <c r="C430" s="12" t="s">
        <v>875</v>
      </c>
      <c r="D430" s="53"/>
      <c r="E430" s="39" t="str">
        <f t="shared" ref="E430:E437" si="10">HYPERLINK("https://www.google.ru/search?q=DN3577-100&amp;newwindow=1&amp;tbm=isch","Еще фото")</f>
        <v>Еще фото</v>
      </c>
      <c r="F430" s="13" t="s">
        <v>26</v>
      </c>
      <c r="G430" s="11" t="s">
        <v>513</v>
      </c>
      <c r="H430" s="11" t="s">
        <v>514</v>
      </c>
      <c r="I430" s="14" t="s">
        <v>867</v>
      </c>
      <c r="J430" s="14" t="s">
        <v>29</v>
      </c>
      <c r="K430" s="15" t="s">
        <v>30</v>
      </c>
      <c r="L430" s="56" t="s">
        <v>876</v>
      </c>
      <c r="M430" s="14"/>
      <c r="N430" s="14" t="s">
        <v>75</v>
      </c>
      <c r="O430" s="14"/>
      <c r="P430" s="15" t="s">
        <v>869</v>
      </c>
      <c r="Q430" s="16">
        <v>13899</v>
      </c>
      <c r="R430" s="17">
        <v>77.569999999999993</v>
      </c>
      <c r="S430" s="18">
        <v>3585.4354999999996</v>
      </c>
      <c r="T430" s="19" t="s">
        <v>407</v>
      </c>
      <c r="U430" s="35" t="s">
        <v>521</v>
      </c>
      <c r="V430" s="22">
        <v>39</v>
      </c>
      <c r="W430" s="22">
        <v>3</v>
      </c>
      <c r="X430" s="23"/>
    </row>
    <row r="431" spans="1:24" s="1" customFormat="1" ht="13.05" customHeight="1" x14ac:dyDescent="0.3">
      <c r="A431" s="24" t="s">
        <v>23</v>
      </c>
      <c r="B431" s="24" t="s">
        <v>874</v>
      </c>
      <c r="C431" s="12" t="s">
        <v>875</v>
      </c>
      <c r="D431" s="54"/>
      <c r="E431" s="39" t="str">
        <f t="shared" si="10"/>
        <v>Еще фото</v>
      </c>
      <c r="F431" s="13" t="s">
        <v>26</v>
      </c>
      <c r="G431" s="24" t="s">
        <v>513</v>
      </c>
      <c r="H431" s="24" t="s">
        <v>514</v>
      </c>
      <c r="I431" s="24" t="s">
        <v>867</v>
      </c>
      <c r="J431" s="14" t="s">
        <v>29</v>
      </c>
      <c r="K431" s="15" t="s">
        <v>30</v>
      </c>
      <c r="L431" s="57"/>
      <c r="M431" s="14"/>
      <c r="N431" s="14" t="s">
        <v>75</v>
      </c>
      <c r="O431" s="14"/>
      <c r="P431" s="15" t="s">
        <v>869</v>
      </c>
      <c r="Q431" s="16">
        <v>13899</v>
      </c>
      <c r="R431" s="17">
        <v>77.569999999999993</v>
      </c>
      <c r="S431" s="18">
        <v>3585.4354999999996</v>
      </c>
      <c r="T431" s="19" t="s">
        <v>407</v>
      </c>
      <c r="U431" s="20" t="s">
        <v>522</v>
      </c>
      <c r="V431" s="30">
        <v>39.5</v>
      </c>
      <c r="W431" s="22">
        <v>6</v>
      </c>
      <c r="X431" s="23"/>
    </row>
    <row r="432" spans="1:24" s="1" customFormat="1" ht="13.05" customHeight="1" x14ac:dyDescent="0.3">
      <c r="A432" s="24" t="s">
        <v>23</v>
      </c>
      <c r="B432" s="24" t="s">
        <v>874</v>
      </c>
      <c r="C432" s="12" t="s">
        <v>875</v>
      </c>
      <c r="D432" s="54"/>
      <c r="E432" s="39" t="str">
        <f t="shared" si="10"/>
        <v>Еще фото</v>
      </c>
      <c r="F432" s="13" t="s">
        <v>26</v>
      </c>
      <c r="G432" s="24" t="s">
        <v>513</v>
      </c>
      <c r="H432" s="24" t="s">
        <v>514</v>
      </c>
      <c r="I432" s="24" t="s">
        <v>867</v>
      </c>
      <c r="J432" s="14" t="s">
        <v>29</v>
      </c>
      <c r="K432" s="15" t="s">
        <v>30</v>
      </c>
      <c r="L432" s="57"/>
      <c r="M432" s="14"/>
      <c r="N432" s="14" t="s">
        <v>75</v>
      </c>
      <c r="O432" s="14"/>
      <c r="P432" s="15" t="s">
        <v>869</v>
      </c>
      <c r="Q432" s="16">
        <v>13899</v>
      </c>
      <c r="R432" s="17">
        <v>77.569999999999993</v>
      </c>
      <c r="S432" s="18">
        <v>3585.4354999999996</v>
      </c>
      <c r="T432" s="19" t="s">
        <v>407</v>
      </c>
      <c r="U432" s="20" t="s">
        <v>523</v>
      </c>
      <c r="V432" s="22">
        <v>40</v>
      </c>
      <c r="W432" s="22">
        <v>25</v>
      </c>
      <c r="X432" s="23"/>
    </row>
    <row r="433" spans="1:24" s="1" customFormat="1" ht="13.05" customHeight="1" x14ac:dyDescent="0.3">
      <c r="A433" s="24" t="s">
        <v>23</v>
      </c>
      <c r="B433" s="24" t="s">
        <v>874</v>
      </c>
      <c r="C433" s="12" t="s">
        <v>875</v>
      </c>
      <c r="D433" s="54"/>
      <c r="E433" s="39" t="str">
        <f t="shared" si="10"/>
        <v>Еще фото</v>
      </c>
      <c r="F433" s="13" t="s">
        <v>26</v>
      </c>
      <c r="G433" s="24" t="s">
        <v>513</v>
      </c>
      <c r="H433" s="24" t="s">
        <v>514</v>
      </c>
      <c r="I433" s="24" t="s">
        <v>867</v>
      </c>
      <c r="J433" s="14" t="s">
        <v>29</v>
      </c>
      <c r="K433" s="15" t="s">
        <v>30</v>
      </c>
      <c r="L433" s="57"/>
      <c r="M433" s="14"/>
      <c r="N433" s="14" t="s">
        <v>75</v>
      </c>
      <c r="O433" s="14"/>
      <c r="P433" s="15" t="s">
        <v>869</v>
      </c>
      <c r="Q433" s="16">
        <v>13899</v>
      </c>
      <c r="R433" s="17">
        <v>77.569999999999993</v>
      </c>
      <c r="S433" s="18">
        <v>3585.4354999999996</v>
      </c>
      <c r="T433" s="19" t="s">
        <v>407</v>
      </c>
      <c r="U433" s="20" t="s">
        <v>589</v>
      </c>
      <c r="V433" s="22">
        <v>41</v>
      </c>
      <c r="W433" s="22">
        <v>100</v>
      </c>
      <c r="X433" s="23"/>
    </row>
    <row r="434" spans="1:24" s="1" customFormat="1" ht="13.05" customHeight="1" x14ac:dyDescent="0.3">
      <c r="A434" s="24" t="s">
        <v>23</v>
      </c>
      <c r="B434" s="24" t="s">
        <v>874</v>
      </c>
      <c r="C434" s="12" t="s">
        <v>875</v>
      </c>
      <c r="D434" s="54"/>
      <c r="E434" s="39" t="str">
        <f t="shared" si="10"/>
        <v>Еще фото</v>
      </c>
      <c r="F434" s="13" t="s">
        <v>26</v>
      </c>
      <c r="G434" s="24" t="s">
        <v>513</v>
      </c>
      <c r="H434" s="24" t="s">
        <v>514</v>
      </c>
      <c r="I434" s="24" t="s">
        <v>867</v>
      </c>
      <c r="J434" s="14" t="s">
        <v>29</v>
      </c>
      <c r="K434" s="15" t="s">
        <v>30</v>
      </c>
      <c r="L434" s="57"/>
      <c r="M434" s="14"/>
      <c r="N434" s="14" t="s">
        <v>75</v>
      </c>
      <c r="O434" s="14"/>
      <c r="P434" s="15" t="s">
        <v>869</v>
      </c>
      <c r="Q434" s="16">
        <v>13899</v>
      </c>
      <c r="R434" s="17">
        <v>77.569999999999993</v>
      </c>
      <c r="S434" s="18">
        <v>3585.4354999999996</v>
      </c>
      <c r="T434" s="19" t="s">
        <v>407</v>
      </c>
      <c r="U434" s="20" t="s">
        <v>524</v>
      </c>
      <c r="V434" s="30">
        <v>41.5</v>
      </c>
      <c r="W434" s="22">
        <v>19</v>
      </c>
      <c r="X434" s="23"/>
    </row>
    <row r="435" spans="1:24" s="1" customFormat="1" ht="13.05" customHeight="1" x14ac:dyDescent="0.3">
      <c r="A435" s="24" t="s">
        <v>23</v>
      </c>
      <c r="B435" s="24" t="s">
        <v>874</v>
      </c>
      <c r="C435" s="12" t="s">
        <v>875</v>
      </c>
      <c r="D435" s="54"/>
      <c r="E435" s="39" t="str">
        <f t="shared" si="10"/>
        <v>Еще фото</v>
      </c>
      <c r="F435" s="13" t="s">
        <v>26</v>
      </c>
      <c r="G435" s="24" t="s">
        <v>513</v>
      </c>
      <c r="H435" s="24" t="s">
        <v>514</v>
      </c>
      <c r="I435" s="24" t="s">
        <v>867</v>
      </c>
      <c r="J435" s="14" t="s">
        <v>29</v>
      </c>
      <c r="K435" s="15" t="s">
        <v>30</v>
      </c>
      <c r="L435" s="57"/>
      <c r="M435" s="14"/>
      <c r="N435" s="14" t="s">
        <v>75</v>
      </c>
      <c r="O435" s="14"/>
      <c r="P435" s="15" t="s">
        <v>869</v>
      </c>
      <c r="Q435" s="16">
        <v>13899</v>
      </c>
      <c r="R435" s="17">
        <v>77.569999999999993</v>
      </c>
      <c r="S435" s="18">
        <v>3585.4354999999996</v>
      </c>
      <c r="T435" s="19" t="s">
        <v>407</v>
      </c>
      <c r="U435" s="20" t="s">
        <v>525</v>
      </c>
      <c r="V435" s="22">
        <v>42</v>
      </c>
      <c r="W435" s="22">
        <v>194</v>
      </c>
      <c r="X435" s="23"/>
    </row>
    <row r="436" spans="1:24" s="1" customFormat="1" ht="13.05" customHeight="1" x14ac:dyDescent="0.3">
      <c r="A436" s="24" t="s">
        <v>23</v>
      </c>
      <c r="B436" s="24" t="s">
        <v>874</v>
      </c>
      <c r="C436" s="12" t="s">
        <v>875</v>
      </c>
      <c r="D436" s="54"/>
      <c r="E436" s="39" t="str">
        <f t="shared" si="10"/>
        <v>Еще фото</v>
      </c>
      <c r="F436" s="13" t="s">
        <v>26</v>
      </c>
      <c r="G436" s="24" t="s">
        <v>513</v>
      </c>
      <c r="H436" s="24" t="s">
        <v>514</v>
      </c>
      <c r="I436" s="24" t="s">
        <v>867</v>
      </c>
      <c r="J436" s="14" t="s">
        <v>29</v>
      </c>
      <c r="K436" s="15" t="s">
        <v>30</v>
      </c>
      <c r="L436" s="57"/>
      <c r="M436" s="14"/>
      <c r="N436" s="14" t="s">
        <v>75</v>
      </c>
      <c r="O436" s="14"/>
      <c r="P436" s="15" t="s">
        <v>869</v>
      </c>
      <c r="Q436" s="16">
        <v>13899</v>
      </c>
      <c r="R436" s="17">
        <v>77.569999999999993</v>
      </c>
      <c r="S436" s="18">
        <v>3585.4354999999996</v>
      </c>
      <c r="T436" s="19" t="s">
        <v>407</v>
      </c>
      <c r="U436" s="20" t="s">
        <v>526</v>
      </c>
      <c r="V436" s="22">
        <v>43</v>
      </c>
      <c r="W436" s="22">
        <v>106</v>
      </c>
      <c r="X436" s="23"/>
    </row>
    <row r="437" spans="1:24" s="1" customFormat="1" ht="18" customHeight="1" x14ac:dyDescent="0.3">
      <c r="A437" s="24" t="s">
        <v>23</v>
      </c>
      <c r="B437" s="24" t="s">
        <v>874</v>
      </c>
      <c r="C437" s="12" t="s">
        <v>875</v>
      </c>
      <c r="D437" s="55"/>
      <c r="E437" s="39" t="str">
        <f t="shared" si="10"/>
        <v>Еще фото</v>
      </c>
      <c r="F437" s="13" t="s">
        <v>26</v>
      </c>
      <c r="G437" s="24" t="s">
        <v>513</v>
      </c>
      <c r="H437" s="24" t="s">
        <v>514</v>
      </c>
      <c r="I437" s="24" t="s">
        <v>867</v>
      </c>
      <c r="J437" s="14" t="s">
        <v>29</v>
      </c>
      <c r="K437" s="15" t="s">
        <v>30</v>
      </c>
      <c r="L437" s="58"/>
      <c r="M437" s="14"/>
      <c r="N437" s="14" t="s">
        <v>75</v>
      </c>
      <c r="O437" s="14"/>
      <c r="P437" s="15" t="s">
        <v>869</v>
      </c>
      <c r="Q437" s="16">
        <v>13899</v>
      </c>
      <c r="R437" s="17">
        <v>77.569999999999993</v>
      </c>
      <c r="S437" s="18">
        <v>3585.4354999999996</v>
      </c>
      <c r="T437" s="19" t="s">
        <v>407</v>
      </c>
      <c r="U437" s="20" t="s">
        <v>666</v>
      </c>
      <c r="V437" s="22">
        <v>44</v>
      </c>
      <c r="W437" s="22">
        <v>9</v>
      </c>
      <c r="X437" s="23"/>
    </row>
    <row r="438" spans="1:24" s="1" customFormat="1" ht="11" customHeight="1" x14ac:dyDescent="0.3">
      <c r="A438" s="11" t="s">
        <v>23</v>
      </c>
      <c r="B438" s="11" t="s">
        <v>874</v>
      </c>
      <c r="C438" s="12" t="s">
        <v>877</v>
      </c>
      <c r="D438" s="53"/>
      <c r="E438" s="39" t="str">
        <f t="shared" ref="E438:E446" si="11">HYPERLINK("https://www.google.ru/search?q=DN3577-101&amp;newwindow=1&amp;tbm=isch","Еще фото")</f>
        <v>Еще фото</v>
      </c>
      <c r="F438" s="13" t="s">
        <v>26</v>
      </c>
      <c r="G438" s="11" t="s">
        <v>513</v>
      </c>
      <c r="H438" s="11" t="s">
        <v>514</v>
      </c>
      <c r="I438" s="14" t="s">
        <v>867</v>
      </c>
      <c r="J438" s="14" t="s">
        <v>29</v>
      </c>
      <c r="K438" s="15" t="s">
        <v>30</v>
      </c>
      <c r="L438" s="56" t="s">
        <v>878</v>
      </c>
      <c r="M438" s="14"/>
      <c r="N438" s="14" t="s">
        <v>75</v>
      </c>
      <c r="O438" s="14"/>
      <c r="P438" s="15" t="s">
        <v>879</v>
      </c>
      <c r="Q438" s="16">
        <v>13799</v>
      </c>
      <c r="R438" s="17">
        <v>77.41</v>
      </c>
      <c r="S438" s="18">
        <v>3585.4354999999996</v>
      </c>
      <c r="T438" s="19" t="s">
        <v>407</v>
      </c>
      <c r="U438" s="20" t="s">
        <v>519</v>
      </c>
      <c r="V438" s="30">
        <v>37.5</v>
      </c>
      <c r="W438" s="22">
        <v>3</v>
      </c>
      <c r="X438" s="23"/>
    </row>
    <row r="439" spans="1:24" s="1" customFormat="1" ht="11" customHeight="1" x14ac:dyDescent="0.3">
      <c r="A439" s="24" t="s">
        <v>23</v>
      </c>
      <c r="B439" s="24" t="s">
        <v>874</v>
      </c>
      <c r="C439" s="12" t="s">
        <v>877</v>
      </c>
      <c r="D439" s="54"/>
      <c r="E439" s="39" t="str">
        <f t="shared" si="11"/>
        <v>Еще фото</v>
      </c>
      <c r="F439" s="13" t="s">
        <v>26</v>
      </c>
      <c r="G439" s="24" t="s">
        <v>513</v>
      </c>
      <c r="H439" s="24" t="s">
        <v>514</v>
      </c>
      <c r="I439" s="24" t="s">
        <v>867</v>
      </c>
      <c r="J439" s="14" t="s">
        <v>29</v>
      </c>
      <c r="K439" s="15" t="s">
        <v>30</v>
      </c>
      <c r="L439" s="57"/>
      <c r="M439" s="14"/>
      <c r="N439" s="14" t="s">
        <v>75</v>
      </c>
      <c r="O439" s="14"/>
      <c r="P439" s="15" t="s">
        <v>879</v>
      </c>
      <c r="Q439" s="16">
        <v>13799</v>
      </c>
      <c r="R439" s="17">
        <v>77.41</v>
      </c>
      <c r="S439" s="18">
        <v>3585.4354999999996</v>
      </c>
      <c r="T439" s="19" t="s">
        <v>407</v>
      </c>
      <c r="U439" s="20" t="s">
        <v>521</v>
      </c>
      <c r="V439" s="22">
        <v>39</v>
      </c>
      <c r="W439" s="22">
        <v>11</v>
      </c>
      <c r="X439" s="23"/>
    </row>
    <row r="440" spans="1:24" s="1" customFormat="1" ht="11" customHeight="1" x14ac:dyDescent="0.3">
      <c r="A440" s="24" t="s">
        <v>23</v>
      </c>
      <c r="B440" s="24" t="s">
        <v>874</v>
      </c>
      <c r="C440" s="12" t="s">
        <v>877</v>
      </c>
      <c r="D440" s="54"/>
      <c r="E440" s="39" t="str">
        <f t="shared" si="11"/>
        <v>Еще фото</v>
      </c>
      <c r="F440" s="13" t="s">
        <v>26</v>
      </c>
      <c r="G440" s="24" t="s">
        <v>513</v>
      </c>
      <c r="H440" s="24" t="s">
        <v>514</v>
      </c>
      <c r="I440" s="24" t="s">
        <v>867</v>
      </c>
      <c r="J440" s="14" t="s">
        <v>29</v>
      </c>
      <c r="K440" s="15" t="s">
        <v>30</v>
      </c>
      <c r="L440" s="57"/>
      <c r="M440" s="14"/>
      <c r="N440" s="14" t="s">
        <v>75</v>
      </c>
      <c r="O440" s="14"/>
      <c r="P440" s="15" t="s">
        <v>879</v>
      </c>
      <c r="Q440" s="16">
        <v>13799</v>
      </c>
      <c r="R440" s="17">
        <v>77.41</v>
      </c>
      <c r="S440" s="18">
        <v>3585.4354999999996</v>
      </c>
      <c r="T440" s="19" t="s">
        <v>407</v>
      </c>
      <c r="U440" s="20" t="s">
        <v>522</v>
      </c>
      <c r="V440" s="30">
        <v>39.5</v>
      </c>
      <c r="W440" s="22">
        <v>7</v>
      </c>
      <c r="X440" s="23"/>
    </row>
    <row r="441" spans="1:24" s="1" customFormat="1" ht="11" customHeight="1" x14ac:dyDescent="0.3">
      <c r="A441" s="24" t="s">
        <v>23</v>
      </c>
      <c r="B441" s="24" t="s">
        <v>874</v>
      </c>
      <c r="C441" s="12" t="s">
        <v>877</v>
      </c>
      <c r="D441" s="54"/>
      <c r="E441" s="39" t="str">
        <f t="shared" si="11"/>
        <v>Еще фото</v>
      </c>
      <c r="F441" s="13" t="s">
        <v>26</v>
      </c>
      <c r="G441" s="24" t="s">
        <v>513</v>
      </c>
      <c r="H441" s="24" t="s">
        <v>514</v>
      </c>
      <c r="I441" s="24" t="s">
        <v>867</v>
      </c>
      <c r="J441" s="14" t="s">
        <v>29</v>
      </c>
      <c r="K441" s="15" t="s">
        <v>30</v>
      </c>
      <c r="L441" s="57"/>
      <c r="M441" s="14"/>
      <c r="N441" s="14" t="s">
        <v>75</v>
      </c>
      <c r="O441" s="14"/>
      <c r="P441" s="15" t="s">
        <v>879</v>
      </c>
      <c r="Q441" s="16">
        <v>13799</v>
      </c>
      <c r="R441" s="17">
        <v>77.41</v>
      </c>
      <c r="S441" s="18">
        <v>3585.4354999999996</v>
      </c>
      <c r="T441" s="19" t="s">
        <v>407</v>
      </c>
      <c r="U441" s="20" t="s">
        <v>523</v>
      </c>
      <c r="V441" s="22">
        <v>40</v>
      </c>
      <c r="W441" s="22">
        <v>50</v>
      </c>
      <c r="X441" s="23"/>
    </row>
    <row r="442" spans="1:24" s="1" customFormat="1" ht="11" customHeight="1" x14ac:dyDescent="0.3">
      <c r="A442" s="24" t="s">
        <v>23</v>
      </c>
      <c r="B442" s="24" t="s">
        <v>874</v>
      </c>
      <c r="C442" s="12" t="s">
        <v>877</v>
      </c>
      <c r="D442" s="54"/>
      <c r="E442" s="39" t="str">
        <f t="shared" si="11"/>
        <v>Еще фото</v>
      </c>
      <c r="F442" s="13" t="s">
        <v>26</v>
      </c>
      <c r="G442" s="24" t="s">
        <v>513</v>
      </c>
      <c r="H442" s="24" t="s">
        <v>514</v>
      </c>
      <c r="I442" s="24" t="s">
        <v>867</v>
      </c>
      <c r="J442" s="14" t="s">
        <v>29</v>
      </c>
      <c r="K442" s="15" t="s">
        <v>30</v>
      </c>
      <c r="L442" s="57"/>
      <c r="M442" s="14"/>
      <c r="N442" s="14" t="s">
        <v>75</v>
      </c>
      <c r="O442" s="14"/>
      <c r="P442" s="15" t="s">
        <v>879</v>
      </c>
      <c r="Q442" s="16">
        <v>13799</v>
      </c>
      <c r="R442" s="17">
        <v>77.41</v>
      </c>
      <c r="S442" s="18">
        <v>3585.4354999999996</v>
      </c>
      <c r="T442" s="19" t="s">
        <v>407</v>
      </c>
      <c r="U442" s="20" t="s">
        <v>589</v>
      </c>
      <c r="V442" s="22">
        <v>41</v>
      </c>
      <c r="W442" s="22">
        <v>121</v>
      </c>
      <c r="X442" s="23"/>
    </row>
    <row r="443" spans="1:24" s="1" customFormat="1" ht="11" customHeight="1" x14ac:dyDescent="0.3">
      <c r="A443" s="24" t="s">
        <v>23</v>
      </c>
      <c r="B443" s="24" t="s">
        <v>874</v>
      </c>
      <c r="C443" s="12" t="s">
        <v>877</v>
      </c>
      <c r="D443" s="54"/>
      <c r="E443" s="39" t="str">
        <f t="shared" si="11"/>
        <v>Еще фото</v>
      </c>
      <c r="F443" s="13" t="s">
        <v>26</v>
      </c>
      <c r="G443" s="24" t="s">
        <v>513</v>
      </c>
      <c r="H443" s="24" t="s">
        <v>514</v>
      </c>
      <c r="I443" s="24" t="s">
        <v>867</v>
      </c>
      <c r="J443" s="14" t="s">
        <v>29</v>
      </c>
      <c r="K443" s="15" t="s">
        <v>30</v>
      </c>
      <c r="L443" s="57"/>
      <c r="M443" s="14"/>
      <c r="N443" s="14" t="s">
        <v>75</v>
      </c>
      <c r="O443" s="14"/>
      <c r="P443" s="15" t="s">
        <v>879</v>
      </c>
      <c r="Q443" s="16">
        <v>13799</v>
      </c>
      <c r="R443" s="17">
        <v>77.41</v>
      </c>
      <c r="S443" s="18">
        <v>3585.4354999999996</v>
      </c>
      <c r="T443" s="19" t="s">
        <v>407</v>
      </c>
      <c r="U443" s="20" t="s">
        <v>524</v>
      </c>
      <c r="V443" s="30">
        <v>41.5</v>
      </c>
      <c r="W443" s="22">
        <v>119</v>
      </c>
      <c r="X443" s="23"/>
    </row>
    <row r="444" spans="1:24" s="1" customFormat="1" ht="11" customHeight="1" x14ac:dyDescent="0.3">
      <c r="A444" s="24" t="s">
        <v>23</v>
      </c>
      <c r="B444" s="24" t="s">
        <v>874</v>
      </c>
      <c r="C444" s="12" t="s">
        <v>877</v>
      </c>
      <c r="D444" s="54"/>
      <c r="E444" s="39" t="str">
        <f t="shared" si="11"/>
        <v>Еще фото</v>
      </c>
      <c r="F444" s="13" t="s">
        <v>26</v>
      </c>
      <c r="G444" s="24" t="s">
        <v>513</v>
      </c>
      <c r="H444" s="24" t="s">
        <v>514</v>
      </c>
      <c r="I444" s="24" t="s">
        <v>867</v>
      </c>
      <c r="J444" s="14" t="s">
        <v>29</v>
      </c>
      <c r="K444" s="15" t="s">
        <v>30</v>
      </c>
      <c r="L444" s="57"/>
      <c r="M444" s="14"/>
      <c r="N444" s="14" t="s">
        <v>75</v>
      </c>
      <c r="O444" s="14"/>
      <c r="P444" s="15" t="s">
        <v>879</v>
      </c>
      <c r="Q444" s="16">
        <v>13799</v>
      </c>
      <c r="R444" s="17">
        <v>77.41</v>
      </c>
      <c r="S444" s="18">
        <v>3585.4354999999996</v>
      </c>
      <c r="T444" s="19" t="s">
        <v>407</v>
      </c>
      <c r="U444" s="20" t="s">
        <v>525</v>
      </c>
      <c r="V444" s="22">
        <v>42</v>
      </c>
      <c r="W444" s="22">
        <v>96</v>
      </c>
      <c r="X444" s="23"/>
    </row>
    <row r="445" spans="1:24" s="1" customFormat="1" ht="11" customHeight="1" x14ac:dyDescent="0.3">
      <c r="A445" s="24" t="s">
        <v>23</v>
      </c>
      <c r="B445" s="24" t="s">
        <v>874</v>
      </c>
      <c r="C445" s="12" t="s">
        <v>877</v>
      </c>
      <c r="D445" s="54"/>
      <c r="E445" s="39" t="str">
        <f t="shared" si="11"/>
        <v>Еще фото</v>
      </c>
      <c r="F445" s="13" t="s">
        <v>26</v>
      </c>
      <c r="G445" s="24" t="s">
        <v>513</v>
      </c>
      <c r="H445" s="24" t="s">
        <v>514</v>
      </c>
      <c r="I445" s="24" t="s">
        <v>867</v>
      </c>
      <c r="J445" s="14" t="s">
        <v>29</v>
      </c>
      <c r="K445" s="15" t="s">
        <v>30</v>
      </c>
      <c r="L445" s="57"/>
      <c r="M445" s="14"/>
      <c r="N445" s="14" t="s">
        <v>75</v>
      </c>
      <c r="O445" s="14"/>
      <c r="P445" s="15" t="s">
        <v>879</v>
      </c>
      <c r="Q445" s="16">
        <v>13799</v>
      </c>
      <c r="R445" s="17">
        <v>77.41</v>
      </c>
      <c r="S445" s="18">
        <v>3585.4354999999996</v>
      </c>
      <c r="T445" s="19" t="s">
        <v>407</v>
      </c>
      <c r="U445" s="20" t="s">
        <v>526</v>
      </c>
      <c r="V445" s="22">
        <v>43</v>
      </c>
      <c r="W445" s="22">
        <v>125</v>
      </c>
      <c r="X445" s="23"/>
    </row>
    <row r="446" spans="1:24" s="1" customFormat="1" ht="11" customHeight="1" x14ac:dyDescent="0.3">
      <c r="A446" s="24" t="s">
        <v>23</v>
      </c>
      <c r="B446" s="24" t="s">
        <v>874</v>
      </c>
      <c r="C446" s="12" t="s">
        <v>877</v>
      </c>
      <c r="D446" s="55"/>
      <c r="E446" s="39" t="str">
        <f t="shared" si="11"/>
        <v>Еще фото</v>
      </c>
      <c r="F446" s="13" t="s">
        <v>26</v>
      </c>
      <c r="G446" s="24" t="s">
        <v>513</v>
      </c>
      <c r="H446" s="24" t="s">
        <v>514</v>
      </c>
      <c r="I446" s="24" t="s">
        <v>867</v>
      </c>
      <c r="J446" s="14" t="s">
        <v>29</v>
      </c>
      <c r="K446" s="15" t="s">
        <v>30</v>
      </c>
      <c r="L446" s="58"/>
      <c r="M446" s="14"/>
      <c r="N446" s="14" t="s">
        <v>75</v>
      </c>
      <c r="O446" s="14"/>
      <c r="P446" s="15" t="s">
        <v>879</v>
      </c>
      <c r="Q446" s="16">
        <v>13799</v>
      </c>
      <c r="R446" s="17">
        <v>77.41</v>
      </c>
      <c r="S446" s="18">
        <v>3585.4354999999996</v>
      </c>
      <c r="T446" s="19" t="s">
        <v>407</v>
      </c>
      <c r="U446" s="20" t="s">
        <v>527</v>
      </c>
      <c r="V446" s="30">
        <v>43.5</v>
      </c>
      <c r="W446" s="22">
        <v>18</v>
      </c>
      <c r="X446" s="23"/>
    </row>
    <row r="447" spans="1:24" s="1" customFormat="1" ht="108" customHeight="1" x14ac:dyDescent="0.3">
      <c r="A447" s="11" t="s">
        <v>23</v>
      </c>
      <c r="B447" s="11" t="s">
        <v>880</v>
      </c>
      <c r="C447" s="12" t="s">
        <v>881</v>
      </c>
      <c r="D447" s="26"/>
      <c r="E447" s="39" t="str">
        <f>HYPERLINK("https://www.google.ru/search?q=HJ5997-101&amp;newwindow=1&amp;tbm=isch","Еще фото")</f>
        <v>Еще фото</v>
      </c>
      <c r="F447" s="13"/>
      <c r="G447" s="11" t="s">
        <v>513</v>
      </c>
      <c r="H447" s="11" t="s">
        <v>514</v>
      </c>
      <c r="I447" s="14" t="s">
        <v>867</v>
      </c>
      <c r="J447" s="14" t="s">
        <v>29</v>
      </c>
      <c r="K447" s="15" t="s">
        <v>58</v>
      </c>
      <c r="L447" s="14" t="s">
        <v>882</v>
      </c>
      <c r="M447" s="14"/>
      <c r="N447" s="14" t="s">
        <v>75</v>
      </c>
      <c r="O447" s="14"/>
      <c r="P447" s="15" t="s">
        <v>883</v>
      </c>
      <c r="Q447" s="16">
        <v>16999</v>
      </c>
      <c r="R447" s="17">
        <v>76.72</v>
      </c>
      <c r="S447" s="18">
        <v>4551.4354999999996</v>
      </c>
      <c r="T447" s="19" t="s">
        <v>407</v>
      </c>
      <c r="U447" s="20" t="s">
        <v>520</v>
      </c>
      <c r="V447" s="30">
        <v>36.5</v>
      </c>
      <c r="W447" s="22">
        <v>1</v>
      </c>
      <c r="X447" s="23"/>
    </row>
    <row r="448" spans="1:24" s="1" customFormat="1" ht="11" customHeight="1" x14ac:dyDescent="0.3">
      <c r="A448" s="11" t="s">
        <v>23</v>
      </c>
      <c r="B448" s="11" t="s">
        <v>874</v>
      </c>
      <c r="C448" s="12" t="s">
        <v>884</v>
      </c>
      <c r="D448" s="53"/>
      <c r="E448" s="39" t="str">
        <f t="shared" ref="E448:E456" si="12">HYPERLINK("https://www.google.ru/search?q=DN3577-001&amp;newwindow=1&amp;tbm=isch","Еще фото")</f>
        <v>Еще фото</v>
      </c>
      <c r="F448" s="13" t="s">
        <v>26</v>
      </c>
      <c r="G448" s="11" t="s">
        <v>513</v>
      </c>
      <c r="H448" s="11" t="s">
        <v>514</v>
      </c>
      <c r="I448" s="14" t="s">
        <v>867</v>
      </c>
      <c r="J448" s="14" t="s">
        <v>29</v>
      </c>
      <c r="K448" s="15" t="s">
        <v>30</v>
      </c>
      <c r="L448" s="56" t="s">
        <v>885</v>
      </c>
      <c r="M448" s="14"/>
      <c r="N448" s="14" t="s">
        <v>241</v>
      </c>
      <c r="O448" s="14"/>
      <c r="P448" s="15" t="s">
        <v>869</v>
      </c>
      <c r="Q448" s="16">
        <v>13899</v>
      </c>
      <c r="R448" s="17">
        <v>75.91</v>
      </c>
      <c r="S448" s="18">
        <v>3849.9354999999996</v>
      </c>
      <c r="T448" s="19" t="s">
        <v>407</v>
      </c>
      <c r="U448" s="20" t="s">
        <v>520</v>
      </c>
      <c r="V448" s="22">
        <v>38</v>
      </c>
      <c r="W448" s="22">
        <v>1</v>
      </c>
      <c r="X448" s="23"/>
    </row>
    <row r="449" spans="1:24" s="1" customFormat="1" ht="11" customHeight="1" x14ac:dyDescent="0.3">
      <c r="A449" s="24" t="s">
        <v>23</v>
      </c>
      <c r="B449" s="24" t="s">
        <v>874</v>
      </c>
      <c r="C449" s="12" t="s">
        <v>884</v>
      </c>
      <c r="D449" s="54"/>
      <c r="E449" s="39" t="str">
        <f t="shared" si="12"/>
        <v>Еще фото</v>
      </c>
      <c r="F449" s="13" t="s">
        <v>26</v>
      </c>
      <c r="G449" s="24" t="s">
        <v>513</v>
      </c>
      <c r="H449" s="24" t="s">
        <v>514</v>
      </c>
      <c r="I449" s="24" t="s">
        <v>867</v>
      </c>
      <c r="J449" s="14" t="s">
        <v>29</v>
      </c>
      <c r="K449" s="15" t="s">
        <v>30</v>
      </c>
      <c r="L449" s="57"/>
      <c r="M449" s="14"/>
      <c r="N449" s="14" t="s">
        <v>241</v>
      </c>
      <c r="O449" s="14"/>
      <c r="P449" s="15" t="s">
        <v>869</v>
      </c>
      <c r="Q449" s="16">
        <v>13899</v>
      </c>
      <c r="R449" s="17">
        <v>75.91</v>
      </c>
      <c r="S449" s="18">
        <v>3849.9354999999996</v>
      </c>
      <c r="T449" s="19" t="s">
        <v>407</v>
      </c>
      <c r="U449" s="20" t="s">
        <v>523</v>
      </c>
      <c r="V449" s="22">
        <v>40</v>
      </c>
      <c r="W449" s="22">
        <v>64</v>
      </c>
      <c r="X449" s="23"/>
    </row>
    <row r="450" spans="1:24" s="1" customFormat="1" ht="11" customHeight="1" x14ac:dyDescent="0.3">
      <c r="A450" s="24" t="s">
        <v>23</v>
      </c>
      <c r="B450" s="24" t="s">
        <v>874</v>
      </c>
      <c r="C450" s="12" t="s">
        <v>884</v>
      </c>
      <c r="D450" s="54"/>
      <c r="E450" s="39" t="str">
        <f t="shared" si="12"/>
        <v>Еще фото</v>
      </c>
      <c r="F450" s="13" t="s">
        <v>26</v>
      </c>
      <c r="G450" s="24" t="s">
        <v>513</v>
      </c>
      <c r="H450" s="24" t="s">
        <v>514</v>
      </c>
      <c r="I450" s="24" t="s">
        <v>867</v>
      </c>
      <c r="J450" s="14" t="s">
        <v>29</v>
      </c>
      <c r="K450" s="15" t="s">
        <v>30</v>
      </c>
      <c r="L450" s="57"/>
      <c r="M450" s="14"/>
      <c r="N450" s="14" t="s">
        <v>241</v>
      </c>
      <c r="O450" s="14"/>
      <c r="P450" s="15" t="s">
        <v>869</v>
      </c>
      <c r="Q450" s="16">
        <v>13899</v>
      </c>
      <c r="R450" s="17">
        <v>75.91</v>
      </c>
      <c r="S450" s="18">
        <v>3849.9354999999996</v>
      </c>
      <c r="T450" s="19" t="s">
        <v>407</v>
      </c>
      <c r="U450" s="20" t="s">
        <v>589</v>
      </c>
      <c r="V450" s="22">
        <v>41</v>
      </c>
      <c r="W450" s="22">
        <v>107</v>
      </c>
      <c r="X450" s="23"/>
    </row>
    <row r="451" spans="1:24" s="1" customFormat="1" ht="11" customHeight="1" x14ac:dyDescent="0.3">
      <c r="A451" s="24" t="s">
        <v>23</v>
      </c>
      <c r="B451" s="24" t="s">
        <v>874</v>
      </c>
      <c r="C451" s="12" t="s">
        <v>884</v>
      </c>
      <c r="D451" s="54"/>
      <c r="E451" s="39" t="str">
        <f t="shared" si="12"/>
        <v>Еще фото</v>
      </c>
      <c r="F451" s="13" t="s">
        <v>26</v>
      </c>
      <c r="G451" s="24" t="s">
        <v>513</v>
      </c>
      <c r="H451" s="24" t="s">
        <v>514</v>
      </c>
      <c r="I451" s="24" t="s">
        <v>867</v>
      </c>
      <c r="J451" s="14" t="s">
        <v>29</v>
      </c>
      <c r="K451" s="15" t="s">
        <v>30</v>
      </c>
      <c r="L451" s="57"/>
      <c r="M451" s="14"/>
      <c r="N451" s="14" t="s">
        <v>241</v>
      </c>
      <c r="O451" s="14"/>
      <c r="P451" s="15" t="s">
        <v>869</v>
      </c>
      <c r="Q451" s="16">
        <v>13899</v>
      </c>
      <c r="R451" s="17">
        <v>75.91</v>
      </c>
      <c r="S451" s="18">
        <v>3849.9354999999996</v>
      </c>
      <c r="T451" s="19" t="s">
        <v>407</v>
      </c>
      <c r="U451" s="20" t="s">
        <v>524</v>
      </c>
      <c r="V451" s="30">
        <v>41.5</v>
      </c>
      <c r="W451" s="22">
        <v>170</v>
      </c>
      <c r="X451" s="23"/>
    </row>
    <row r="452" spans="1:24" s="1" customFormat="1" ht="11" customHeight="1" x14ac:dyDescent="0.3">
      <c r="A452" s="24" t="s">
        <v>23</v>
      </c>
      <c r="B452" s="24" t="s">
        <v>874</v>
      </c>
      <c r="C452" s="12" t="s">
        <v>884</v>
      </c>
      <c r="D452" s="54"/>
      <c r="E452" s="39" t="str">
        <f t="shared" si="12"/>
        <v>Еще фото</v>
      </c>
      <c r="F452" s="13" t="s">
        <v>26</v>
      </c>
      <c r="G452" s="24" t="s">
        <v>513</v>
      </c>
      <c r="H452" s="24" t="s">
        <v>514</v>
      </c>
      <c r="I452" s="24" t="s">
        <v>867</v>
      </c>
      <c r="J452" s="14" t="s">
        <v>29</v>
      </c>
      <c r="K452" s="15" t="s">
        <v>30</v>
      </c>
      <c r="L452" s="57"/>
      <c r="M452" s="14"/>
      <c r="N452" s="14" t="s">
        <v>241</v>
      </c>
      <c r="O452" s="14"/>
      <c r="P452" s="15" t="s">
        <v>869</v>
      </c>
      <c r="Q452" s="16">
        <v>13899</v>
      </c>
      <c r="R452" s="17">
        <v>75.91</v>
      </c>
      <c r="S452" s="18">
        <v>3849.9354999999996</v>
      </c>
      <c r="T452" s="19" t="s">
        <v>407</v>
      </c>
      <c r="U452" s="20" t="s">
        <v>525</v>
      </c>
      <c r="V452" s="22">
        <v>42</v>
      </c>
      <c r="W452" s="22">
        <v>32</v>
      </c>
      <c r="X452" s="23"/>
    </row>
    <row r="453" spans="1:24" s="1" customFormat="1" ht="11" customHeight="1" x14ac:dyDescent="0.3">
      <c r="A453" s="24" t="s">
        <v>23</v>
      </c>
      <c r="B453" s="24" t="s">
        <v>874</v>
      </c>
      <c r="C453" s="12" t="s">
        <v>884</v>
      </c>
      <c r="D453" s="54"/>
      <c r="E453" s="39" t="str">
        <f t="shared" si="12"/>
        <v>Еще фото</v>
      </c>
      <c r="F453" s="13" t="s">
        <v>26</v>
      </c>
      <c r="G453" s="24" t="s">
        <v>513</v>
      </c>
      <c r="H453" s="24" t="s">
        <v>514</v>
      </c>
      <c r="I453" s="24" t="s">
        <v>867</v>
      </c>
      <c r="J453" s="14" t="s">
        <v>29</v>
      </c>
      <c r="K453" s="15" t="s">
        <v>30</v>
      </c>
      <c r="L453" s="57"/>
      <c r="M453" s="14"/>
      <c r="N453" s="14" t="s">
        <v>241</v>
      </c>
      <c r="O453" s="14"/>
      <c r="P453" s="15" t="s">
        <v>869</v>
      </c>
      <c r="Q453" s="16">
        <v>13899</v>
      </c>
      <c r="R453" s="17">
        <v>75.91</v>
      </c>
      <c r="S453" s="18">
        <v>3849.9354999999996</v>
      </c>
      <c r="T453" s="19" t="s">
        <v>407</v>
      </c>
      <c r="U453" s="20" t="s">
        <v>526</v>
      </c>
      <c r="V453" s="22">
        <v>43</v>
      </c>
      <c r="W453" s="22">
        <v>4</v>
      </c>
      <c r="X453" s="23"/>
    </row>
    <row r="454" spans="1:24" s="1" customFormat="1" ht="11" customHeight="1" x14ac:dyDescent="0.3">
      <c r="A454" s="24" t="s">
        <v>23</v>
      </c>
      <c r="B454" s="24" t="s">
        <v>874</v>
      </c>
      <c r="C454" s="12" t="s">
        <v>884</v>
      </c>
      <c r="D454" s="54"/>
      <c r="E454" s="39" t="str">
        <f t="shared" si="12"/>
        <v>Еще фото</v>
      </c>
      <c r="F454" s="13" t="s">
        <v>26</v>
      </c>
      <c r="G454" s="24" t="s">
        <v>513</v>
      </c>
      <c r="H454" s="24" t="s">
        <v>514</v>
      </c>
      <c r="I454" s="24" t="s">
        <v>867</v>
      </c>
      <c r="J454" s="14" t="s">
        <v>29</v>
      </c>
      <c r="K454" s="15" t="s">
        <v>30</v>
      </c>
      <c r="L454" s="57"/>
      <c r="M454" s="14"/>
      <c r="N454" s="14" t="s">
        <v>241</v>
      </c>
      <c r="O454" s="14"/>
      <c r="P454" s="15" t="s">
        <v>869</v>
      </c>
      <c r="Q454" s="16">
        <v>13899</v>
      </c>
      <c r="R454" s="17">
        <v>75.91</v>
      </c>
      <c r="S454" s="18">
        <v>3849.9354999999996</v>
      </c>
      <c r="T454" s="19" t="s">
        <v>407</v>
      </c>
      <c r="U454" s="20" t="s">
        <v>527</v>
      </c>
      <c r="V454" s="30">
        <v>43.5</v>
      </c>
      <c r="W454" s="22">
        <v>8</v>
      </c>
      <c r="X454" s="23"/>
    </row>
    <row r="455" spans="1:24" s="1" customFormat="1" ht="11" customHeight="1" x14ac:dyDescent="0.3">
      <c r="A455" s="24" t="s">
        <v>23</v>
      </c>
      <c r="B455" s="24" t="s">
        <v>874</v>
      </c>
      <c r="C455" s="12" t="s">
        <v>884</v>
      </c>
      <c r="D455" s="54"/>
      <c r="E455" s="39" t="str">
        <f t="shared" si="12"/>
        <v>Еще фото</v>
      </c>
      <c r="F455" s="13" t="s">
        <v>26</v>
      </c>
      <c r="G455" s="24" t="s">
        <v>513</v>
      </c>
      <c r="H455" s="24" t="s">
        <v>514</v>
      </c>
      <c r="I455" s="24" t="s">
        <v>867</v>
      </c>
      <c r="J455" s="14" t="s">
        <v>29</v>
      </c>
      <c r="K455" s="15" t="s">
        <v>30</v>
      </c>
      <c r="L455" s="57"/>
      <c r="M455" s="14"/>
      <c r="N455" s="14" t="s">
        <v>241</v>
      </c>
      <c r="O455" s="14"/>
      <c r="P455" s="15" t="s">
        <v>869</v>
      </c>
      <c r="Q455" s="16">
        <v>13899</v>
      </c>
      <c r="R455" s="17">
        <v>75.91</v>
      </c>
      <c r="S455" s="18">
        <v>3849.9354999999996</v>
      </c>
      <c r="T455" s="19" t="s">
        <v>407</v>
      </c>
      <c r="U455" s="20" t="s">
        <v>666</v>
      </c>
      <c r="V455" s="22">
        <v>44</v>
      </c>
      <c r="W455" s="22">
        <v>1</v>
      </c>
      <c r="X455" s="23"/>
    </row>
    <row r="456" spans="1:24" s="1" customFormat="1" ht="11" customHeight="1" x14ac:dyDescent="0.3">
      <c r="A456" s="24" t="s">
        <v>23</v>
      </c>
      <c r="B456" s="24" t="s">
        <v>874</v>
      </c>
      <c r="C456" s="12" t="s">
        <v>884</v>
      </c>
      <c r="D456" s="55"/>
      <c r="E456" s="39" t="str">
        <f t="shared" si="12"/>
        <v>Еще фото</v>
      </c>
      <c r="F456" s="13" t="s">
        <v>26</v>
      </c>
      <c r="G456" s="24" t="s">
        <v>513</v>
      </c>
      <c r="H456" s="24" t="s">
        <v>514</v>
      </c>
      <c r="I456" s="24" t="s">
        <v>867</v>
      </c>
      <c r="J456" s="14" t="s">
        <v>29</v>
      </c>
      <c r="K456" s="15" t="s">
        <v>30</v>
      </c>
      <c r="L456" s="58"/>
      <c r="M456" s="14"/>
      <c r="N456" s="14" t="s">
        <v>241</v>
      </c>
      <c r="O456" s="14"/>
      <c r="P456" s="15" t="s">
        <v>869</v>
      </c>
      <c r="Q456" s="16">
        <v>13899</v>
      </c>
      <c r="R456" s="17">
        <v>75.91</v>
      </c>
      <c r="S456" s="18">
        <v>3849.9354999999996</v>
      </c>
      <c r="T456" s="19" t="s">
        <v>407</v>
      </c>
      <c r="U456" s="20" t="s">
        <v>667</v>
      </c>
      <c r="V456" s="30">
        <v>44.5</v>
      </c>
      <c r="W456" s="22">
        <v>1</v>
      </c>
      <c r="X456" s="23"/>
    </row>
    <row r="457" spans="1:24" s="1" customFormat="1" ht="13.05" customHeight="1" x14ac:dyDescent="0.3">
      <c r="A457" s="11" t="s">
        <v>23</v>
      </c>
      <c r="B457" s="11" t="s">
        <v>886</v>
      </c>
      <c r="C457" s="12" t="s">
        <v>887</v>
      </c>
      <c r="D457" s="53"/>
      <c r="E457" s="39" t="str">
        <f t="shared" ref="E457:E464" si="13">HYPERLINK("https://www.google.ru/search?q=DM0113-002&amp;newwindow=1&amp;tbm=isch","Еще фото")</f>
        <v>Еще фото</v>
      </c>
      <c r="F457" s="13"/>
      <c r="G457" s="11" t="s">
        <v>866</v>
      </c>
      <c r="H457" s="11" t="s">
        <v>514</v>
      </c>
      <c r="I457" s="14" t="s">
        <v>867</v>
      </c>
      <c r="J457" s="14" t="s">
        <v>29</v>
      </c>
      <c r="K457" s="15" t="s">
        <v>58</v>
      </c>
      <c r="L457" s="56" t="s">
        <v>888</v>
      </c>
      <c r="M457" s="14"/>
      <c r="N457" s="14" t="s">
        <v>241</v>
      </c>
      <c r="O457" s="14"/>
      <c r="P457" s="15" t="s">
        <v>889</v>
      </c>
      <c r="Q457" s="16">
        <v>15499</v>
      </c>
      <c r="R457" s="17">
        <v>73.3</v>
      </c>
      <c r="S457" s="18">
        <v>4758.4355000000005</v>
      </c>
      <c r="T457" s="19" t="s">
        <v>407</v>
      </c>
      <c r="U457" s="35" t="s">
        <v>541</v>
      </c>
      <c r="V457" s="22">
        <v>35</v>
      </c>
      <c r="W457" s="22">
        <v>1</v>
      </c>
      <c r="X457" s="23"/>
    </row>
    <row r="458" spans="1:24" s="1" customFormat="1" ht="13.05" customHeight="1" x14ac:dyDescent="0.3">
      <c r="A458" s="24" t="s">
        <v>23</v>
      </c>
      <c r="B458" s="24" t="s">
        <v>886</v>
      </c>
      <c r="C458" s="12" t="s">
        <v>887</v>
      </c>
      <c r="D458" s="54"/>
      <c r="E458" s="39" t="str">
        <f t="shared" si="13"/>
        <v>Еще фото</v>
      </c>
      <c r="F458" s="13"/>
      <c r="G458" s="24" t="s">
        <v>866</v>
      </c>
      <c r="H458" s="24" t="s">
        <v>514</v>
      </c>
      <c r="I458" s="24" t="s">
        <v>867</v>
      </c>
      <c r="J458" s="14" t="s">
        <v>29</v>
      </c>
      <c r="K458" s="15" t="s">
        <v>58</v>
      </c>
      <c r="L458" s="57"/>
      <c r="M458" s="14"/>
      <c r="N458" s="14" t="s">
        <v>241</v>
      </c>
      <c r="O458" s="14"/>
      <c r="P458" s="15" t="s">
        <v>889</v>
      </c>
      <c r="Q458" s="16">
        <v>15499</v>
      </c>
      <c r="R458" s="17">
        <v>73.3</v>
      </c>
      <c r="S458" s="18">
        <v>4758.4355000000005</v>
      </c>
      <c r="T458" s="19" t="s">
        <v>407</v>
      </c>
      <c r="U458" s="20" t="s">
        <v>520</v>
      </c>
      <c r="V458" s="30">
        <v>36.5</v>
      </c>
      <c r="W458" s="22">
        <v>16</v>
      </c>
      <c r="X458" s="23"/>
    </row>
    <row r="459" spans="1:24" s="1" customFormat="1" ht="13.05" customHeight="1" x14ac:dyDescent="0.3">
      <c r="A459" s="24" t="s">
        <v>23</v>
      </c>
      <c r="B459" s="24" t="s">
        <v>886</v>
      </c>
      <c r="C459" s="12" t="s">
        <v>887</v>
      </c>
      <c r="D459" s="54"/>
      <c r="E459" s="39" t="str">
        <f t="shared" si="13"/>
        <v>Еще фото</v>
      </c>
      <c r="F459" s="13"/>
      <c r="G459" s="24" t="s">
        <v>866</v>
      </c>
      <c r="H459" s="24" t="s">
        <v>514</v>
      </c>
      <c r="I459" s="24" t="s">
        <v>867</v>
      </c>
      <c r="J459" s="14" t="s">
        <v>29</v>
      </c>
      <c r="K459" s="15" t="s">
        <v>58</v>
      </c>
      <c r="L459" s="57"/>
      <c r="M459" s="14"/>
      <c r="N459" s="14" t="s">
        <v>241</v>
      </c>
      <c r="O459" s="14"/>
      <c r="P459" s="15" t="s">
        <v>889</v>
      </c>
      <c r="Q459" s="16">
        <v>15499</v>
      </c>
      <c r="R459" s="17">
        <v>73.3</v>
      </c>
      <c r="S459" s="18">
        <v>4758.4355000000005</v>
      </c>
      <c r="T459" s="19" t="s">
        <v>407</v>
      </c>
      <c r="U459" s="20" t="s">
        <v>521</v>
      </c>
      <c r="V459" s="22">
        <v>37</v>
      </c>
      <c r="W459" s="22">
        <v>16</v>
      </c>
      <c r="X459" s="23"/>
    </row>
    <row r="460" spans="1:24" s="1" customFormat="1" ht="13.05" customHeight="1" x14ac:dyDescent="0.3">
      <c r="A460" s="24" t="s">
        <v>23</v>
      </c>
      <c r="B460" s="24" t="s">
        <v>886</v>
      </c>
      <c r="C460" s="12" t="s">
        <v>887</v>
      </c>
      <c r="D460" s="54"/>
      <c r="E460" s="39" t="str">
        <f t="shared" si="13"/>
        <v>Еще фото</v>
      </c>
      <c r="F460" s="13"/>
      <c r="G460" s="24" t="s">
        <v>866</v>
      </c>
      <c r="H460" s="24" t="s">
        <v>514</v>
      </c>
      <c r="I460" s="24" t="s">
        <v>867</v>
      </c>
      <c r="J460" s="14" t="s">
        <v>29</v>
      </c>
      <c r="K460" s="15" t="s">
        <v>58</v>
      </c>
      <c r="L460" s="57"/>
      <c r="M460" s="14"/>
      <c r="N460" s="14" t="s">
        <v>241</v>
      </c>
      <c r="O460" s="14"/>
      <c r="P460" s="15" t="s">
        <v>889</v>
      </c>
      <c r="Q460" s="16">
        <v>15499</v>
      </c>
      <c r="R460" s="17">
        <v>73.3</v>
      </c>
      <c r="S460" s="18">
        <v>4758.4355000000005</v>
      </c>
      <c r="T460" s="19" t="s">
        <v>407</v>
      </c>
      <c r="U460" s="20" t="s">
        <v>522</v>
      </c>
      <c r="V460" s="30">
        <v>37.5</v>
      </c>
      <c r="W460" s="22">
        <v>7</v>
      </c>
      <c r="X460" s="23"/>
    </row>
    <row r="461" spans="1:24" s="1" customFormat="1" ht="13.05" customHeight="1" x14ac:dyDescent="0.3">
      <c r="A461" s="24" t="s">
        <v>23</v>
      </c>
      <c r="B461" s="24" t="s">
        <v>886</v>
      </c>
      <c r="C461" s="12" t="s">
        <v>887</v>
      </c>
      <c r="D461" s="54"/>
      <c r="E461" s="39" t="str">
        <f t="shared" si="13"/>
        <v>Еще фото</v>
      </c>
      <c r="F461" s="13"/>
      <c r="G461" s="24" t="s">
        <v>866</v>
      </c>
      <c r="H461" s="24" t="s">
        <v>514</v>
      </c>
      <c r="I461" s="24" t="s">
        <v>867</v>
      </c>
      <c r="J461" s="14" t="s">
        <v>29</v>
      </c>
      <c r="K461" s="15" t="s">
        <v>58</v>
      </c>
      <c r="L461" s="57"/>
      <c r="M461" s="14"/>
      <c r="N461" s="14" t="s">
        <v>241</v>
      </c>
      <c r="O461" s="14"/>
      <c r="P461" s="15" t="s">
        <v>889</v>
      </c>
      <c r="Q461" s="16">
        <v>15499</v>
      </c>
      <c r="R461" s="17">
        <v>73.3</v>
      </c>
      <c r="S461" s="18">
        <v>4758.4355000000005</v>
      </c>
      <c r="T461" s="19" t="s">
        <v>407</v>
      </c>
      <c r="U461" s="20" t="s">
        <v>523</v>
      </c>
      <c r="V461" s="22">
        <v>38</v>
      </c>
      <c r="W461" s="22">
        <v>14</v>
      </c>
      <c r="X461" s="23"/>
    </row>
    <row r="462" spans="1:24" s="1" customFormat="1" ht="13.05" customHeight="1" x14ac:dyDescent="0.3">
      <c r="A462" s="24" t="s">
        <v>23</v>
      </c>
      <c r="B462" s="24" t="s">
        <v>886</v>
      </c>
      <c r="C462" s="12" t="s">
        <v>887</v>
      </c>
      <c r="D462" s="54"/>
      <c r="E462" s="39" t="str">
        <f t="shared" si="13"/>
        <v>Еще фото</v>
      </c>
      <c r="F462" s="13"/>
      <c r="G462" s="24" t="s">
        <v>866</v>
      </c>
      <c r="H462" s="24" t="s">
        <v>514</v>
      </c>
      <c r="I462" s="24" t="s">
        <v>867</v>
      </c>
      <c r="J462" s="14" t="s">
        <v>29</v>
      </c>
      <c r="K462" s="15" t="s">
        <v>58</v>
      </c>
      <c r="L462" s="57"/>
      <c r="M462" s="14"/>
      <c r="N462" s="14" t="s">
        <v>241</v>
      </c>
      <c r="O462" s="14"/>
      <c r="P462" s="15" t="s">
        <v>889</v>
      </c>
      <c r="Q462" s="16">
        <v>15499</v>
      </c>
      <c r="R462" s="17">
        <v>73.3</v>
      </c>
      <c r="S462" s="18">
        <v>4758.4355000000005</v>
      </c>
      <c r="T462" s="19" t="s">
        <v>407</v>
      </c>
      <c r="U462" s="20" t="s">
        <v>589</v>
      </c>
      <c r="V462" s="22">
        <v>39</v>
      </c>
      <c r="W462" s="22">
        <v>10</v>
      </c>
      <c r="X462" s="23"/>
    </row>
    <row r="463" spans="1:24" s="1" customFormat="1" ht="13.05" customHeight="1" x14ac:dyDescent="0.3">
      <c r="A463" s="24" t="s">
        <v>23</v>
      </c>
      <c r="B463" s="24" t="s">
        <v>886</v>
      </c>
      <c r="C463" s="12" t="s">
        <v>887</v>
      </c>
      <c r="D463" s="54"/>
      <c r="E463" s="39" t="str">
        <f t="shared" si="13"/>
        <v>Еще фото</v>
      </c>
      <c r="F463" s="13"/>
      <c r="G463" s="24" t="s">
        <v>866</v>
      </c>
      <c r="H463" s="24" t="s">
        <v>514</v>
      </c>
      <c r="I463" s="24" t="s">
        <v>867</v>
      </c>
      <c r="J463" s="14" t="s">
        <v>29</v>
      </c>
      <c r="K463" s="15" t="s">
        <v>58</v>
      </c>
      <c r="L463" s="57"/>
      <c r="M463" s="14"/>
      <c r="N463" s="14" t="s">
        <v>241</v>
      </c>
      <c r="O463" s="14"/>
      <c r="P463" s="15" t="s">
        <v>889</v>
      </c>
      <c r="Q463" s="16">
        <v>15499</v>
      </c>
      <c r="R463" s="17">
        <v>73.3</v>
      </c>
      <c r="S463" s="18">
        <v>4758.4355000000005</v>
      </c>
      <c r="T463" s="19" t="s">
        <v>407</v>
      </c>
      <c r="U463" s="20" t="s">
        <v>524</v>
      </c>
      <c r="V463" s="30">
        <v>39.5</v>
      </c>
      <c r="W463" s="22">
        <v>3</v>
      </c>
      <c r="X463" s="23"/>
    </row>
    <row r="464" spans="1:24" s="1" customFormat="1" ht="18" customHeight="1" x14ac:dyDescent="0.3">
      <c r="A464" s="24" t="s">
        <v>23</v>
      </c>
      <c r="B464" s="24" t="s">
        <v>886</v>
      </c>
      <c r="C464" s="12" t="s">
        <v>887</v>
      </c>
      <c r="D464" s="55"/>
      <c r="E464" s="39" t="str">
        <f t="shared" si="13"/>
        <v>Еще фото</v>
      </c>
      <c r="F464" s="13"/>
      <c r="G464" s="24" t="s">
        <v>866</v>
      </c>
      <c r="H464" s="24" t="s">
        <v>514</v>
      </c>
      <c r="I464" s="24" t="s">
        <v>867</v>
      </c>
      <c r="J464" s="14" t="s">
        <v>29</v>
      </c>
      <c r="K464" s="15" t="s">
        <v>58</v>
      </c>
      <c r="L464" s="58"/>
      <c r="M464" s="14"/>
      <c r="N464" s="14" t="s">
        <v>241</v>
      </c>
      <c r="O464" s="14"/>
      <c r="P464" s="15" t="s">
        <v>889</v>
      </c>
      <c r="Q464" s="16">
        <v>15499</v>
      </c>
      <c r="R464" s="17">
        <v>73.3</v>
      </c>
      <c r="S464" s="18">
        <v>4758.4355000000005</v>
      </c>
      <c r="T464" s="19" t="s">
        <v>407</v>
      </c>
      <c r="U464" s="20" t="s">
        <v>525</v>
      </c>
      <c r="V464" s="22">
        <v>40</v>
      </c>
      <c r="W464" s="22">
        <v>3</v>
      </c>
      <c r="X464" s="23"/>
    </row>
    <row r="465" spans="1:24" s="1" customFormat="1" ht="21" customHeight="1" x14ac:dyDescent="0.3">
      <c r="A465" s="11" t="s">
        <v>23</v>
      </c>
      <c r="B465" s="11" t="s">
        <v>890</v>
      </c>
      <c r="C465" s="27" t="s">
        <v>891</v>
      </c>
      <c r="D465" s="53"/>
      <c r="E465" s="39" t="str">
        <f>HYPERLINK("https://www.google.ru/search?q=687977-020&amp;newwindow=1&amp;tbm=isch","Еще фото")</f>
        <v>Еще фото</v>
      </c>
      <c r="F465" s="13" t="s">
        <v>26</v>
      </c>
      <c r="G465" s="11" t="s">
        <v>513</v>
      </c>
      <c r="H465" s="11" t="s">
        <v>514</v>
      </c>
      <c r="I465" s="14" t="s">
        <v>867</v>
      </c>
      <c r="J465" s="14" t="s">
        <v>29</v>
      </c>
      <c r="K465" s="15" t="s">
        <v>30</v>
      </c>
      <c r="L465" s="56" t="s">
        <v>892</v>
      </c>
      <c r="M465" s="14" t="s">
        <v>546</v>
      </c>
      <c r="N465" s="14" t="s">
        <v>92</v>
      </c>
      <c r="O465" s="14"/>
      <c r="P465" s="15" t="s">
        <v>893</v>
      </c>
      <c r="Q465" s="16">
        <v>20699</v>
      </c>
      <c r="R465" s="17">
        <v>71.89</v>
      </c>
      <c r="S465" s="18">
        <v>6690.4354999999996</v>
      </c>
      <c r="T465" s="19" t="s">
        <v>407</v>
      </c>
      <c r="U465" s="20" t="s">
        <v>519</v>
      </c>
      <c r="V465" s="30">
        <v>37.5</v>
      </c>
      <c r="W465" s="22">
        <v>5</v>
      </c>
      <c r="X465" s="23"/>
    </row>
    <row r="466" spans="1:24" s="1" customFormat="1" ht="21" customHeight="1" x14ac:dyDescent="0.3">
      <c r="A466" s="24" t="s">
        <v>23</v>
      </c>
      <c r="B466" s="24" t="s">
        <v>890</v>
      </c>
      <c r="C466" s="28" t="s">
        <v>891</v>
      </c>
      <c r="D466" s="54"/>
      <c r="E466" s="39" t="str">
        <f>HYPERLINK("https://www.google.ru/search?q=687977-020&amp;newwindow=1&amp;tbm=isch","Еще фото")</f>
        <v>Еще фото</v>
      </c>
      <c r="F466" s="13" t="s">
        <v>26</v>
      </c>
      <c r="G466" s="24" t="s">
        <v>513</v>
      </c>
      <c r="H466" s="24" t="s">
        <v>514</v>
      </c>
      <c r="I466" s="24" t="s">
        <v>867</v>
      </c>
      <c r="J466" s="14" t="s">
        <v>29</v>
      </c>
      <c r="K466" s="15" t="s">
        <v>30</v>
      </c>
      <c r="L466" s="57"/>
      <c r="M466" s="14" t="s">
        <v>546</v>
      </c>
      <c r="N466" s="14" t="s">
        <v>92</v>
      </c>
      <c r="O466" s="14"/>
      <c r="P466" s="15" t="s">
        <v>893</v>
      </c>
      <c r="Q466" s="16">
        <v>20699</v>
      </c>
      <c r="R466" s="17">
        <v>71.89</v>
      </c>
      <c r="S466" s="18">
        <v>6690.4354999999996</v>
      </c>
      <c r="T466" s="19" t="s">
        <v>407</v>
      </c>
      <c r="U466" s="20" t="s">
        <v>521</v>
      </c>
      <c r="V466" s="22">
        <v>39</v>
      </c>
      <c r="W466" s="22">
        <v>22</v>
      </c>
      <c r="X466" s="23"/>
    </row>
    <row r="467" spans="1:24" s="1" customFormat="1" ht="21" customHeight="1" x14ac:dyDescent="0.3">
      <c r="A467" s="24" t="s">
        <v>23</v>
      </c>
      <c r="B467" s="24" t="s">
        <v>890</v>
      </c>
      <c r="C467" s="28" t="s">
        <v>891</v>
      </c>
      <c r="D467" s="54"/>
      <c r="E467" s="39" t="str">
        <f>HYPERLINK("https://www.google.ru/search?q=687977-020&amp;newwindow=1&amp;tbm=isch","Еще фото")</f>
        <v>Еще фото</v>
      </c>
      <c r="F467" s="13" t="s">
        <v>26</v>
      </c>
      <c r="G467" s="24" t="s">
        <v>513</v>
      </c>
      <c r="H467" s="24" t="s">
        <v>514</v>
      </c>
      <c r="I467" s="24" t="s">
        <v>867</v>
      </c>
      <c r="J467" s="14" t="s">
        <v>29</v>
      </c>
      <c r="K467" s="15" t="s">
        <v>30</v>
      </c>
      <c r="L467" s="57"/>
      <c r="M467" s="14" t="s">
        <v>546</v>
      </c>
      <c r="N467" s="14" t="s">
        <v>92</v>
      </c>
      <c r="O467" s="14"/>
      <c r="P467" s="15" t="s">
        <v>893</v>
      </c>
      <c r="Q467" s="16">
        <v>20699</v>
      </c>
      <c r="R467" s="17">
        <v>71.89</v>
      </c>
      <c r="S467" s="18">
        <v>6690.4354999999996</v>
      </c>
      <c r="T467" s="19" t="s">
        <v>407</v>
      </c>
      <c r="U467" s="20" t="s">
        <v>522</v>
      </c>
      <c r="V467" s="30">
        <v>39.5</v>
      </c>
      <c r="W467" s="22">
        <v>19</v>
      </c>
      <c r="X467" s="23"/>
    </row>
    <row r="468" spans="1:24" s="1" customFormat="1" ht="21" customHeight="1" x14ac:dyDescent="0.3">
      <c r="A468" s="24" t="s">
        <v>23</v>
      </c>
      <c r="B468" s="24" t="s">
        <v>890</v>
      </c>
      <c r="C468" s="28" t="s">
        <v>891</v>
      </c>
      <c r="D468" s="54"/>
      <c r="E468" s="39" t="str">
        <f>HYPERLINK("https://www.google.ru/search?q=687977-020&amp;newwindow=1&amp;tbm=isch","Еще фото")</f>
        <v>Еще фото</v>
      </c>
      <c r="F468" s="13" t="s">
        <v>26</v>
      </c>
      <c r="G468" s="24" t="s">
        <v>513</v>
      </c>
      <c r="H468" s="24" t="s">
        <v>514</v>
      </c>
      <c r="I468" s="24" t="s">
        <v>867</v>
      </c>
      <c r="J468" s="14" t="s">
        <v>29</v>
      </c>
      <c r="K468" s="15" t="s">
        <v>30</v>
      </c>
      <c r="L468" s="57"/>
      <c r="M468" s="14" t="s">
        <v>546</v>
      </c>
      <c r="N468" s="14" t="s">
        <v>92</v>
      </c>
      <c r="O468" s="14"/>
      <c r="P468" s="15" t="s">
        <v>893</v>
      </c>
      <c r="Q468" s="16">
        <v>20699</v>
      </c>
      <c r="R468" s="17">
        <v>71.89</v>
      </c>
      <c r="S468" s="18">
        <v>6690.4354999999996</v>
      </c>
      <c r="T468" s="19" t="s">
        <v>407</v>
      </c>
      <c r="U468" s="20" t="s">
        <v>523</v>
      </c>
      <c r="V468" s="22">
        <v>40</v>
      </c>
      <c r="W468" s="22">
        <v>38</v>
      </c>
      <c r="X468" s="23"/>
    </row>
    <row r="469" spans="1:24" s="1" customFormat="1" ht="32" customHeight="1" x14ac:dyDescent="0.3">
      <c r="A469" s="24" t="s">
        <v>23</v>
      </c>
      <c r="B469" s="24" t="s">
        <v>890</v>
      </c>
      <c r="C469" s="28" t="s">
        <v>891</v>
      </c>
      <c r="D469" s="55"/>
      <c r="E469" s="39" t="str">
        <f>HYPERLINK("https://www.google.ru/search?q=687977-020&amp;newwindow=1&amp;tbm=isch","Еще фото")</f>
        <v>Еще фото</v>
      </c>
      <c r="F469" s="13" t="s">
        <v>26</v>
      </c>
      <c r="G469" s="24" t="s">
        <v>513</v>
      </c>
      <c r="H469" s="24" t="s">
        <v>514</v>
      </c>
      <c r="I469" s="24" t="s">
        <v>867</v>
      </c>
      <c r="J469" s="14" t="s">
        <v>29</v>
      </c>
      <c r="K469" s="15" t="s">
        <v>30</v>
      </c>
      <c r="L469" s="58"/>
      <c r="M469" s="14" t="s">
        <v>546</v>
      </c>
      <c r="N469" s="14" t="s">
        <v>92</v>
      </c>
      <c r="O469" s="14"/>
      <c r="P469" s="15" t="s">
        <v>893</v>
      </c>
      <c r="Q469" s="16">
        <v>20699</v>
      </c>
      <c r="R469" s="17">
        <v>71.89</v>
      </c>
      <c r="S469" s="18">
        <v>6690.4354999999996</v>
      </c>
      <c r="T469" s="19" t="s">
        <v>407</v>
      </c>
      <c r="U469" s="20" t="s">
        <v>524</v>
      </c>
      <c r="V469" s="30">
        <v>41.5</v>
      </c>
      <c r="W469" s="22">
        <v>52</v>
      </c>
      <c r="X469" s="23"/>
    </row>
    <row r="470" spans="1:24" s="1" customFormat="1" ht="52.05" customHeight="1" x14ac:dyDescent="0.3">
      <c r="A470" s="11" t="s">
        <v>23</v>
      </c>
      <c r="B470" s="11" t="s">
        <v>894</v>
      </c>
      <c r="C470" s="12" t="s">
        <v>895</v>
      </c>
      <c r="D470" s="59"/>
      <c r="E470" s="39" t="str">
        <f>HYPERLINK("https://www.google.ru/search?q=DV5457-500&amp;newwindow=1&amp;tbm=isch","Еще фото")</f>
        <v>Еще фото</v>
      </c>
      <c r="F470" s="13"/>
      <c r="G470" s="11" t="s">
        <v>513</v>
      </c>
      <c r="H470" s="11" t="s">
        <v>514</v>
      </c>
      <c r="I470" s="14" t="s">
        <v>867</v>
      </c>
      <c r="J470" s="14" t="s">
        <v>29</v>
      </c>
      <c r="K470" s="15" t="s">
        <v>134</v>
      </c>
      <c r="L470" s="56" t="s">
        <v>896</v>
      </c>
      <c r="M470" s="14"/>
      <c r="N470" s="14" t="s">
        <v>75</v>
      </c>
      <c r="O470" s="14"/>
      <c r="P470" s="15" t="s">
        <v>897</v>
      </c>
      <c r="Q470" s="16">
        <v>7099</v>
      </c>
      <c r="R470" s="17">
        <v>71.44</v>
      </c>
      <c r="S470" s="18">
        <v>2331.9354999999996</v>
      </c>
      <c r="T470" s="19" t="s">
        <v>407</v>
      </c>
      <c r="U470" s="20" t="s">
        <v>898</v>
      </c>
      <c r="V470" s="30">
        <v>28.5</v>
      </c>
      <c r="W470" s="22">
        <v>2</v>
      </c>
      <c r="X470" s="23"/>
    </row>
    <row r="471" spans="1:24" s="1" customFormat="1" ht="61.05" customHeight="1" x14ac:dyDescent="0.3">
      <c r="A471" s="24" t="s">
        <v>23</v>
      </c>
      <c r="B471" s="24" t="s">
        <v>894</v>
      </c>
      <c r="C471" s="12" t="s">
        <v>895</v>
      </c>
      <c r="D471" s="60"/>
      <c r="E471" s="39" t="str">
        <f>HYPERLINK("https://www.google.ru/search?q=DV5457-500&amp;newwindow=1&amp;tbm=isch","Еще фото")</f>
        <v>Еще фото</v>
      </c>
      <c r="F471" s="13"/>
      <c r="G471" s="24" t="s">
        <v>513</v>
      </c>
      <c r="H471" s="24" t="s">
        <v>514</v>
      </c>
      <c r="I471" s="24" t="s">
        <v>867</v>
      </c>
      <c r="J471" s="14" t="s">
        <v>29</v>
      </c>
      <c r="K471" s="15" t="s">
        <v>134</v>
      </c>
      <c r="L471" s="58"/>
      <c r="M471" s="14"/>
      <c r="N471" s="14" t="s">
        <v>75</v>
      </c>
      <c r="O471" s="14"/>
      <c r="P471" s="15" t="s">
        <v>897</v>
      </c>
      <c r="Q471" s="16">
        <v>7099</v>
      </c>
      <c r="R471" s="17">
        <v>71.44</v>
      </c>
      <c r="S471" s="18">
        <v>2331.9354999999996</v>
      </c>
      <c r="T471" s="19" t="s">
        <v>407</v>
      </c>
      <c r="U471" s="20" t="s">
        <v>899</v>
      </c>
      <c r="V471" s="22">
        <v>29</v>
      </c>
      <c r="W471" s="22">
        <v>2</v>
      </c>
      <c r="X471" s="23"/>
    </row>
    <row r="472" spans="1:24" s="1" customFormat="1" ht="13.05" customHeight="1" x14ac:dyDescent="0.3">
      <c r="A472" s="11" t="s">
        <v>23</v>
      </c>
      <c r="B472" s="11" t="s">
        <v>900</v>
      </c>
      <c r="C472" s="12" t="s">
        <v>901</v>
      </c>
      <c r="D472" s="53"/>
      <c r="E472" s="39" t="str">
        <f t="shared" ref="E472:E479" si="14">HYPERLINK("https://www.google.ru/search?q=DM0113-005&amp;newwindow=1&amp;tbm=isch","Еще фото")</f>
        <v>Еще фото</v>
      </c>
      <c r="F472" s="13"/>
      <c r="G472" s="11" t="s">
        <v>866</v>
      </c>
      <c r="H472" s="11" t="s">
        <v>514</v>
      </c>
      <c r="I472" s="14" t="s">
        <v>867</v>
      </c>
      <c r="J472" s="14" t="s">
        <v>29</v>
      </c>
      <c r="K472" s="15" t="s">
        <v>58</v>
      </c>
      <c r="L472" s="56" t="s">
        <v>888</v>
      </c>
      <c r="M472" s="14"/>
      <c r="N472" s="14" t="s">
        <v>316</v>
      </c>
      <c r="O472" s="14"/>
      <c r="P472" s="15" t="s">
        <v>902</v>
      </c>
      <c r="Q472" s="16">
        <v>18699</v>
      </c>
      <c r="R472" s="17">
        <v>71.290000000000006</v>
      </c>
      <c r="S472" s="18">
        <v>6172.9354999999996</v>
      </c>
      <c r="T472" s="19" t="s">
        <v>407</v>
      </c>
      <c r="U472" s="35" t="s">
        <v>541</v>
      </c>
      <c r="V472" s="22">
        <v>35</v>
      </c>
      <c r="W472" s="22">
        <v>2</v>
      </c>
      <c r="X472" s="23"/>
    </row>
    <row r="473" spans="1:24" s="1" customFormat="1" ht="13.05" customHeight="1" x14ac:dyDescent="0.3">
      <c r="A473" s="24" t="s">
        <v>23</v>
      </c>
      <c r="B473" s="24" t="s">
        <v>900</v>
      </c>
      <c r="C473" s="12" t="s">
        <v>901</v>
      </c>
      <c r="D473" s="54"/>
      <c r="E473" s="39" t="str">
        <f t="shared" si="14"/>
        <v>Еще фото</v>
      </c>
      <c r="F473" s="13"/>
      <c r="G473" s="24" t="s">
        <v>866</v>
      </c>
      <c r="H473" s="24" t="s">
        <v>514</v>
      </c>
      <c r="I473" s="24" t="s">
        <v>867</v>
      </c>
      <c r="J473" s="14" t="s">
        <v>29</v>
      </c>
      <c r="K473" s="15" t="s">
        <v>58</v>
      </c>
      <c r="L473" s="57"/>
      <c r="M473" s="14"/>
      <c r="N473" s="14" t="s">
        <v>316</v>
      </c>
      <c r="O473" s="14"/>
      <c r="P473" s="15" t="s">
        <v>902</v>
      </c>
      <c r="Q473" s="16">
        <v>18699</v>
      </c>
      <c r="R473" s="17">
        <v>71.290000000000006</v>
      </c>
      <c r="S473" s="18">
        <v>6172.9354999999996</v>
      </c>
      <c r="T473" s="19" t="s">
        <v>407</v>
      </c>
      <c r="U473" s="20" t="s">
        <v>520</v>
      </c>
      <c r="V473" s="30">
        <v>36.5</v>
      </c>
      <c r="W473" s="22">
        <v>3</v>
      </c>
      <c r="X473" s="23"/>
    </row>
    <row r="474" spans="1:24" s="1" customFormat="1" ht="13.05" customHeight="1" x14ac:dyDescent="0.3">
      <c r="A474" s="24" t="s">
        <v>23</v>
      </c>
      <c r="B474" s="24" t="s">
        <v>900</v>
      </c>
      <c r="C474" s="12" t="s">
        <v>901</v>
      </c>
      <c r="D474" s="54"/>
      <c r="E474" s="39" t="str">
        <f t="shared" si="14"/>
        <v>Еще фото</v>
      </c>
      <c r="F474" s="13"/>
      <c r="G474" s="24" t="s">
        <v>866</v>
      </c>
      <c r="H474" s="24" t="s">
        <v>514</v>
      </c>
      <c r="I474" s="24" t="s">
        <v>867</v>
      </c>
      <c r="J474" s="14" t="s">
        <v>29</v>
      </c>
      <c r="K474" s="15" t="s">
        <v>58</v>
      </c>
      <c r="L474" s="57"/>
      <c r="M474" s="14"/>
      <c r="N474" s="14" t="s">
        <v>316</v>
      </c>
      <c r="O474" s="14"/>
      <c r="P474" s="15" t="s">
        <v>902</v>
      </c>
      <c r="Q474" s="16">
        <v>18699</v>
      </c>
      <c r="R474" s="17">
        <v>71.290000000000006</v>
      </c>
      <c r="S474" s="18">
        <v>6172.9354999999996</v>
      </c>
      <c r="T474" s="19" t="s">
        <v>407</v>
      </c>
      <c r="U474" s="20" t="s">
        <v>521</v>
      </c>
      <c r="V474" s="22">
        <v>37</v>
      </c>
      <c r="W474" s="22">
        <v>7</v>
      </c>
      <c r="X474" s="23"/>
    </row>
    <row r="475" spans="1:24" s="1" customFormat="1" ht="13.05" customHeight="1" x14ac:dyDescent="0.3">
      <c r="A475" s="24" t="s">
        <v>23</v>
      </c>
      <c r="B475" s="24" t="s">
        <v>900</v>
      </c>
      <c r="C475" s="12" t="s">
        <v>901</v>
      </c>
      <c r="D475" s="54"/>
      <c r="E475" s="39" t="str">
        <f t="shared" si="14"/>
        <v>Еще фото</v>
      </c>
      <c r="F475" s="13"/>
      <c r="G475" s="24" t="s">
        <v>866</v>
      </c>
      <c r="H475" s="24" t="s">
        <v>514</v>
      </c>
      <c r="I475" s="24" t="s">
        <v>867</v>
      </c>
      <c r="J475" s="14" t="s">
        <v>29</v>
      </c>
      <c r="K475" s="15" t="s">
        <v>58</v>
      </c>
      <c r="L475" s="57"/>
      <c r="M475" s="14"/>
      <c r="N475" s="14" t="s">
        <v>316</v>
      </c>
      <c r="O475" s="14"/>
      <c r="P475" s="15" t="s">
        <v>902</v>
      </c>
      <c r="Q475" s="16">
        <v>18699</v>
      </c>
      <c r="R475" s="17">
        <v>71.290000000000006</v>
      </c>
      <c r="S475" s="18">
        <v>6172.9354999999996</v>
      </c>
      <c r="T475" s="19" t="s">
        <v>407</v>
      </c>
      <c r="U475" s="20" t="s">
        <v>522</v>
      </c>
      <c r="V475" s="30">
        <v>37.5</v>
      </c>
      <c r="W475" s="22">
        <v>1</v>
      </c>
      <c r="X475" s="23"/>
    </row>
    <row r="476" spans="1:24" s="1" customFormat="1" ht="13.05" customHeight="1" x14ac:dyDescent="0.3">
      <c r="A476" s="24" t="s">
        <v>23</v>
      </c>
      <c r="B476" s="24" t="s">
        <v>900</v>
      </c>
      <c r="C476" s="12" t="s">
        <v>901</v>
      </c>
      <c r="D476" s="54"/>
      <c r="E476" s="39" t="str">
        <f t="shared" si="14"/>
        <v>Еще фото</v>
      </c>
      <c r="F476" s="13"/>
      <c r="G476" s="24" t="s">
        <v>866</v>
      </c>
      <c r="H476" s="24" t="s">
        <v>514</v>
      </c>
      <c r="I476" s="24" t="s">
        <v>867</v>
      </c>
      <c r="J476" s="14" t="s">
        <v>29</v>
      </c>
      <c r="K476" s="15" t="s">
        <v>58</v>
      </c>
      <c r="L476" s="57"/>
      <c r="M476" s="14"/>
      <c r="N476" s="14" t="s">
        <v>316</v>
      </c>
      <c r="O476" s="14"/>
      <c r="P476" s="15" t="s">
        <v>902</v>
      </c>
      <c r="Q476" s="16">
        <v>18699</v>
      </c>
      <c r="R476" s="17">
        <v>71.290000000000006</v>
      </c>
      <c r="S476" s="18">
        <v>6172.9354999999996</v>
      </c>
      <c r="T476" s="19" t="s">
        <v>407</v>
      </c>
      <c r="U476" s="20" t="s">
        <v>523</v>
      </c>
      <c r="V476" s="22">
        <v>38</v>
      </c>
      <c r="W476" s="22">
        <v>2</v>
      </c>
      <c r="X476" s="23"/>
    </row>
    <row r="477" spans="1:24" s="1" customFormat="1" ht="13.05" customHeight="1" x14ac:dyDescent="0.3">
      <c r="A477" s="24" t="s">
        <v>23</v>
      </c>
      <c r="B477" s="24" t="s">
        <v>900</v>
      </c>
      <c r="C477" s="12" t="s">
        <v>901</v>
      </c>
      <c r="D477" s="54"/>
      <c r="E477" s="39" t="str">
        <f t="shared" si="14"/>
        <v>Еще фото</v>
      </c>
      <c r="F477" s="13"/>
      <c r="G477" s="24" t="s">
        <v>866</v>
      </c>
      <c r="H477" s="24" t="s">
        <v>514</v>
      </c>
      <c r="I477" s="24" t="s">
        <v>867</v>
      </c>
      <c r="J477" s="14" t="s">
        <v>29</v>
      </c>
      <c r="K477" s="15" t="s">
        <v>58</v>
      </c>
      <c r="L477" s="57"/>
      <c r="M477" s="14"/>
      <c r="N477" s="14" t="s">
        <v>316</v>
      </c>
      <c r="O477" s="14"/>
      <c r="P477" s="15" t="s">
        <v>902</v>
      </c>
      <c r="Q477" s="16">
        <v>18699</v>
      </c>
      <c r="R477" s="17">
        <v>71.290000000000006</v>
      </c>
      <c r="S477" s="18">
        <v>6172.9354999999996</v>
      </c>
      <c r="T477" s="19" t="s">
        <v>407</v>
      </c>
      <c r="U477" s="20" t="s">
        <v>589</v>
      </c>
      <c r="V477" s="22">
        <v>39</v>
      </c>
      <c r="W477" s="22">
        <v>2</v>
      </c>
      <c r="X477" s="23"/>
    </row>
    <row r="478" spans="1:24" s="1" customFormat="1" ht="13.05" customHeight="1" x14ac:dyDescent="0.3">
      <c r="A478" s="24" t="s">
        <v>23</v>
      </c>
      <c r="B478" s="24" t="s">
        <v>900</v>
      </c>
      <c r="C478" s="12" t="s">
        <v>901</v>
      </c>
      <c r="D478" s="54"/>
      <c r="E478" s="39" t="str">
        <f t="shared" si="14"/>
        <v>Еще фото</v>
      </c>
      <c r="F478" s="13"/>
      <c r="G478" s="24" t="s">
        <v>866</v>
      </c>
      <c r="H478" s="24" t="s">
        <v>514</v>
      </c>
      <c r="I478" s="24" t="s">
        <v>867</v>
      </c>
      <c r="J478" s="14" t="s">
        <v>29</v>
      </c>
      <c r="K478" s="15" t="s">
        <v>58</v>
      </c>
      <c r="L478" s="57"/>
      <c r="M478" s="14"/>
      <c r="N478" s="14" t="s">
        <v>316</v>
      </c>
      <c r="O478" s="14"/>
      <c r="P478" s="15" t="s">
        <v>902</v>
      </c>
      <c r="Q478" s="16">
        <v>18699</v>
      </c>
      <c r="R478" s="17">
        <v>71.290000000000006</v>
      </c>
      <c r="S478" s="18">
        <v>6172.9354999999996</v>
      </c>
      <c r="T478" s="19" t="s">
        <v>407</v>
      </c>
      <c r="U478" s="20" t="s">
        <v>524</v>
      </c>
      <c r="V478" s="30">
        <v>39.5</v>
      </c>
      <c r="W478" s="22">
        <v>1</v>
      </c>
      <c r="X478" s="23"/>
    </row>
    <row r="479" spans="1:24" s="1" customFormat="1" ht="18" customHeight="1" x14ac:dyDescent="0.3">
      <c r="A479" s="24" t="s">
        <v>23</v>
      </c>
      <c r="B479" s="24" t="s">
        <v>900</v>
      </c>
      <c r="C479" s="12" t="s">
        <v>901</v>
      </c>
      <c r="D479" s="55"/>
      <c r="E479" s="39" t="str">
        <f t="shared" si="14"/>
        <v>Еще фото</v>
      </c>
      <c r="F479" s="13"/>
      <c r="G479" s="24" t="s">
        <v>866</v>
      </c>
      <c r="H479" s="24" t="s">
        <v>514</v>
      </c>
      <c r="I479" s="24" t="s">
        <v>867</v>
      </c>
      <c r="J479" s="14" t="s">
        <v>29</v>
      </c>
      <c r="K479" s="15" t="s">
        <v>58</v>
      </c>
      <c r="L479" s="58"/>
      <c r="M479" s="14"/>
      <c r="N479" s="14" t="s">
        <v>316</v>
      </c>
      <c r="O479" s="14"/>
      <c r="P479" s="15" t="s">
        <v>902</v>
      </c>
      <c r="Q479" s="16">
        <v>18699</v>
      </c>
      <c r="R479" s="17">
        <v>71.290000000000006</v>
      </c>
      <c r="S479" s="18">
        <v>6172.9354999999996</v>
      </c>
      <c r="T479" s="19" t="s">
        <v>407</v>
      </c>
      <c r="U479" s="20" t="s">
        <v>525</v>
      </c>
      <c r="V479" s="22">
        <v>40</v>
      </c>
      <c r="W479" s="22">
        <v>2</v>
      </c>
      <c r="X479" s="23"/>
    </row>
    <row r="480" spans="1:24" s="1" customFormat="1" ht="14" customHeight="1" x14ac:dyDescent="0.3">
      <c r="A480" s="11" t="s">
        <v>23</v>
      </c>
      <c r="B480" s="11" t="s">
        <v>903</v>
      </c>
      <c r="C480" s="12" t="s">
        <v>904</v>
      </c>
      <c r="D480" s="53"/>
      <c r="E480" s="39" t="str">
        <f t="shared" ref="E480:E486" si="15">HYPERLINK("https://www.google.ru/search?q=DX9176-100&amp;newwindow=1&amp;tbm=isch","Еще фото")</f>
        <v>Еще фото</v>
      </c>
      <c r="F480" s="13"/>
      <c r="G480" s="11" t="s">
        <v>513</v>
      </c>
      <c r="H480" s="11" t="s">
        <v>514</v>
      </c>
      <c r="I480" s="14" t="s">
        <v>867</v>
      </c>
      <c r="J480" s="14" t="s">
        <v>29</v>
      </c>
      <c r="K480" s="15" t="s">
        <v>58</v>
      </c>
      <c r="L480" s="56" t="s">
        <v>905</v>
      </c>
      <c r="M480" s="14"/>
      <c r="N480" s="14" t="s">
        <v>75</v>
      </c>
      <c r="O480" s="14"/>
      <c r="P480" s="15" t="s">
        <v>906</v>
      </c>
      <c r="Q480" s="16">
        <v>15299</v>
      </c>
      <c r="R480" s="17">
        <v>69.290000000000006</v>
      </c>
      <c r="S480" s="18">
        <v>5402.4355000000005</v>
      </c>
      <c r="T480" s="19" t="s">
        <v>407</v>
      </c>
      <c r="U480" s="20" t="s">
        <v>520</v>
      </c>
      <c r="V480" s="30">
        <v>36.5</v>
      </c>
      <c r="W480" s="22">
        <v>1</v>
      </c>
      <c r="X480" s="23"/>
    </row>
    <row r="481" spans="1:24" s="1" customFormat="1" ht="14" customHeight="1" x14ac:dyDescent="0.3">
      <c r="A481" s="24" t="s">
        <v>23</v>
      </c>
      <c r="B481" s="24" t="s">
        <v>903</v>
      </c>
      <c r="C481" s="12" t="s">
        <v>904</v>
      </c>
      <c r="D481" s="54"/>
      <c r="E481" s="39" t="str">
        <f t="shared" si="15"/>
        <v>Еще фото</v>
      </c>
      <c r="F481" s="13"/>
      <c r="G481" s="24" t="s">
        <v>513</v>
      </c>
      <c r="H481" s="24" t="s">
        <v>514</v>
      </c>
      <c r="I481" s="24" t="s">
        <v>867</v>
      </c>
      <c r="J481" s="14" t="s">
        <v>29</v>
      </c>
      <c r="K481" s="15" t="s">
        <v>58</v>
      </c>
      <c r="L481" s="57"/>
      <c r="M481" s="14"/>
      <c r="N481" s="14" t="s">
        <v>75</v>
      </c>
      <c r="O481" s="14"/>
      <c r="P481" s="15" t="s">
        <v>906</v>
      </c>
      <c r="Q481" s="16">
        <v>15299</v>
      </c>
      <c r="R481" s="17">
        <v>69.290000000000006</v>
      </c>
      <c r="S481" s="18">
        <v>5402.4355000000005</v>
      </c>
      <c r="T481" s="19" t="s">
        <v>407</v>
      </c>
      <c r="U481" s="20" t="s">
        <v>521</v>
      </c>
      <c r="V481" s="22">
        <v>37</v>
      </c>
      <c r="W481" s="22">
        <v>1</v>
      </c>
      <c r="X481" s="23"/>
    </row>
    <row r="482" spans="1:24" s="1" customFormat="1" ht="14" customHeight="1" x14ac:dyDescent="0.3">
      <c r="A482" s="24" t="s">
        <v>23</v>
      </c>
      <c r="B482" s="24" t="s">
        <v>903</v>
      </c>
      <c r="C482" s="12" t="s">
        <v>904</v>
      </c>
      <c r="D482" s="54"/>
      <c r="E482" s="39" t="str">
        <f t="shared" si="15"/>
        <v>Еще фото</v>
      </c>
      <c r="F482" s="13"/>
      <c r="G482" s="24" t="s">
        <v>513</v>
      </c>
      <c r="H482" s="24" t="s">
        <v>514</v>
      </c>
      <c r="I482" s="24" t="s">
        <v>867</v>
      </c>
      <c r="J482" s="14" t="s">
        <v>29</v>
      </c>
      <c r="K482" s="15" t="s">
        <v>58</v>
      </c>
      <c r="L482" s="57"/>
      <c r="M482" s="14"/>
      <c r="N482" s="14" t="s">
        <v>75</v>
      </c>
      <c r="O482" s="14"/>
      <c r="P482" s="15" t="s">
        <v>906</v>
      </c>
      <c r="Q482" s="16">
        <v>15299</v>
      </c>
      <c r="R482" s="17">
        <v>69.290000000000006</v>
      </c>
      <c r="S482" s="18">
        <v>5402.4355000000005</v>
      </c>
      <c r="T482" s="19" t="s">
        <v>407</v>
      </c>
      <c r="U482" s="20" t="s">
        <v>522</v>
      </c>
      <c r="V482" s="30">
        <v>37.5</v>
      </c>
      <c r="W482" s="22">
        <v>15</v>
      </c>
      <c r="X482" s="23"/>
    </row>
    <row r="483" spans="1:24" s="1" customFormat="1" ht="14" customHeight="1" x14ac:dyDescent="0.3">
      <c r="A483" s="24" t="s">
        <v>23</v>
      </c>
      <c r="B483" s="24" t="s">
        <v>903</v>
      </c>
      <c r="C483" s="12" t="s">
        <v>904</v>
      </c>
      <c r="D483" s="54"/>
      <c r="E483" s="39" t="str">
        <f t="shared" si="15"/>
        <v>Еще фото</v>
      </c>
      <c r="F483" s="13"/>
      <c r="G483" s="24" t="s">
        <v>513</v>
      </c>
      <c r="H483" s="24" t="s">
        <v>514</v>
      </c>
      <c r="I483" s="24" t="s">
        <v>867</v>
      </c>
      <c r="J483" s="14" t="s">
        <v>29</v>
      </c>
      <c r="K483" s="15" t="s">
        <v>58</v>
      </c>
      <c r="L483" s="57"/>
      <c r="M483" s="14"/>
      <c r="N483" s="14" t="s">
        <v>75</v>
      </c>
      <c r="O483" s="14"/>
      <c r="P483" s="15" t="s">
        <v>906</v>
      </c>
      <c r="Q483" s="16">
        <v>15299</v>
      </c>
      <c r="R483" s="17">
        <v>69.290000000000006</v>
      </c>
      <c r="S483" s="18">
        <v>5402.4355000000005</v>
      </c>
      <c r="T483" s="19" t="s">
        <v>407</v>
      </c>
      <c r="U483" s="20" t="s">
        <v>523</v>
      </c>
      <c r="V483" s="22">
        <v>38</v>
      </c>
      <c r="W483" s="22">
        <v>17</v>
      </c>
      <c r="X483" s="23"/>
    </row>
    <row r="484" spans="1:24" s="1" customFormat="1" ht="14" customHeight="1" x14ac:dyDescent="0.3">
      <c r="A484" s="24" t="s">
        <v>23</v>
      </c>
      <c r="B484" s="24" t="s">
        <v>903</v>
      </c>
      <c r="C484" s="12" t="s">
        <v>904</v>
      </c>
      <c r="D484" s="54"/>
      <c r="E484" s="39" t="str">
        <f t="shared" si="15"/>
        <v>Еще фото</v>
      </c>
      <c r="F484" s="13"/>
      <c r="G484" s="24" t="s">
        <v>513</v>
      </c>
      <c r="H484" s="24" t="s">
        <v>514</v>
      </c>
      <c r="I484" s="24" t="s">
        <v>867</v>
      </c>
      <c r="J484" s="14" t="s">
        <v>29</v>
      </c>
      <c r="K484" s="15" t="s">
        <v>58</v>
      </c>
      <c r="L484" s="57"/>
      <c r="M484" s="14"/>
      <c r="N484" s="14" t="s">
        <v>75</v>
      </c>
      <c r="O484" s="14"/>
      <c r="P484" s="15" t="s">
        <v>906</v>
      </c>
      <c r="Q484" s="16">
        <v>15299</v>
      </c>
      <c r="R484" s="17">
        <v>69.290000000000006</v>
      </c>
      <c r="S484" s="18">
        <v>5402.4355000000005</v>
      </c>
      <c r="T484" s="19" t="s">
        <v>407</v>
      </c>
      <c r="U484" s="20" t="s">
        <v>589</v>
      </c>
      <c r="V484" s="22">
        <v>39</v>
      </c>
      <c r="W484" s="22">
        <v>11</v>
      </c>
      <c r="X484" s="23"/>
    </row>
    <row r="485" spans="1:24" s="1" customFormat="1" ht="14" customHeight="1" x14ac:dyDescent="0.3">
      <c r="A485" s="24" t="s">
        <v>23</v>
      </c>
      <c r="B485" s="24" t="s">
        <v>903</v>
      </c>
      <c r="C485" s="12" t="s">
        <v>904</v>
      </c>
      <c r="D485" s="54"/>
      <c r="E485" s="39" t="str">
        <f t="shared" si="15"/>
        <v>Еще фото</v>
      </c>
      <c r="F485" s="13"/>
      <c r="G485" s="24" t="s">
        <v>513</v>
      </c>
      <c r="H485" s="24" t="s">
        <v>514</v>
      </c>
      <c r="I485" s="24" t="s">
        <v>867</v>
      </c>
      <c r="J485" s="14" t="s">
        <v>29</v>
      </c>
      <c r="K485" s="15" t="s">
        <v>58</v>
      </c>
      <c r="L485" s="57"/>
      <c r="M485" s="14"/>
      <c r="N485" s="14" t="s">
        <v>75</v>
      </c>
      <c r="O485" s="14"/>
      <c r="P485" s="15" t="s">
        <v>906</v>
      </c>
      <c r="Q485" s="16">
        <v>15299</v>
      </c>
      <c r="R485" s="17">
        <v>69.290000000000006</v>
      </c>
      <c r="S485" s="18">
        <v>5402.4355000000005</v>
      </c>
      <c r="T485" s="19" t="s">
        <v>407</v>
      </c>
      <c r="U485" s="20" t="s">
        <v>524</v>
      </c>
      <c r="V485" s="30">
        <v>39.5</v>
      </c>
      <c r="W485" s="22">
        <v>6</v>
      </c>
      <c r="X485" s="23"/>
    </row>
    <row r="486" spans="1:24" s="1" customFormat="1" ht="17" customHeight="1" x14ac:dyDescent="0.3">
      <c r="A486" s="24" t="s">
        <v>23</v>
      </c>
      <c r="B486" s="24" t="s">
        <v>903</v>
      </c>
      <c r="C486" s="12" t="s">
        <v>904</v>
      </c>
      <c r="D486" s="55"/>
      <c r="E486" s="39" t="str">
        <f t="shared" si="15"/>
        <v>Еще фото</v>
      </c>
      <c r="F486" s="13"/>
      <c r="G486" s="24" t="s">
        <v>513</v>
      </c>
      <c r="H486" s="24" t="s">
        <v>514</v>
      </c>
      <c r="I486" s="24" t="s">
        <v>867</v>
      </c>
      <c r="J486" s="14" t="s">
        <v>29</v>
      </c>
      <c r="K486" s="15" t="s">
        <v>58</v>
      </c>
      <c r="L486" s="58"/>
      <c r="M486" s="14"/>
      <c r="N486" s="14" t="s">
        <v>75</v>
      </c>
      <c r="O486" s="14"/>
      <c r="P486" s="15" t="s">
        <v>906</v>
      </c>
      <c r="Q486" s="16">
        <v>15299</v>
      </c>
      <c r="R486" s="17">
        <v>69.290000000000006</v>
      </c>
      <c r="S486" s="18">
        <v>5402.4355000000005</v>
      </c>
      <c r="T486" s="19" t="s">
        <v>407</v>
      </c>
      <c r="U486" s="20" t="s">
        <v>526</v>
      </c>
      <c r="V486" s="22">
        <v>41</v>
      </c>
      <c r="W486" s="22">
        <v>1</v>
      </c>
      <c r="X486" s="23"/>
    </row>
    <row r="487" spans="1:24" s="1" customFormat="1" ht="11" customHeight="1" x14ac:dyDescent="0.3">
      <c r="A487" s="11" t="s">
        <v>23</v>
      </c>
      <c r="B487" s="11" t="s">
        <v>886</v>
      </c>
      <c r="C487" s="12" t="s">
        <v>907</v>
      </c>
      <c r="D487" s="53"/>
      <c r="E487" s="39" t="str">
        <f t="shared" ref="E487:E496" si="16">HYPERLINK("https://www.google.ru/search?q=DM0113-100&amp;newwindow=1&amp;tbm=isch","Еще фото")</f>
        <v>Еще фото</v>
      </c>
      <c r="F487" s="13" t="s">
        <v>26</v>
      </c>
      <c r="G487" s="11" t="s">
        <v>866</v>
      </c>
      <c r="H487" s="11" t="s">
        <v>514</v>
      </c>
      <c r="I487" s="14" t="s">
        <v>867</v>
      </c>
      <c r="J487" s="14" t="s">
        <v>29</v>
      </c>
      <c r="K487" s="15" t="s">
        <v>58</v>
      </c>
      <c r="L487" s="56" t="s">
        <v>908</v>
      </c>
      <c r="M487" s="14"/>
      <c r="N487" s="14" t="s">
        <v>75</v>
      </c>
      <c r="O487" s="14" t="s">
        <v>86</v>
      </c>
      <c r="P487" s="15" t="s">
        <v>902</v>
      </c>
      <c r="Q487" s="16">
        <v>19299</v>
      </c>
      <c r="R487" s="17">
        <v>67.73</v>
      </c>
      <c r="S487" s="18">
        <v>7161.9354999999996</v>
      </c>
      <c r="T487" s="19" t="s">
        <v>407</v>
      </c>
      <c r="U487" s="20" t="s">
        <v>541</v>
      </c>
      <c r="V487" s="22">
        <v>35</v>
      </c>
      <c r="W487" s="22">
        <v>7</v>
      </c>
      <c r="X487" s="23"/>
    </row>
    <row r="488" spans="1:24" s="1" customFormat="1" ht="11" customHeight="1" x14ac:dyDescent="0.3">
      <c r="A488" s="24" t="s">
        <v>23</v>
      </c>
      <c r="B488" s="24" t="s">
        <v>886</v>
      </c>
      <c r="C488" s="12" t="s">
        <v>907</v>
      </c>
      <c r="D488" s="54"/>
      <c r="E488" s="39" t="str">
        <f t="shared" si="16"/>
        <v>Еще фото</v>
      </c>
      <c r="F488" s="13" t="s">
        <v>26</v>
      </c>
      <c r="G488" s="24" t="s">
        <v>866</v>
      </c>
      <c r="H488" s="24" t="s">
        <v>514</v>
      </c>
      <c r="I488" s="24" t="s">
        <v>867</v>
      </c>
      <c r="J488" s="14" t="s">
        <v>29</v>
      </c>
      <c r="K488" s="15" t="s">
        <v>58</v>
      </c>
      <c r="L488" s="57"/>
      <c r="M488" s="14"/>
      <c r="N488" s="14" t="s">
        <v>75</v>
      </c>
      <c r="O488" s="14" t="s">
        <v>86</v>
      </c>
      <c r="P488" s="15" t="s">
        <v>902</v>
      </c>
      <c r="Q488" s="16">
        <v>19299</v>
      </c>
      <c r="R488" s="17">
        <v>67.73</v>
      </c>
      <c r="S488" s="18">
        <v>7161.9354999999996</v>
      </c>
      <c r="T488" s="19" t="s">
        <v>407</v>
      </c>
      <c r="U488" s="20" t="s">
        <v>519</v>
      </c>
      <c r="V488" s="30">
        <v>35.5</v>
      </c>
      <c r="W488" s="22">
        <v>11</v>
      </c>
      <c r="X488" s="23"/>
    </row>
    <row r="489" spans="1:24" s="1" customFormat="1" ht="11" customHeight="1" x14ac:dyDescent="0.3">
      <c r="A489" s="24" t="s">
        <v>23</v>
      </c>
      <c r="B489" s="24" t="s">
        <v>886</v>
      </c>
      <c r="C489" s="12" t="s">
        <v>907</v>
      </c>
      <c r="D489" s="54"/>
      <c r="E489" s="39" t="str">
        <f t="shared" si="16"/>
        <v>Еще фото</v>
      </c>
      <c r="F489" s="13" t="s">
        <v>26</v>
      </c>
      <c r="G489" s="24" t="s">
        <v>866</v>
      </c>
      <c r="H489" s="24" t="s">
        <v>514</v>
      </c>
      <c r="I489" s="24" t="s">
        <v>867</v>
      </c>
      <c r="J489" s="14" t="s">
        <v>29</v>
      </c>
      <c r="K489" s="15" t="s">
        <v>58</v>
      </c>
      <c r="L489" s="57"/>
      <c r="M489" s="14"/>
      <c r="N489" s="14" t="s">
        <v>75</v>
      </c>
      <c r="O489" s="14" t="s">
        <v>86</v>
      </c>
      <c r="P489" s="15" t="s">
        <v>902</v>
      </c>
      <c r="Q489" s="16">
        <v>19299</v>
      </c>
      <c r="R489" s="17">
        <v>67.73</v>
      </c>
      <c r="S489" s="18">
        <v>7161.9354999999996</v>
      </c>
      <c r="T489" s="19" t="s">
        <v>407</v>
      </c>
      <c r="U489" s="20" t="s">
        <v>520</v>
      </c>
      <c r="V489" s="30">
        <v>36.5</v>
      </c>
      <c r="W489" s="22">
        <v>31</v>
      </c>
      <c r="X489" s="23"/>
    </row>
    <row r="490" spans="1:24" s="1" customFormat="1" ht="11" customHeight="1" x14ac:dyDescent="0.3">
      <c r="A490" s="24" t="s">
        <v>23</v>
      </c>
      <c r="B490" s="24" t="s">
        <v>886</v>
      </c>
      <c r="C490" s="12" t="s">
        <v>907</v>
      </c>
      <c r="D490" s="54"/>
      <c r="E490" s="39" t="str">
        <f t="shared" si="16"/>
        <v>Еще фото</v>
      </c>
      <c r="F490" s="13" t="s">
        <v>26</v>
      </c>
      <c r="G490" s="24" t="s">
        <v>866</v>
      </c>
      <c r="H490" s="24" t="s">
        <v>514</v>
      </c>
      <c r="I490" s="24" t="s">
        <v>867</v>
      </c>
      <c r="J490" s="14" t="s">
        <v>29</v>
      </c>
      <c r="K490" s="15" t="s">
        <v>58</v>
      </c>
      <c r="L490" s="57"/>
      <c r="M490" s="14"/>
      <c r="N490" s="14" t="s">
        <v>75</v>
      </c>
      <c r="O490" s="14" t="s">
        <v>86</v>
      </c>
      <c r="P490" s="15" t="s">
        <v>902</v>
      </c>
      <c r="Q490" s="16">
        <v>19299</v>
      </c>
      <c r="R490" s="17">
        <v>67.73</v>
      </c>
      <c r="S490" s="18">
        <v>7161.9354999999996</v>
      </c>
      <c r="T490" s="19" t="s">
        <v>407</v>
      </c>
      <c r="U490" s="20" t="s">
        <v>521</v>
      </c>
      <c r="V490" s="22">
        <v>37</v>
      </c>
      <c r="W490" s="22">
        <v>46</v>
      </c>
      <c r="X490" s="23"/>
    </row>
    <row r="491" spans="1:24" s="1" customFormat="1" ht="11" customHeight="1" x14ac:dyDescent="0.3">
      <c r="A491" s="24" t="s">
        <v>23</v>
      </c>
      <c r="B491" s="24" t="s">
        <v>886</v>
      </c>
      <c r="C491" s="12" t="s">
        <v>907</v>
      </c>
      <c r="D491" s="54"/>
      <c r="E491" s="39" t="str">
        <f t="shared" si="16"/>
        <v>Еще фото</v>
      </c>
      <c r="F491" s="13" t="s">
        <v>26</v>
      </c>
      <c r="G491" s="24" t="s">
        <v>866</v>
      </c>
      <c r="H491" s="24" t="s">
        <v>514</v>
      </c>
      <c r="I491" s="24" t="s">
        <v>867</v>
      </c>
      <c r="J491" s="14" t="s">
        <v>29</v>
      </c>
      <c r="K491" s="15" t="s">
        <v>58</v>
      </c>
      <c r="L491" s="57"/>
      <c r="M491" s="14"/>
      <c r="N491" s="14" t="s">
        <v>75</v>
      </c>
      <c r="O491" s="14" t="s">
        <v>86</v>
      </c>
      <c r="P491" s="15" t="s">
        <v>902</v>
      </c>
      <c r="Q491" s="16">
        <v>19299</v>
      </c>
      <c r="R491" s="17">
        <v>67.73</v>
      </c>
      <c r="S491" s="18">
        <v>7161.9354999999996</v>
      </c>
      <c r="T491" s="19" t="s">
        <v>407</v>
      </c>
      <c r="U491" s="20" t="s">
        <v>522</v>
      </c>
      <c r="V491" s="30">
        <v>37.5</v>
      </c>
      <c r="W491" s="22">
        <v>45</v>
      </c>
      <c r="X491" s="23"/>
    </row>
    <row r="492" spans="1:24" s="1" customFormat="1" ht="11" customHeight="1" x14ac:dyDescent="0.3">
      <c r="A492" s="24" t="s">
        <v>23</v>
      </c>
      <c r="B492" s="24" t="s">
        <v>886</v>
      </c>
      <c r="C492" s="12" t="s">
        <v>907</v>
      </c>
      <c r="D492" s="54"/>
      <c r="E492" s="39" t="str">
        <f t="shared" si="16"/>
        <v>Еще фото</v>
      </c>
      <c r="F492" s="13" t="s">
        <v>26</v>
      </c>
      <c r="G492" s="24" t="s">
        <v>866</v>
      </c>
      <c r="H492" s="24" t="s">
        <v>514</v>
      </c>
      <c r="I492" s="24" t="s">
        <v>867</v>
      </c>
      <c r="J492" s="14" t="s">
        <v>29</v>
      </c>
      <c r="K492" s="15" t="s">
        <v>58</v>
      </c>
      <c r="L492" s="57"/>
      <c r="M492" s="14"/>
      <c r="N492" s="14" t="s">
        <v>75</v>
      </c>
      <c r="O492" s="14" t="s">
        <v>86</v>
      </c>
      <c r="P492" s="15" t="s">
        <v>902</v>
      </c>
      <c r="Q492" s="16">
        <v>19299</v>
      </c>
      <c r="R492" s="17">
        <v>67.73</v>
      </c>
      <c r="S492" s="18">
        <v>7161.9354999999996</v>
      </c>
      <c r="T492" s="19" t="s">
        <v>407</v>
      </c>
      <c r="U492" s="20" t="s">
        <v>523</v>
      </c>
      <c r="V492" s="22">
        <v>38</v>
      </c>
      <c r="W492" s="22">
        <v>30</v>
      </c>
      <c r="X492" s="23"/>
    </row>
    <row r="493" spans="1:24" s="1" customFormat="1" ht="11" customHeight="1" x14ac:dyDescent="0.3">
      <c r="A493" s="24" t="s">
        <v>23</v>
      </c>
      <c r="B493" s="24" t="s">
        <v>886</v>
      </c>
      <c r="C493" s="12" t="s">
        <v>907</v>
      </c>
      <c r="D493" s="54"/>
      <c r="E493" s="39" t="str">
        <f t="shared" si="16"/>
        <v>Еще фото</v>
      </c>
      <c r="F493" s="13" t="s">
        <v>26</v>
      </c>
      <c r="G493" s="24" t="s">
        <v>866</v>
      </c>
      <c r="H493" s="24" t="s">
        <v>514</v>
      </c>
      <c r="I493" s="24" t="s">
        <v>867</v>
      </c>
      <c r="J493" s="14" t="s">
        <v>29</v>
      </c>
      <c r="K493" s="15" t="s">
        <v>58</v>
      </c>
      <c r="L493" s="57"/>
      <c r="M493" s="14"/>
      <c r="N493" s="14" t="s">
        <v>75</v>
      </c>
      <c r="O493" s="14" t="s">
        <v>86</v>
      </c>
      <c r="P493" s="15" t="s">
        <v>902</v>
      </c>
      <c r="Q493" s="16">
        <v>19299</v>
      </c>
      <c r="R493" s="17">
        <v>67.73</v>
      </c>
      <c r="S493" s="18">
        <v>7161.9354999999996</v>
      </c>
      <c r="T493" s="19" t="s">
        <v>407</v>
      </c>
      <c r="U493" s="20" t="s">
        <v>589</v>
      </c>
      <c r="V493" s="22">
        <v>39</v>
      </c>
      <c r="W493" s="22">
        <v>33</v>
      </c>
      <c r="X493" s="23"/>
    </row>
    <row r="494" spans="1:24" s="1" customFormat="1" ht="11" customHeight="1" x14ac:dyDescent="0.3">
      <c r="A494" s="24" t="s">
        <v>23</v>
      </c>
      <c r="B494" s="24" t="s">
        <v>886</v>
      </c>
      <c r="C494" s="12" t="s">
        <v>907</v>
      </c>
      <c r="D494" s="54"/>
      <c r="E494" s="39" t="str">
        <f t="shared" si="16"/>
        <v>Еще фото</v>
      </c>
      <c r="F494" s="13" t="s">
        <v>26</v>
      </c>
      <c r="G494" s="24" t="s">
        <v>866</v>
      </c>
      <c r="H494" s="24" t="s">
        <v>514</v>
      </c>
      <c r="I494" s="24" t="s">
        <v>867</v>
      </c>
      <c r="J494" s="14" t="s">
        <v>29</v>
      </c>
      <c r="K494" s="15" t="s">
        <v>58</v>
      </c>
      <c r="L494" s="57"/>
      <c r="M494" s="14"/>
      <c r="N494" s="14" t="s">
        <v>75</v>
      </c>
      <c r="O494" s="14" t="s">
        <v>86</v>
      </c>
      <c r="P494" s="15" t="s">
        <v>902</v>
      </c>
      <c r="Q494" s="16">
        <v>19299</v>
      </c>
      <c r="R494" s="17">
        <v>67.73</v>
      </c>
      <c r="S494" s="18">
        <v>7161.9354999999996</v>
      </c>
      <c r="T494" s="19" t="s">
        <v>407</v>
      </c>
      <c r="U494" s="20" t="s">
        <v>524</v>
      </c>
      <c r="V494" s="30">
        <v>39.5</v>
      </c>
      <c r="W494" s="22">
        <v>4</v>
      </c>
      <c r="X494" s="23"/>
    </row>
    <row r="495" spans="1:24" s="1" customFormat="1" ht="11" customHeight="1" x14ac:dyDescent="0.3">
      <c r="A495" s="24" t="s">
        <v>23</v>
      </c>
      <c r="B495" s="24" t="s">
        <v>886</v>
      </c>
      <c r="C495" s="12" t="s">
        <v>907</v>
      </c>
      <c r="D495" s="54"/>
      <c r="E495" s="39" t="str">
        <f t="shared" si="16"/>
        <v>Еще фото</v>
      </c>
      <c r="F495" s="13" t="s">
        <v>26</v>
      </c>
      <c r="G495" s="24" t="s">
        <v>866</v>
      </c>
      <c r="H495" s="24" t="s">
        <v>514</v>
      </c>
      <c r="I495" s="24" t="s">
        <v>867</v>
      </c>
      <c r="J495" s="14" t="s">
        <v>29</v>
      </c>
      <c r="K495" s="15" t="s">
        <v>58</v>
      </c>
      <c r="L495" s="57"/>
      <c r="M495" s="14"/>
      <c r="N495" s="14" t="s">
        <v>75</v>
      </c>
      <c r="O495" s="14" t="s">
        <v>86</v>
      </c>
      <c r="P495" s="15" t="s">
        <v>902</v>
      </c>
      <c r="Q495" s="16">
        <v>19299</v>
      </c>
      <c r="R495" s="17">
        <v>67.73</v>
      </c>
      <c r="S495" s="18">
        <v>7161.9354999999996</v>
      </c>
      <c r="T495" s="19" t="s">
        <v>407</v>
      </c>
      <c r="U495" s="20" t="s">
        <v>525</v>
      </c>
      <c r="V495" s="22">
        <v>40</v>
      </c>
      <c r="W495" s="22">
        <v>5</v>
      </c>
      <c r="X495" s="23"/>
    </row>
    <row r="496" spans="1:24" s="1" customFormat="1" ht="11" customHeight="1" x14ac:dyDescent="0.3">
      <c r="A496" s="14" t="s">
        <v>23</v>
      </c>
      <c r="B496" s="14" t="s">
        <v>886</v>
      </c>
      <c r="C496" s="12" t="s">
        <v>907</v>
      </c>
      <c r="D496" s="55"/>
      <c r="E496" s="39" t="str">
        <f t="shared" si="16"/>
        <v>Еще фото</v>
      </c>
      <c r="F496" s="31" t="s">
        <v>26</v>
      </c>
      <c r="G496" s="14" t="s">
        <v>866</v>
      </c>
      <c r="H496" s="14" t="s">
        <v>514</v>
      </c>
      <c r="I496" s="14" t="s">
        <v>867</v>
      </c>
      <c r="J496" s="14" t="s">
        <v>29</v>
      </c>
      <c r="K496" s="14" t="s">
        <v>58</v>
      </c>
      <c r="L496" s="58"/>
      <c r="M496" s="14"/>
      <c r="N496" s="14" t="s">
        <v>75</v>
      </c>
      <c r="O496" s="14" t="s">
        <v>86</v>
      </c>
      <c r="P496" s="14" t="s">
        <v>902</v>
      </c>
      <c r="Q496" s="32">
        <v>19299</v>
      </c>
      <c r="R496" s="33">
        <v>67.73</v>
      </c>
      <c r="S496" s="34">
        <v>7161.9354999999996</v>
      </c>
      <c r="T496" s="19" t="s">
        <v>407</v>
      </c>
      <c r="U496" s="20" t="s">
        <v>526</v>
      </c>
      <c r="V496" s="22">
        <v>41</v>
      </c>
      <c r="W496" s="22">
        <v>1</v>
      </c>
      <c r="X496" s="23"/>
    </row>
    <row r="497" spans="1:24" s="1" customFormat="1" ht="108" customHeight="1" x14ac:dyDescent="0.3">
      <c r="A497" s="11" t="s">
        <v>23</v>
      </c>
      <c r="B497" s="11" t="s">
        <v>909</v>
      </c>
      <c r="C497" s="12" t="s">
        <v>910</v>
      </c>
      <c r="D497" s="26"/>
      <c r="E497" s="39" t="str">
        <f>HYPERLINK("https://www.google.ru/search?q=IH4498-001&amp;newwindow=1&amp;tbm=isch","Еще фото")</f>
        <v>Еще фото</v>
      </c>
      <c r="F497" s="13"/>
      <c r="G497" s="11" t="s">
        <v>513</v>
      </c>
      <c r="H497" s="11" t="s">
        <v>514</v>
      </c>
      <c r="I497" s="14" t="s">
        <v>867</v>
      </c>
      <c r="J497" s="14" t="s">
        <v>29</v>
      </c>
      <c r="K497" s="15" t="s">
        <v>134</v>
      </c>
      <c r="L497" s="14" t="s">
        <v>911</v>
      </c>
      <c r="M497" s="14"/>
      <c r="N497" s="14" t="s">
        <v>92</v>
      </c>
      <c r="O497" s="14"/>
      <c r="P497" s="15" t="s">
        <v>912</v>
      </c>
      <c r="Q497" s="16">
        <v>11199</v>
      </c>
      <c r="R497" s="17">
        <v>66.98</v>
      </c>
      <c r="S497" s="18">
        <v>4252.4354999999996</v>
      </c>
      <c r="T497" s="19" t="s">
        <v>407</v>
      </c>
      <c r="U497" s="20" t="s">
        <v>913</v>
      </c>
      <c r="V497" s="22">
        <v>31</v>
      </c>
      <c r="W497" s="22">
        <v>1</v>
      </c>
      <c r="X497" s="23"/>
    </row>
    <row r="498" spans="1:24" s="1" customFormat="1" ht="17" customHeight="1" x14ac:dyDescent="0.3">
      <c r="A498" s="11" t="s">
        <v>23</v>
      </c>
      <c r="B498" s="11" t="s">
        <v>870</v>
      </c>
      <c r="C498" s="12" t="s">
        <v>914</v>
      </c>
      <c r="D498" s="53"/>
      <c r="E498" s="39" t="str">
        <f t="shared" ref="E498:E503" si="17">HYPERLINK("https://www.google.ru/search?q=CD4165-001&amp;newwindow=1&amp;tbm=isch","Еще фото")</f>
        <v>Еще фото</v>
      </c>
      <c r="F498" s="13"/>
      <c r="G498" s="11" t="s">
        <v>513</v>
      </c>
      <c r="H498" s="11" t="s">
        <v>514</v>
      </c>
      <c r="I498" s="14" t="s">
        <v>867</v>
      </c>
      <c r="J498" s="14" t="s">
        <v>29</v>
      </c>
      <c r="K498" s="15" t="s">
        <v>30</v>
      </c>
      <c r="L498" s="56" t="s">
        <v>915</v>
      </c>
      <c r="M498" s="14" t="s">
        <v>546</v>
      </c>
      <c r="N498" s="14" t="s">
        <v>32</v>
      </c>
      <c r="O498" s="14"/>
      <c r="P498" s="15" t="s">
        <v>916</v>
      </c>
      <c r="Q498" s="16">
        <v>30799</v>
      </c>
      <c r="R498" s="17">
        <v>65.099999999999994</v>
      </c>
      <c r="S498" s="18">
        <v>12359.9355</v>
      </c>
      <c r="T498" s="19" t="s">
        <v>407</v>
      </c>
      <c r="U498" s="20" t="s">
        <v>520</v>
      </c>
      <c r="V498" s="22">
        <v>38</v>
      </c>
      <c r="W498" s="22">
        <v>1</v>
      </c>
      <c r="X498" s="23"/>
    </row>
    <row r="499" spans="1:24" s="1" customFormat="1" ht="17" customHeight="1" x14ac:dyDescent="0.3">
      <c r="A499" s="24" t="s">
        <v>23</v>
      </c>
      <c r="B499" s="24" t="s">
        <v>870</v>
      </c>
      <c r="C499" s="12" t="s">
        <v>914</v>
      </c>
      <c r="D499" s="54"/>
      <c r="E499" s="39" t="str">
        <f t="shared" si="17"/>
        <v>Еще фото</v>
      </c>
      <c r="F499" s="13"/>
      <c r="G499" s="24" t="s">
        <v>513</v>
      </c>
      <c r="H499" s="24" t="s">
        <v>514</v>
      </c>
      <c r="I499" s="24" t="s">
        <v>867</v>
      </c>
      <c r="J499" s="14" t="s">
        <v>29</v>
      </c>
      <c r="K499" s="15" t="s">
        <v>30</v>
      </c>
      <c r="L499" s="57"/>
      <c r="M499" s="14" t="s">
        <v>546</v>
      </c>
      <c r="N499" s="14" t="s">
        <v>32</v>
      </c>
      <c r="O499" s="14"/>
      <c r="P499" s="15" t="s">
        <v>916</v>
      </c>
      <c r="Q499" s="16">
        <v>30799</v>
      </c>
      <c r="R499" s="17">
        <v>65.099999999999994</v>
      </c>
      <c r="S499" s="18">
        <v>12359.9355</v>
      </c>
      <c r="T499" s="19" t="s">
        <v>407</v>
      </c>
      <c r="U499" s="20" t="s">
        <v>521</v>
      </c>
      <c r="V499" s="22">
        <v>39</v>
      </c>
      <c r="W499" s="22">
        <v>14</v>
      </c>
      <c r="X499" s="23"/>
    </row>
    <row r="500" spans="1:24" s="1" customFormat="1" ht="17" customHeight="1" x14ac:dyDescent="0.3">
      <c r="A500" s="24" t="s">
        <v>23</v>
      </c>
      <c r="B500" s="24" t="s">
        <v>870</v>
      </c>
      <c r="C500" s="12" t="s">
        <v>914</v>
      </c>
      <c r="D500" s="54"/>
      <c r="E500" s="39" t="str">
        <f t="shared" si="17"/>
        <v>Еще фото</v>
      </c>
      <c r="F500" s="13"/>
      <c r="G500" s="24" t="s">
        <v>513</v>
      </c>
      <c r="H500" s="24" t="s">
        <v>514</v>
      </c>
      <c r="I500" s="24" t="s">
        <v>867</v>
      </c>
      <c r="J500" s="14" t="s">
        <v>29</v>
      </c>
      <c r="K500" s="15" t="s">
        <v>30</v>
      </c>
      <c r="L500" s="57"/>
      <c r="M500" s="14" t="s">
        <v>546</v>
      </c>
      <c r="N500" s="14" t="s">
        <v>32</v>
      </c>
      <c r="O500" s="14"/>
      <c r="P500" s="15" t="s">
        <v>916</v>
      </c>
      <c r="Q500" s="16">
        <v>30799</v>
      </c>
      <c r="R500" s="17">
        <v>65.099999999999994</v>
      </c>
      <c r="S500" s="18">
        <v>12359.9355</v>
      </c>
      <c r="T500" s="19" t="s">
        <v>407</v>
      </c>
      <c r="U500" s="20" t="s">
        <v>522</v>
      </c>
      <c r="V500" s="30">
        <v>39.5</v>
      </c>
      <c r="W500" s="22">
        <v>15</v>
      </c>
      <c r="X500" s="23"/>
    </row>
    <row r="501" spans="1:24" s="1" customFormat="1" ht="17" customHeight="1" x14ac:dyDescent="0.3">
      <c r="A501" s="24" t="s">
        <v>23</v>
      </c>
      <c r="B501" s="24" t="s">
        <v>870</v>
      </c>
      <c r="C501" s="12" t="s">
        <v>914</v>
      </c>
      <c r="D501" s="54"/>
      <c r="E501" s="39" t="str">
        <f t="shared" si="17"/>
        <v>Еще фото</v>
      </c>
      <c r="F501" s="13"/>
      <c r="G501" s="24" t="s">
        <v>513</v>
      </c>
      <c r="H501" s="24" t="s">
        <v>514</v>
      </c>
      <c r="I501" s="24" t="s">
        <v>867</v>
      </c>
      <c r="J501" s="14" t="s">
        <v>29</v>
      </c>
      <c r="K501" s="15" t="s">
        <v>30</v>
      </c>
      <c r="L501" s="57"/>
      <c r="M501" s="14" t="s">
        <v>546</v>
      </c>
      <c r="N501" s="14" t="s">
        <v>32</v>
      </c>
      <c r="O501" s="14"/>
      <c r="P501" s="15" t="s">
        <v>916</v>
      </c>
      <c r="Q501" s="16">
        <v>30799</v>
      </c>
      <c r="R501" s="17">
        <v>65.099999999999994</v>
      </c>
      <c r="S501" s="18">
        <v>12359.9355</v>
      </c>
      <c r="T501" s="19" t="s">
        <v>407</v>
      </c>
      <c r="U501" s="20" t="s">
        <v>523</v>
      </c>
      <c r="V501" s="22">
        <v>40</v>
      </c>
      <c r="W501" s="22">
        <v>22</v>
      </c>
      <c r="X501" s="23"/>
    </row>
    <row r="502" spans="1:24" s="1" customFormat="1" ht="17" customHeight="1" x14ac:dyDescent="0.3">
      <c r="A502" s="24" t="s">
        <v>23</v>
      </c>
      <c r="B502" s="24" t="s">
        <v>870</v>
      </c>
      <c r="C502" s="12" t="s">
        <v>914</v>
      </c>
      <c r="D502" s="54"/>
      <c r="E502" s="39" t="str">
        <f t="shared" si="17"/>
        <v>Еще фото</v>
      </c>
      <c r="F502" s="13"/>
      <c r="G502" s="24" t="s">
        <v>513</v>
      </c>
      <c r="H502" s="24" t="s">
        <v>514</v>
      </c>
      <c r="I502" s="24" t="s">
        <v>867</v>
      </c>
      <c r="J502" s="14" t="s">
        <v>29</v>
      </c>
      <c r="K502" s="15" t="s">
        <v>30</v>
      </c>
      <c r="L502" s="57"/>
      <c r="M502" s="14" t="s">
        <v>546</v>
      </c>
      <c r="N502" s="14" t="s">
        <v>32</v>
      </c>
      <c r="O502" s="14"/>
      <c r="P502" s="15" t="s">
        <v>916</v>
      </c>
      <c r="Q502" s="16">
        <v>30799</v>
      </c>
      <c r="R502" s="17">
        <v>65.099999999999994</v>
      </c>
      <c r="S502" s="18">
        <v>12359.9355</v>
      </c>
      <c r="T502" s="19" t="s">
        <v>407</v>
      </c>
      <c r="U502" s="20" t="s">
        <v>589</v>
      </c>
      <c r="V502" s="22">
        <v>41</v>
      </c>
      <c r="W502" s="22">
        <v>25</v>
      </c>
      <c r="X502" s="23"/>
    </row>
    <row r="503" spans="1:24" s="1" customFormat="1" ht="22.05" customHeight="1" x14ac:dyDescent="0.3">
      <c r="A503" s="24" t="s">
        <v>23</v>
      </c>
      <c r="B503" s="24" t="s">
        <v>870</v>
      </c>
      <c r="C503" s="12" t="s">
        <v>914</v>
      </c>
      <c r="D503" s="55"/>
      <c r="E503" s="39" t="str">
        <f t="shared" si="17"/>
        <v>Еще фото</v>
      </c>
      <c r="F503" s="13"/>
      <c r="G503" s="24" t="s">
        <v>513</v>
      </c>
      <c r="H503" s="24" t="s">
        <v>514</v>
      </c>
      <c r="I503" s="24" t="s">
        <v>867</v>
      </c>
      <c r="J503" s="14" t="s">
        <v>29</v>
      </c>
      <c r="K503" s="15" t="s">
        <v>30</v>
      </c>
      <c r="L503" s="58"/>
      <c r="M503" s="14" t="s">
        <v>546</v>
      </c>
      <c r="N503" s="14" t="s">
        <v>32</v>
      </c>
      <c r="O503" s="14"/>
      <c r="P503" s="15" t="s">
        <v>916</v>
      </c>
      <c r="Q503" s="16">
        <v>30799</v>
      </c>
      <c r="R503" s="17">
        <v>65.099999999999994</v>
      </c>
      <c r="S503" s="18">
        <v>12359.9355</v>
      </c>
      <c r="T503" s="19" t="s">
        <v>407</v>
      </c>
      <c r="U503" s="20" t="s">
        <v>524</v>
      </c>
      <c r="V503" s="30">
        <v>41.5</v>
      </c>
      <c r="W503" s="22">
        <v>71</v>
      </c>
      <c r="X503" s="23"/>
    </row>
    <row r="504" spans="1:24" s="1" customFormat="1" ht="108" customHeight="1" x14ac:dyDescent="0.3">
      <c r="A504" s="11" t="s">
        <v>23</v>
      </c>
      <c r="B504" s="11" t="s">
        <v>917</v>
      </c>
      <c r="C504" s="12" t="s">
        <v>918</v>
      </c>
      <c r="D504" s="26"/>
      <c r="E504" s="39" t="str">
        <f>HYPERLINK("https://www.google.ru/search?q=CW4554-112&amp;newwindow=1&amp;tbm=isch","Еще фото")</f>
        <v>Еще фото</v>
      </c>
      <c r="F504" s="13"/>
      <c r="G504" s="11" t="s">
        <v>513</v>
      </c>
      <c r="H504" s="11" t="s">
        <v>514</v>
      </c>
      <c r="I504" s="14" t="s">
        <v>867</v>
      </c>
      <c r="J504" s="14" t="s">
        <v>29</v>
      </c>
      <c r="K504" s="15" t="s">
        <v>58</v>
      </c>
      <c r="L504" s="14" t="s">
        <v>919</v>
      </c>
      <c r="M504" s="14" t="s">
        <v>546</v>
      </c>
      <c r="N504" s="14" t="s">
        <v>75</v>
      </c>
      <c r="O504" s="14"/>
      <c r="P504" s="15" t="s">
        <v>920</v>
      </c>
      <c r="Q504" s="16">
        <v>14999</v>
      </c>
      <c r="R504" s="17">
        <v>65.08</v>
      </c>
      <c r="S504" s="18">
        <v>6023.4354999999996</v>
      </c>
      <c r="T504" s="19" t="s">
        <v>407</v>
      </c>
      <c r="U504" s="20" t="s">
        <v>541</v>
      </c>
      <c r="V504" s="22">
        <v>35</v>
      </c>
      <c r="W504" s="22">
        <v>1</v>
      </c>
      <c r="X504" s="23"/>
    </row>
    <row r="505" spans="1:24" s="1" customFormat="1" ht="35" customHeight="1" x14ac:dyDescent="0.3">
      <c r="A505" s="11" t="s">
        <v>23</v>
      </c>
      <c r="B505" s="11" t="s">
        <v>921</v>
      </c>
      <c r="C505" s="12" t="s">
        <v>922</v>
      </c>
      <c r="D505" s="53"/>
      <c r="E505" s="39" t="str">
        <f>HYPERLINK("https://www.google.ru/search?q=DM0113-600&amp;newwindow=1&amp;tbm=isch","Еще фото")</f>
        <v>Еще фото</v>
      </c>
      <c r="F505" s="13"/>
      <c r="G505" s="11" t="s">
        <v>866</v>
      </c>
      <c r="H505" s="11" t="s">
        <v>514</v>
      </c>
      <c r="I505" s="14" t="s">
        <v>867</v>
      </c>
      <c r="J505" s="14" t="s">
        <v>29</v>
      </c>
      <c r="K505" s="15" t="s">
        <v>58</v>
      </c>
      <c r="L505" s="56" t="s">
        <v>888</v>
      </c>
      <c r="M505" s="14"/>
      <c r="N505" s="14" t="s">
        <v>316</v>
      </c>
      <c r="O505" s="14"/>
      <c r="P505" s="15" t="s">
        <v>902</v>
      </c>
      <c r="Q505" s="16">
        <v>12199</v>
      </c>
      <c r="R505" s="17">
        <v>64.28</v>
      </c>
      <c r="S505" s="18">
        <v>5011.4355000000005</v>
      </c>
      <c r="T505" s="19" t="s">
        <v>407</v>
      </c>
      <c r="U505" s="20" t="s">
        <v>520</v>
      </c>
      <c r="V505" s="30">
        <v>36.5</v>
      </c>
      <c r="W505" s="22">
        <v>7</v>
      </c>
      <c r="X505" s="23"/>
    </row>
    <row r="506" spans="1:24" s="1" customFormat="1" ht="35" customHeight="1" x14ac:dyDescent="0.3">
      <c r="A506" s="24" t="s">
        <v>23</v>
      </c>
      <c r="B506" s="24" t="s">
        <v>921</v>
      </c>
      <c r="C506" s="12" t="s">
        <v>922</v>
      </c>
      <c r="D506" s="54"/>
      <c r="E506" s="39" t="str">
        <f>HYPERLINK("https://www.google.ru/search?q=DM0113-600&amp;newwindow=1&amp;tbm=isch","Еще фото")</f>
        <v>Еще фото</v>
      </c>
      <c r="F506" s="13"/>
      <c r="G506" s="24" t="s">
        <v>866</v>
      </c>
      <c r="H506" s="24" t="s">
        <v>514</v>
      </c>
      <c r="I506" s="24" t="s">
        <v>867</v>
      </c>
      <c r="J506" s="14" t="s">
        <v>29</v>
      </c>
      <c r="K506" s="15" t="s">
        <v>58</v>
      </c>
      <c r="L506" s="57"/>
      <c r="M506" s="14"/>
      <c r="N506" s="14" t="s">
        <v>316</v>
      </c>
      <c r="O506" s="14"/>
      <c r="P506" s="15" t="s">
        <v>902</v>
      </c>
      <c r="Q506" s="16">
        <v>12199</v>
      </c>
      <c r="R506" s="17">
        <v>64.28</v>
      </c>
      <c r="S506" s="18">
        <v>5011.4355000000005</v>
      </c>
      <c r="T506" s="19" t="s">
        <v>407</v>
      </c>
      <c r="U506" s="20" t="s">
        <v>589</v>
      </c>
      <c r="V506" s="22">
        <v>39</v>
      </c>
      <c r="W506" s="22">
        <v>3</v>
      </c>
      <c r="X506" s="23"/>
    </row>
    <row r="507" spans="1:24" s="1" customFormat="1" ht="37.049999999999997" customHeight="1" x14ac:dyDescent="0.3">
      <c r="A507" s="24" t="s">
        <v>23</v>
      </c>
      <c r="B507" s="24" t="s">
        <v>921</v>
      </c>
      <c r="C507" s="12" t="s">
        <v>922</v>
      </c>
      <c r="D507" s="55"/>
      <c r="E507" s="39" t="str">
        <f>HYPERLINK("https://www.google.ru/search?q=DM0113-600&amp;newwindow=1&amp;tbm=isch","Еще фото")</f>
        <v>Еще фото</v>
      </c>
      <c r="F507" s="13"/>
      <c r="G507" s="24" t="s">
        <v>866</v>
      </c>
      <c r="H507" s="24" t="s">
        <v>514</v>
      </c>
      <c r="I507" s="24" t="s">
        <v>867</v>
      </c>
      <c r="J507" s="14" t="s">
        <v>29</v>
      </c>
      <c r="K507" s="15" t="s">
        <v>58</v>
      </c>
      <c r="L507" s="58"/>
      <c r="M507" s="14"/>
      <c r="N507" s="14" t="s">
        <v>316</v>
      </c>
      <c r="O507" s="14"/>
      <c r="P507" s="15" t="s">
        <v>902</v>
      </c>
      <c r="Q507" s="16">
        <v>12199</v>
      </c>
      <c r="R507" s="17">
        <v>64.28</v>
      </c>
      <c r="S507" s="18">
        <v>5011.4355000000005</v>
      </c>
      <c r="T507" s="19" t="s">
        <v>407</v>
      </c>
      <c r="U507" s="20" t="s">
        <v>524</v>
      </c>
      <c r="V507" s="30">
        <v>39.5</v>
      </c>
      <c r="W507" s="22">
        <v>2</v>
      </c>
      <c r="X507" s="23"/>
    </row>
    <row r="508" spans="1:24" s="1" customFormat="1" ht="14" customHeight="1" x14ac:dyDescent="0.3">
      <c r="A508" s="11" t="s">
        <v>23</v>
      </c>
      <c r="B508" s="11" t="s">
        <v>923</v>
      </c>
      <c r="C508" s="12" t="s">
        <v>924</v>
      </c>
      <c r="D508" s="53"/>
      <c r="E508" s="39" t="str">
        <f t="shared" ref="E508:E514" si="18">HYPERLINK("https://www.google.ru/search?q=DH2987-101&amp;newwindow=1&amp;tbm=isch","Еще фото")</f>
        <v>Еще фото</v>
      </c>
      <c r="F508" s="13" t="s">
        <v>26</v>
      </c>
      <c r="G508" s="11" t="s">
        <v>866</v>
      </c>
      <c r="H508" s="11" t="s">
        <v>514</v>
      </c>
      <c r="I508" s="14" t="s">
        <v>867</v>
      </c>
      <c r="J508" s="14" t="s">
        <v>29</v>
      </c>
      <c r="K508" s="15" t="s">
        <v>30</v>
      </c>
      <c r="L508" s="56" t="s">
        <v>925</v>
      </c>
      <c r="M508" s="14"/>
      <c r="N508" s="14" t="s">
        <v>75</v>
      </c>
      <c r="O508" s="14"/>
      <c r="P508" s="15" t="s">
        <v>879</v>
      </c>
      <c r="Q508" s="16">
        <v>12899</v>
      </c>
      <c r="R508" s="17">
        <v>63.74</v>
      </c>
      <c r="S508" s="18">
        <v>5379.4355000000005</v>
      </c>
      <c r="T508" s="19" t="s">
        <v>407</v>
      </c>
      <c r="U508" s="20" t="s">
        <v>522</v>
      </c>
      <c r="V508" s="30">
        <v>39.5</v>
      </c>
      <c r="W508" s="22">
        <v>6</v>
      </c>
      <c r="X508" s="23"/>
    </row>
    <row r="509" spans="1:24" s="1" customFormat="1" ht="14" customHeight="1" x14ac:dyDescent="0.3">
      <c r="A509" s="24" t="s">
        <v>23</v>
      </c>
      <c r="B509" s="24" t="s">
        <v>923</v>
      </c>
      <c r="C509" s="12" t="s">
        <v>924</v>
      </c>
      <c r="D509" s="54"/>
      <c r="E509" s="39" t="str">
        <f t="shared" si="18"/>
        <v>Еще фото</v>
      </c>
      <c r="F509" s="13" t="s">
        <v>26</v>
      </c>
      <c r="G509" s="24" t="s">
        <v>866</v>
      </c>
      <c r="H509" s="24" t="s">
        <v>514</v>
      </c>
      <c r="I509" s="24" t="s">
        <v>867</v>
      </c>
      <c r="J509" s="14" t="s">
        <v>29</v>
      </c>
      <c r="K509" s="15" t="s">
        <v>30</v>
      </c>
      <c r="L509" s="57"/>
      <c r="M509" s="14"/>
      <c r="N509" s="14" t="s">
        <v>75</v>
      </c>
      <c r="O509" s="14"/>
      <c r="P509" s="15" t="s">
        <v>879</v>
      </c>
      <c r="Q509" s="16">
        <v>12899</v>
      </c>
      <c r="R509" s="17">
        <v>63.74</v>
      </c>
      <c r="S509" s="18">
        <v>5379.4355000000005</v>
      </c>
      <c r="T509" s="19" t="s">
        <v>407</v>
      </c>
      <c r="U509" s="20" t="s">
        <v>523</v>
      </c>
      <c r="V509" s="22">
        <v>40</v>
      </c>
      <c r="W509" s="22">
        <v>22</v>
      </c>
      <c r="X509" s="23"/>
    </row>
    <row r="510" spans="1:24" s="1" customFormat="1" ht="14" customHeight="1" x14ac:dyDescent="0.3">
      <c r="A510" s="24" t="s">
        <v>23</v>
      </c>
      <c r="B510" s="24" t="s">
        <v>923</v>
      </c>
      <c r="C510" s="12" t="s">
        <v>924</v>
      </c>
      <c r="D510" s="54"/>
      <c r="E510" s="39" t="str">
        <f t="shared" si="18"/>
        <v>Еще фото</v>
      </c>
      <c r="F510" s="13" t="s">
        <v>26</v>
      </c>
      <c r="G510" s="24" t="s">
        <v>866</v>
      </c>
      <c r="H510" s="24" t="s">
        <v>514</v>
      </c>
      <c r="I510" s="24" t="s">
        <v>867</v>
      </c>
      <c r="J510" s="14" t="s">
        <v>29</v>
      </c>
      <c r="K510" s="15" t="s">
        <v>30</v>
      </c>
      <c r="L510" s="57"/>
      <c r="M510" s="14"/>
      <c r="N510" s="14" t="s">
        <v>75</v>
      </c>
      <c r="O510" s="14"/>
      <c r="P510" s="15" t="s">
        <v>879</v>
      </c>
      <c r="Q510" s="16">
        <v>12899</v>
      </c>
      <c r="R510" s="17">
        <v>63.74</v>
      </c>
      <c r="S510" s="18">
        <v>5379.4355000000005</v>
      </c>
      <c r="T510" s="19" t="s">
        <v>407</v>
      </c>
      <c r="U510" s="20" t="s">
        <v>589</v>
      </c>
      <c r="V510" s="22">
        <v>41</v>
      </c>
      <c r="W510" s="22">
        <v>57</v>
      </c>
      <c r="X510" s="23"/>
    </row>
    <row r="511" spans="1:24" s="1" customFormat="1" ht="14" customHeight="1" x14ac:dyDescent="0.3">
      <c r="A511" s="24" t="s">
        <v>23</v>
      </c>
      <c r="B511" s="24" t="s">
        <v>923</v>
      </c>
      <c r="C511" s="12" t="s">
        <v>924</v>
      </c>
      <c r="D511" s="54"/>
      <c r="E511" s="39" t="str">
        <f t="shared" si="18"/>
        <v>Еще фото</v>
      </c>
      <c r="F511" s="13" t="s">
        <v>26</v>
      </c>
      <c r="G511" s="24" t="s">
        <v>866</v>
      </c>
      <c r="H511" s="24" t="s">
        <v>514</v>
      </c>
      <c r="I511" s="24" t="s">
        <v>867</v>
      </c>
      <c r="J511" s="14" t="s">
        <v>29</v>
      </c>
      <c r="K511" s="15" t="s">
        <v>30</v>
      </c>
      <c r="L511" s="57"/>
      <c r="M511" s="14"/>
      <c r="N511" s="14" t="s">
        <v>75</v>
      </c>
      <c r="O511" s="14"/>
      <c r="P511" s="15" t="s">
        <v>879</v>
      </c>
      <c r="Q511" s="16">
        <v>12899</v>
      </c>
      <c r="R511" s="17">
        <v>63.74</v>
      </c>
      <c r="S511" s="18">
        <v>5379.4355000000005</v>
      </c>
      <c r="T511" s="19" t="s">
        <v>407</v>
      </c>
      <c r="U511" s="20" t="s">
        <v>524</v>
      </c>
      <c r="V511" s="30">
        <v>41.5</v>
      </c>
      <c r="W511" s="22">
        <v>120</v>
      </c>
      <c r="X511" s="23"/>
    </row>
    <row r="512" spans="1:24" s="1" customFormat="1" ht="14" customHeight="1" x14ac:dyDescent="0.3">
      <c r="A512" s="24" t="s">
        <v>23</v>
      </c>
      <c r="B512" s="24" t="s">
        <v>923</v>
      </c>
      <c r="C512" s="12" t="s">
        <v>924</v>
      </c>
      <c r="D512" s="54"/>
      <c r="E512" s="39" t="str">
        <f t="shared" si="18"/>
        <v>Еще фото</v>
      </c>
      <c r="F512" s="13" t="s">
        <v>26</v>
      </c>
      <c r="G512" s="24" t="s">
        <v>866</v>
      </c>
      <c r="H512" s="24" t="s">
        <v>514</v>
      </c>
      <c r="I512" s="24" t="s">
        <v>867</v>
      </c>
      <c r="J512" s="14" t="s">
        <v>29</v>
      </c>
      <c r="K512" s="15" t="s">
        <v>30</v>
      </c>
      <c r="L512" s="57"/>
      <c r="M512" s="14"/>
      <c r="N512" s="14" t="s">
        <v>75</v>
      </c>
      <c r="O512" s="14"/>
      <c r="P512" s="15" t="s">
        <v>879</v>
      </c>
      <c r="Q512" s="16">
        <v>12899</v>
      </c>
      <c r="R512" s="17">
        <v>63.74</v>
      </c>
      <c r="S512" s="18">
        <v>5379.4355000000005</v>
      </c>
      <c r="T512" s="19" t="s">
        <v>407</v>
      </c>
      <c r="U512" s="20" t="s">
        <v>526</v>
      </c>
      <c r="V512" s="22">
        <v>43</v>
      </c>
      <c r="W512" s="22">
        <v>2</v>
      </c>
      <c r="X512" s="23"/>
    </row>
    <row r="513" spans="1:24" s="1" customFormat="1" ht="14" customHeight="1" x14ac:dyDescent="0.3">
      <c r="A513" s="24" t="s">
        <v>23</v>
      </c>
      <c r="B513" s="24" t="s">
        <v>923</v>
      </c>
      <c r="C513" s="12" t="s">
        <v>924</v>
      </c>
      <c r="D513" s="54"/>
      <c r="E513" s="39" t="str">
        <f t="shared" si="18"/>
        <v>Еще фото</v>
      </c>
      <c r="F513" s="13" t="s">
        <v>26</v>
      </c>
      <c r="G513" s="24" t="s">
        <v>866</v>
      </c>
      <c r="H513" s="24" t="s">
        <v>514</v>
      </c>
      <c r="I513" s="24" t="s">
        <v>867</v>
      </c>
      <c r="J513" s="14" t="s">
        <v>29</v>
      </c>
      <c r="K513" s="15" t="s">
        <v>30</v>
      </c>
      <c r="L513" s="57"/>
      <c r="M513" s="14"/>
      <c r="N513" s="14" t="s">
        <v>75</v>
      </c>
      <c r="O513" s="14"/>
      <c r="P513" s="15" t="s">
        <v>879</v>
      </c>
      <c r="Q513" s="16">
        <v>12899</v>
      </c>
      <c r="R513" s="17">
        <v>63.74</v>
      </c>
      <c r="S513" s="18">
        <v>5379.4355000000005</v>
      </c>
      <c r="T513" s="19" t="s">
        <v>407</v>
      </c>
      <c r="U513" s="20" t="s">
        <v>527</v>
      </c>
      <c r="V513" s="30">
        <v>43.5</v>
      </c>
      <c r="W513" s="22">
        <v>1</v>
      </c>
      <c r="X513" s="23"/>
    </row>
    <row r="514" spans="1:24" s="1" customFormat="1" ht="17" customHeight="1" x14ac:dyDescent="0.3">
      <c r="A514" s="24" t="s">
        <v>23</v>
      </c>
      <c r="B514" s="24" t="s">
        <v>923</v>
      </c>
      <c r="C514" s="12" t="s">
        <v>924</v>
      </c>
      <c r="D514" s="55"/>
      <c r="E514" s="39" t="str">
        <f t="shared" si="18"/>
        <v>Еще фото</v>
      </c>
      <c r="F514" s="13" t="s">
        <v>26</v>
      </c>
      <c r="G514" s="24" t="s">
        <v>866</v>
      </c>
      <c r="H514" s="24" t="s">
        <v>514</v>
      </c>
      <c r="I514" s="24" t="s">
        <v>867</v>
      </c>
      <c r="J514" s="14" t="s">
        <v>29</v>
      </c>
      <c r="K514" s="15" t="s">
        <v>30</v>
      </c>
      <c r="L514" s="58"/>
      <c r="M514" s="14"/>
      <c r="N514" s="14" t="s">
        <v>75</v>
      </c>
      <c r="O514" s="14"/>
      <c r="P514" s="15" t="s">
        <v>879</v>
      </c>
      <c r="Q514" s="16">
        <v>12899</v>
      </c>
      <c r="R514" s="17">
        <v>63.74</v>
      </c>
      <c r="S514" s="18">
        <v>5379.4355000000005</v>
      </c>
      <c r="T514" s="19" t="s">
        <v>407</v>
      </c>
      <c r="U514" s="20" t="s">
        <v>666</v>
      </c>
      <c r="V514" s="22">
        <v>44</v>
      </c>
      <c r="W514" s="22">
        <v>2</v>
      </c>
      <c r="X514" s="23"/>
    </row>
    <row r="515" spans="1:24" s="1" customFormat="1" ht="21" customHeight="1" x14ac:dyDescent="0.3">
      <c r="A515" s="11" t="s">
        <v>23</v>
      </c>
      <c r="B515" s="11" t="s">
        <v>926</v>
      </c>
      <c r="C515" s="27" t="s">
        <v>927</v>
      </c>
      <c r="D515" s="53"/>
      <c r="E515" s="39" t="str">
        <f>HYPERLINK("https://www.google.ru/search?q=DQ3984-100&amp;newwindow=1&amp;tbm=isch","Еще фото")</f>
        <v>Еще фото</v>
      </c>
      <c r="F515" s="13"/>
      <c r="G515" s="11" t="s">
        <v>513</v>
      </c>
      <c r="H515" s="11" t="s">
        <v>514</v>
      </c>
      <c r="I515" s="14" t="s">
        <v>867</v>
      </c>
      <c r="J515" s="14" t="s">
        <v>29</v>
      </c>
      <c r="K515" s="15" t="s">
        <v>30</v>
      </c>
      <c r="L515" s="56" t="s">
        <v>928</v>
      </c>
      <c r="M515" s="14" t="s">
        <v>546</v>
      </c>
      <c r="N515" s="14" t="s">
        <v>75</v>
      </c>
      <c r="O515" s="14"/>
      <c r="P515" s="15" t="s">
        <v>929</v>
      </c>
      <c r="Q515" s="16">
        <v>38499</v>
      </c>
      <c r="R515" s="17">
        <v>62.45</v>
      </c>
      <c r="S515" s="18">
        <v>16626.4355</v>
      </c>
      <c r="T515" s="19" t="s">
        <v>407</v>
      </c>
      <c r="U515" s="20" t="s">
        <v>521</v>
      </c>
      <c r="V515" s="22">
        <v>39</v>
      </c>
      <c r="W515" s="22">
        <v>1</v>
      </c>
      <c r="X515" s="23"/>
    </row>
    <row r="516" spans="1:24" s="1" customFormat="1" ht="21" customHeight="1" x14ac:dyDescent="0.3">
      <c r="A516" s="24" t="s">
        <v>23</v>
      </c>
      <c r="B516" s="24" t="s">
        <v>926</v>
      </c>
      <c r="C516" s="28" t="s">
        <v>927</v>
      </c>
      <c r="D516" s="54"/>
      <c r="E516" s="39" t="str">
        <f>HYPERLINK("https://www.google.ru/search?q=DQ3984-100&amp;newwindow=1&amp;tbm=isch","Еще фото")</f>
        <v>Еще фото</v>
      </c>
      <c r="F516" s="13"/>
      <c r="G516" s="24" t="s">
        <v>513</v>
      </c>
      <c r="H516" s="24" t="s">
        <v>514</v>
      </c>
      <c r="I516" s="24" t="s">
        <v>867</v>
      </c>
      <c r="J516" s="14" t="s">
        <v>29</v>
      </c>
      <c r="K516" s="15" t="s">
        <v>30</v>
      </c>
      <c r="L516" s="57"/>
      <c r="M516" s="14" t="s">
        <v>546</v>
      </c>
      <c r="N516" s="14" t="s">
        <v>75</v>
      </c>
      <c r="O516" s="14"/>
      <c r="P516" s="15" t="s">
        <v>929</v>
      </c>
      <c r="Q516" s="16">
        <v>38499</v>
      </c>
      <c r="R516" s="17">
        <v>62.45</v>
      </c>
      <c r="S516" s="18">
        <v>16626.4355</v>
      </c>
      <c r="T516" s="19" t="s">
        <v>407</v>
      </c>
      <c r="U516" s="20" t="s">
        <v>523</v>
      </c>
      <c r="V516" s="22">
        <v>40</v>
      </c>
      <c r="W516" s="22">
        <v>2</v>
      </c>
      <c r="X516" s="23"/>
    </row>
    <row r="517" spans="1:24" s="1" customFormat="1" ht="21" customHeight="1" x14ac:dyDescent="0.3">
      <c r="A517" s="24" t="s">
        <v>23</v>
      </c>
      <c r="B517" s="24" t="s">
        <v>926</v>
      </c>
      <c r="C517" s="28" t="s">
        <v>927</v>
      </c>
      <c r="D517" s="54"/>
      <c r="E517" s="39" t="str">
        <f>HYPERLINK("https://www.google.ru/search?q=DQ3984-100&amp;newwindow=1&amp;tbm=isch","Еще фото")</f>
        <v>Еще фото</v>
      </c>
      <c r="F517" s="13"/>
      <c r="G517" s="24" t="s">
        <v>513</v>
      </c>
      <c r="H517" s="24" t="s">
        <v>514</v>
      </c>
      <c r="I517" s="24" t="s">
        <v>867</v>
      </c>
      <c r="J517" s="14" t="s">
        <v>29</v>
      </c>
      <c r="K517" s="15" t="s">
        <v>30</v>
      </c>
      <c r="L517" s="57"/>
      <c r="M517" s="14" t="s">
        <v>546</v>
      </c>
      <c r="N517" s="14" t="s">
        <v>75</v>
      </c>
      <c r="O517" s="14"/>
      <c r="P517" s="15" t="s">
        <v>929</v>
      </c>
      <c r="Q517" s="16">
        <v>38499</v>
      </c>
      <c r="R517" s="17">
        <v>62.45</v>
      </c>
      <c r="S517" s="18">
        <v>16626.4355</v>
      </c>
      <c r="T517" s="19" t="s">
        <v>407</v>
      </c>
      <c r="U517" s="20" t="s">
        <v>589</v>
      </c>
      <c r="V517" s="22">
        <v>41</v>
      </c>
      <c r="W517" s="22">
        <v>6</v>
      </c>
      <c r="X517" s="23"/>
    </row>
    <row r="518" spans="1:24" s="1" customFormat="1" ht="21" customHeight="1" x14ac:dyDescent="0.3">
      <c r="A518" s="24" t="s">
        <v>23</v>
      </c>
      <c r="B518" s="24" t="s">
        <v>926</v>
      </c>
      <c r="C518" s="28" t="s">
        <v>927</v>
      </c>
      <c r="D518" s="54"/>
      <c r="E518" s="39" t="str">
        <f>HYPERLINK("https://www.google.ru/search?q=DQ3984-100&amp;newwindow=1&amp;tbm=isch","Еще фото")</f>
        <v>Еще фото</v>
      </c>
      <c r="F518" s="13"/>
      <c r="G518" s="24" t="s">
        <v>513</v>
      </c>
      <c r="H518" s="24" t="s">
        <v>514</v>
      </c>
      <c r="I518" s="24" t="s">
        <v>867</v>
      </c>
      <c r="J518" s="14" t="s">
        <v>29</v>
      </c>
      <c r="K518" s="15" t="s">
        <v>30</v>
      </c>
      <c r="L518" s="57"/>
      <c r="M518" s="14" t="s">
        <v>546</v>
      </c>
      <c r="N518" s="14" t="s">
        <v>75</v>
      </c>
      <c r="O518" s="14"/>
      <c r="P518" s="15" t="s">
        <v>929</v>
      </c>
      <c r="Q518" s="16">
        <v>38499</v>
      </c>
      <c r="R518" s="17">
        <v>62.45</v>
      </c>
      <c r="S518" s="18">
        <v>16626.4355</v>
      </c>
      <c r="T518" s="19" t="s">
        <v>407</v>
      </c>
      <c r="U518" s="20" t="s">
        <v>524</v>
      </c>
      <c r="V518" s="30">
        <v>41.5</v>
      </c>
      <c r="W518" s="22">
        <v>2</v>
      </c>
      <c r="X518" s="23"/>
    </row>
    <row r="519" spans="1:24" s="1" customFormat="1" ht="32" customHeight="1" x14ac:dyDescent="0.3">
      <c r="A519" s="24" t="s">
        <v>23</v>
      </c>
      <c r="B519" s="24" t="s">
        <v>926</v>
      </c>
      <c r="C519" s="28" t="s">
        <v>927</v>
      </c>
      <c r="D519" s="55"/>
      <c r="E519" s="39" t="str">
        <f>HYPERLINK("https://www.google.ru/search?q=DQ3984-100&amp;newwindow=1&amp;tbm=isch","Еще фото")</f>
        <v>Еще фото</v>
      </c>
      <c r="F519" s="13"/>
      <c r="G519" s="24" t="s">
        <v>513</v>
      </c>
      <c r="H519" s="24" t="s">
        <v>514</v>
      </c>
      <c r="I519" s="24" t="s">
        <v>867</v>
      </c>
      <c r="J519" s="14" t="s">
        <v>29</v>
      </c>
      <c r="K519" s="15" t="s">
        <v>30</v>
      </c>
      <c r="L519" s="58"/>
      <c r="M519" s="14" t="s">
        <v>546</v>
      </c>
      <c r="N519" s="14" t="s">
        <v>75</v>
      </c>
      <c r="O519" s="14"/>
      <c r="P519" s="15" t="s">
        <v>929</v>
      </c>
      <c r="Q519" s="16">
        <v>38499</v>
      </c>
      <c r="R519" s="17">
        <v>62.45</v>
      </c>
      <c r="S519" s="18">
        <v>16626.4355</v>
      </c>
      <c r="T519" s="19" t="s">
        <v>407</v>
      </c>
      <c r="U519" s="20" t="s">
        <v>526</v>
      </c>
      <c r="V519" s="22">
        <v>43</v>
      </c>
      <c r="W519" s="22">
        <v>1</v>
      </c>
      <c r="X519" s="23"/>
    </row>
    <row r="520" spans="1:24" s="1" customFormat="1" ht="17" customHeight="1" x14ac:dyDescent="0.3">
      <c r="A520" s="11" t="s">
        <v>23</v>
      </c>
      <c r="B520" s="11" t="s">
        <v>890</v>
      </c>
      <c r="C520" s="12" t="s">
        <v>930</v>
      </c>
      <c r="D520" s="53"/>
      <c r="E520" s="39" t="str">
        <f t="shared" ref="E520:E525" si="19">HYPERLINK("https://www.google.ru/search?q=687977-111&amp;newwindow=1&amp;tbm=isch","Еще фото")</f>
        <v>Еще фото</v>
      </c>
      <c r="F520" s="13" t="s">
        <v>26</v>
      </c>
      <c r="G520" s="11" t="s">
        <v>513</v>
      </c>
      <c r="H520" s="11" t="s">
        <v>514</v>
      </c>
      <c r="I520" s="14" t="s">
        <v>867</v>
      </c>
      <c r="J520" s="14" t="s">
        <v>29</v>
      </c>
      <c r="K520" s="15" t="s">
        <v>30</v>
      </c>
      <c r="L520" s="56" t="s">
        <v>892</v>
      </c>
      <c r="M520" s="14" t="s">
        <v>546</v>
      </c>
      <c r="N520" s="14" t="s">
        <v>75</v>
      </c>
      <c r="O520" s="14"/>
      <c r="P520" s="15" t="s">
        <v>931</v>
      </c>
      <c r="Q520" s="16">
        <v>20299</v>
      </c>
      <c r="R520" s="17">
        <v>61.78</v>
      </c>
      <c r="S520" s="18">
        <v>8921.4354999999996</v>
      </c>
      <c r="T520" s="19" t="s">
        <v>407</v>
      </c>
      <c r="U520" s="20" t="s">
        <v>521</v>
      </c>
      <c r="V520" s="22">
        <v>39</v>
      </c>
      <c r="W520" s="22">
        <v>15</v>
      </c>
      <c r="X520" s="23"/>
    </row>
    <row r="521" spans="1:24" s="1" customFormat="1" ht="17" customHeight="1" x14ac:dyDescent="0.3">
      <c r="A521" s="24" t="s">
        <v>23</v>
      </c>
      <c r="B521" s="24" t="s">
        <v>890</v>
      </c>
      <c r="C521" s="12" t="s">
        <v>930</v>
      </c>
      <c r="D521" s="54"/>
      <c r="E521" s="39" t="str">
        <f t="shared" si="19"/>
        <v>Еще фото</v>
      </c>
      <c r="F521" s="13" t="s">
        <v>26</v>
      </c>
      <c r="G521" s="24" t="s">
        <v>513</v>
      </c>
      <c r="H521" s="24" t="s">
        <v>514</v>
      </c>
      <c r="I521" s="24" t="s">
        <v>867</v>
      </c>
      <c r="J521" s="14" t="s">
        <v>29</v>
      </c>
      <c r="K521" s="15" t="s">
        <v>30</v>
      </c>
      <c r="L521" s="57"/>
      <c r="M521" s="14" t="s">
        <v>546</v>
      </c>
      <c r="N521" s="14" t="s">
        <v>75</v>
      </c>
      <c r="O521" s="14"/>
      <c r="P521" s="15" t="s">
        <v>931</v>
      </c>
      <c r="Q521" s="16">
        <v>20299</v>
      </c>
      <c r="R521" s="17">
        <v>61.78</v>
      </c>
      <c r="S521" s="18">
        <v>8921.4354999999996</v>
      </c>
      <c r="T521" s="19" t="s">
        <v>407</v>
      </c>
      <c r="U521" s="20" t="s">
        <v>522</v>
      </c>
      <c r="V521" s="30">
        <v>39.5</v>
      </c>
      <c r="W521" s="22">
        <v>16</v>
      </c>
      <c r="X521" s="23"/>
    </row>
    <row r="522" spans="1:24" s="1" customFormat="1" ht="17" customHeight="1" x14ac:dyDescent="0.3">
      <c r="A522" s="24" t="s">
        <v>23</v>
      </c>
      <c r="B522" s="24" t="s">
        <v>890</v>
      </c>
      <c r="C522" s="12" t="s">
        <v>930</v>
      </c>
      <c r="D522" s="54"/>
      <c r="E522" s="39" t="str">
        <f t="shared" si="19"/>
        <v>Еще фото</v>
      </c>
      <c r="F522" s="13" t="s">
        <v>26</v>
      </c>
      <c r="G522" s="24" t="s">
        <v>513</v>
      </c>
      <c r="H522" s="24" t="s">
        <v>514</v>
      </c>
      <c r="I522" s="24" t="s">
        <v>867</v>
      </c>
      <c r="J522" s="14" t="s">
        <v>29</v>
      </c>
      <c r="K522" s="15" t="s">
        <v>30</v>
      </c>
      <c r="L522" s="57"/>
      <c r="M522" s="14" t="s">
        <v>546</v>
      </c>
      <c r="N522" s="14" t="s">
        <v>75</v>
      </c>
      <c r="O522" s="14"/>
      <c r="P522" s="15" t="s">
        <v>931</v>
      </c>
      <c r="Q522" s="16">
        <v>20299</v>
      </c>
      <c r="R522" s="17">
        <v>61.78</v>
      </c>
      <c r="S522" s="18">
        <v>8921.4354999999996</v>
      </c>
      <c r="T522" s="19" t="s">
        <v>407</v>
      </c>
      <c r="U522" s="20" t="s">
        <v>523</v>
      </c>
      <c r="V522" s="22">
        <v>40</v>
      </c>
      <c r="W522" s="22">
        <v>12</v>
      </c>
      <c r="X522" s="23"/>
    </row>
    <row r="523" spans="1:24" s="1" customFormat="1" ht="17" customHeight="1" x14ac:dyDescent="0.3">
      <c r="A523" s="24" t="s">
        <v>23</v>
      </c>
      <c r="B523" s="24" t="s">
        <v>890</v>
      </c>
      <c r="C523" s="12" t="s">
        <v>930</v>
      </c>
      <c r="D523" s="54"/>
      <c r="E523" s="39" t="str">
        <f t="shared" si="19"/>
        <v>Еще фото</v>
      </c>
      <c r="F523" s="13" t="s">
        <v>26</v>
      </c>
      <c r="G523" s="24" t="s">
        <v>513</v>
      </c>
      <c r="H523" s="24" t="s">
        <v>514</v>
      </c>
      <c r="I523" s="24" t="s">
        <v>867</v>
      </c>
      <c r="J523" s="14" t="s">
        <v>29</v>
      </c>
      <c r="K523" s="15" t="s">
        <v>30</v>
      </c>
      <c r="L523" s="57"/>
      <c r="M523" s="14" t="s">
        <v>546</v>
      </c>
      <c r="N523" s="14" t="s">
        <v>75</v>
      </c>
      <c r="O523" s="14"/>
      <c r="P523" s="15" t="s">
        <v>931</v>
      </c>
      <c r="Q523" s="16">
        <v>20299</v>
      </c>
      <c r="R523" s="17">
        <v>61.78</v>
      </c>
      <c r="S523" s="18">
        <v>8921.4354999999996</v>
      </c>
      <c r="T523" s="19" t="s">
        <v>407</v>
      </c>
      <c r="U523" s="20" t="s">
        <v>589</v>
      </c>
      <c r="V523" s="22">
        <v>41</v>
      </c>
      <c r="W523" s="22">
        <v>21</v>
      </c>
      <c r="X523" s="23"/>
    </row>
    <row r="524" spans="1:24" s="1" customFormat="1" ht="17" customHeight="1" x14ac:dyDescent="0.3">
      <c r="A524" s="24" t="s">
        <v>23</v>
      </c>
      <c r="B524" s="24" t="s">
        <v>890</v>
      </c>
      <c r="C524" s="12" t="s">
        <v>930</v>
      </c>
      <c r="D524" s="54"/>
      <c r="E524" s="39" t="str">
        <f t="shared" si="19"/>
        <v>Еще фото</v>
      </c>
      <c r="F524" s="13" t="s">
        <v>26</v>
      </c>
      <c r="G524" s="24" t="s">
        <v>513</v>
      </c>
      <c r="H524" s="24" t="s">
        <v>514</v>
      </c>
      <c r="I524" s="24" t="s">
        <v>867</v>
      </c>
      <c r="J524" s="14" t="s">
        <v>29</v>
      </c>
      <c r="K524" s="15" t="s">
        <v>30</v>
      </c>
      <c r="L524" s="57"/>
      <c r="M524" s="14" t="s">
        <v>546</v>
      </c>
      <c r="N524" s="14" t="s">
        <v>75</v>
      </c>
      <c r="O524" s="14"/>
      <c r="P524" s="15" t="s">
        <v>931</v>
      </c>
      <c r="Q524" s="16">
        <v>20299</v>
      </c>
      <c r="R524" s="17">
        <v>61.78</v>
      </c>
      <c r="S524" s="18">
        <v>8921.4354999999996</v>
      </c>
      <c r="T524" s="19" t="s">
        <v>407</v>
      </c>
      <c r="U524" s="20" t="s">
        <v>524</v>
      </c>
      <c r="V524" s="30">
        <v>41.5</v>
      </c>
      <c r="W524" s="22">
        <v>70</v>
      </c>
      <c r="X524" s="23"/>
    </row>
    <row r="525" spans="1:24" s="1" customFormat="1" ht="22.05" customHeight="1" x14ac:dyDescent="0.3">
      <c r="A525" s="24" t="s">
        <v>23</v>
      </c>
      <c r="B525" s="24" t="s">
        <v>890</v>
      </c>
      <c r="C525" s="12" t="s">
        <v>930</v>
      </c>
      <c r="D525" s="55"/>
      <c r="E525" s="39" t="str">
        <f t="shared" si="19"/>
        <v>Еще фото</v>
      </c>
      <c r="F525" s="13" t="s">
        <v>26</v>
      </c>
      <c r="G525" s="24" t="s">
        <v>513</v>
      </c>
      <c r="H525" s="24" t="s">
        <v>514</v>
      </c>
      <c r="I525" s="24" t="s">
        <v>867</v>
      </c>
      <c r="J525" s="14" t="s">
        <v>29</v>
      </c>
      <c r="K525" s="15" t="s">
        <v>30</v>
      </c>
      <c r="L525" s="58"/>
      <c r="M525" s="14" t="s">
        <v>546</v>
      </c>
      <c r="N525" s="14" t="s">
        <v>75</v>
      </c>
      <c r="O525" s="14"/>
      <c r="P525" s="15" t="s">
        <v>931</v>
      </c>
      <c r="Q525" s="16">
        <v>20299</v>
      </c>
      <c r="R525" s="17">
        <v>61.78</v>
      </c>
      <c r="S525" s="18">
        <v>8921.4354999999996</v>
      </c>
      <c r="T525" s="19" t="s">
        <v>407</v>
      </c>
      <c r="U525" s="20" t="s">
        <v>526</v>
      </c>
      <c r="V525" s="22">
        <v>43</v>
      </c>
      <c r="W525" s="22">
        <v>9</v>
      </c>
      <c r="X525" s="23"/>
    </row>
    <row r="526" spans="1:24" s="1" customFormat="1" ht="26" customHeight="1" x14ac:dyDescent="0.3">
      <c r="A526" s="11" t="s">
        <v>23</v>
      </c>
      <c r="B526" s="11" t="s">
        <v>932</v>
      </c>
      <c r="C526" s="12" t="s">
        <v>933</v>
      </c>
      <c r="D526" s="53"/>
      <c r="E526" s="39" t="str">
        <f>HYPERLINK("https://www.google.ru/search?q=CD5436-106&amp;newwindow=1&amp;tbm=isch","Еще фото")</f>
        <v>Еще фото</v>
      </c>
      <c r="F526" s="13"/>
      <c r="G526" s="11" t="s">
        <v>513</v>
      </c>
      <c r="H526" s="11" t="s">
        <v>514</v>
      </c>
      <c r="I526" s="14" t="s">
        <v>867</v>
      </c>
      <c r="J526" s="14" t="s">
        <v>29</v>
      </c>
      <c r="K526" s="15" t="s">
        <v>58</v>
      </c>
      <c r="L526" s="56" t="s">
        <v>934</v>
      </c>
      <c r="M526" s="14"/>
      <c r="N526" s="14" t="s">
        <v>75</v>
      </c>
      <c r="O526" s="14"/>
      <c r="P526" s="15" t="s">
        <v>935</v>
      </c>
      <c r="Q526" s="16">
        <v>13699</v>
      </c>
      <c r="R526" s="17">
        <v>58.92</v>
      </c>
      <c r="S526" s="18">
        <v>6471.9354999999996</v>
      </c>
      <c r="T526" s="19" t="s">
        <v>407</v>
      </c>
      <c r="U526" s="20" t="s">
        <v>541</v>
      </c>
      <c r="V526" s="22">
        <v>35</v>
      </c>
      <c r="W526" s="22">
        <v>2</v>
      </c>
      <c r="X526" s="23"/>
    </row>
    <row r="527" spans="1:24" s="1" customFormat="1" ht="26" customHeight="1" x14ac:dyDescent="0.3">
      <c r="A527" s="24" t="s">
        <v>23</v>
      </c>
      <c r="B527" s="24" t="s">
        <v>932</v>
      </c>
      <c r="C527" s="12" t="s">
        <v>933</v>
      </c>
      <c r="D527" s="54"/>
      <c r="E527" s="39" t="str">
        <f>HYPERLINK("https://www.google.ru/search?q=CD5436-106&amp;newwindow=1&amp;tbm=isch","Еще фото")</f>
        <v>Еще фото</v>
      </c>
      <c r="F527" s="13"/>
      <c r="G527" s="24" t="s">
        <v>513</v>
      </c>
      <c r="H527" s="24" t="s">
        <v>514</v>
      </c>
      <c r="I527" s="24" t="s">
        <v>867</v>
      </c>
      <c r="J527" s="14" t="s">
        <v>29</v>
      </c>
      <c r="K527" s="15" t="s">
        <v>58</v>
      </c>
      <c r="L527" s="57"/>
      <c r="M527" s="14"/>
      <c r="N527" s="14" t="s">
        <v>75</v>
      </c>
      <c r="O527" s="14"/>
      <c r="P527" s="15" t="s">
        <v>935</v>
      </c>
      <c r="Q527" s="16">
        <v>13699</v>
      </c>
      <c r="R527" s="17">
        <v>58.92</v>
      </c>
      <c r="S527" s="18">
        <v>6471.9354999999996</v>
      </c>
      <c r="T527" s="19" t="s">
        <v>407</v>
      </c>
      <c r="U527" s="20" t="s">
        <v>519</v>
      </c>
      <c r="V527" s="30">
        <v>35.5</v>
      </c>
      <c r="W527" s="22">
        <v>1</v>
      </c>
      <c r="X527" s="23"/>
    </row>
    <row r="528" spans="1:24" s="1" customFormat="1" ht="26" customHeight="1" x14ac:dyDescent="0.3">
      <c r="A528" s="24" t="s">
        <v>23</v>
      </c>
      <c r="B528" s="24" t="s">
        <v>932</v>
      </c>
      <c r="C528" s="12" t="s">
        <v>933</v>
      </c>
      <c r="D528" s="54"/>
      <c r="E528" s="39" t="str">
        <f>HYPERLINK("https://www.google.ru/search?q=CD5436-106&amp;newwindow=1&amp;tbm=isch","Еще фото")</f>
        <v>Еще фото</v>
      </c>
      <c r="F528" s="13"/>
      <c r="G528" s="24" t="s">
        <v>513</v>
      </c>
      <c r="H528" s="24" t="s">
        <v>514</v>
      </c>
      <c r="I528" s="24" t="s">
        <v>867</v>
      </c>
      <c r="J528" s="14" t="s">
        <v>29</v>
      </c>
      <c r="K528" s="15" t="s">
        <v>58</v>
      </c>
      <c r="L528" s="57"/>
      <c r="M528" s="14"/>
      <c r="N528" s="14" t="s">
        <v>75</v>
      </c>
      <c r="O528" s="14"/>
      <c r="P528" s="15" t="s">
        <v>935</v>
      </c>
      <c r="Q528" s="16">
        <v>13699</v>
      </c>
      <c r="R528" s="17">
        <v>58.92</v>
      </c>
      <c r="S528" s="18">
        <v>6471.9354999999996</v>
      </c>
      <c r="T528" s="19" t="s">
        <v>407</v>
      </c>
      <c r="U528" s="20" t="s">
        <v>522</v>
      </c>
      <c r="V528" s="30">
        <v>37.5</v>
      </c>
      <c r="W528" s="22">
        <v>1</v>
      </c>
      <c r="X528" s="23"/>
    </row>
    <row r="529" spans="1:24" s="1" customFormat="1" ht="26" customHeight="1" x14ac:dyDescent="0.3">
      <c r="A529" s="24" t="s">
        <v>23</v>
      </c>
      <c r="B529" s="24" t="s">
        <v>932</v>
      </c>
      <c r="C529" s="12" t="s">
        <v>933</v>
      </c>
      <c r="D529" s="55"/>
      <c r="E529" s="39" t="str">
        <f>HYPERLINK("https://www.google.ru/search?q=CD5436-106&amp;newwindow=1&amp;tbm=isch","Еще фото")</f>
        <v>Еще фото</v>
      </c>
      <c r="F529" s="13"/>
      <c r="G529" s="24" t="s">
        <v>513</v>
      </c>
      <c r="H529" s="24" t="s">
        <v>514</v>
      </c>
      <c r="I529" s="24" t="s">
        <v>867</v>
      </c>
      <c r="J529" s="14" t="s">
        <v>29</v>
      </c>
      <c r="K529" s="15" t="s">
        <v>58</v>
      </c>
      <c r="L529" s="58"/>
      <c r="M529" s="14"/>
      <c r="N529" s="14" t="s">
        <v>75</v>
      </c>
      <c r="O529" s="14"/>
      <c r="P529" s="15" t="s">
        <v>935</v>
      </c>
      <c r="Q529" s="16">
        <v>13699</v>
      </c>
      <c r="R529" s="17">
        <v>58.92</v>
      </c>
      <c r="S529" s="18">
        <v>6471.9354999999996</v>
      </c>
      <c r="T529" s="19" t="s">
        <v>407</v>
      </c>
      <c r="U529" s="20" t="s">
        <v>524</v>
      </c>
      <c r="V529" s="30">
        <v>39.5</v>
      </c>
      <c r="W529" s="22">
        <v>3</v>
      </c>
      <c r="X529" s="23"/>
    </row>
    <row r="530" spans="1:24" s="1" customFormat="1" ht="52.05" customHeight="1" x14ac:dyDescent="0.3">
      <c r="A530" s="11" t="s">
        <v>23</v>
      </c>
      <c r="B530" s="11" t="s">
        <v>936</v>
      </c>
      <c r="C530" s="12" t="s">
        <v>937</v>
      </c>
      <c r="D530" s="59"/>
      <c r="E530" s="39" t="str">
        <f>HYPERLINK("https://www.google.ru/search?q=DQ0560-160&amp;newwindow=1&amp;tbm=isch","Еще фото")</f>
        <v>Еще фото</v>
      </c>
      <c r="F530" s="13"/>
      <c r="G530" s="11" t="s">
        <v>513</v>
      </c>
      <c r="H530" s="11" t="s">
        <v>514</v>
      </c>
      <c r="I530" s="14" t="s">
        <v>867</v>
      </c>
      <c r="J530" s="14" t="s">
        <v>29</v>
      </c>
      <c r="K530" s="15" t="s">
        <v>58</v>
      </c>
      <c r="L530" s="56" t="s">
        <v>938</v>
      </c>
      <c r="M530" s="14" t="s">
        <v>546</v>
      </c>
      <c r="N530" s="14" t="s">
        <v>939</v>
      </c>
      <c r="O530" s="14"/>
      <c r="P530" s="15" t="s">
        <v>940</v>
      </c>
      <c r="Q530" s="16">
        <v>32699</v>
      </c>
      <c r="R530" s="17">
        <v>58.87</v>
      </c>
      <c r="S530" s="18">
        <v>15464.9355</v>
      </c>
      <c r="T530" s="19" t="s">
        <v>407</v>
      </c>
      <c r="U530" s="20" t="s">
        <v>521</v>
      </c>
      <c r="V530" s="22">
        <v>37</v>
      </c>
      <c r="W530" s="22">
        <v>4</v>
      </c>
      <c r="X530" s="23"/>
    </row>
    <row r="531" spans="1:24" s="1" customFormat="1" ht="61.05" customHeight="1" x14ac:dyDescent="0.3">
      <c r="A531" s="24" t="s">
        <v>23</v>
      </c>
      <c r="B531" s="24" t="s">
        <v>936</v>
      </c>
      <c r="C531" s="12" t="s">
        <v>937</v>
      </c>
      <c r="D531" s="60"/>
      <c r="E531" s="39" t="str">
        <f>HYPERLINK("https://www.google.ru/search?q=DQ0560-160&amp;newwindow=1&amp;tbm=isch","Еще фото")</f>
        <v>Еще фото</v>
      </c>
      <c r="F531" s="13"/>
      <c r="G531" s="24" t="s">
        <v>513</v>
      </c>
      <c r="H531" s="24" t="s">
        <v>514</v>
      </c>
      <c r="I531" s="24" t="s">
        <v>867</v>
      </c>
      <c r="J531" s="14" t="s">
        <v>29</v>
      </c>
      <c r="K531" s="15" t="s">
        <v>58</v>
      </c>
      <c r="L531" s="58"/>
      <c r="M531" s="14" t="s">
        <v>546</v>
      </c>
      <c r="N531" s="14" t="s">
        <v>939</v>
      </c>
      <c r="O531" s="14"/>
      <c r="P531" s="15" t="s">
        <v>940</v>
      </c>
      <c r="Q531" s="16">
        <v>32699</v>
      </c>
      <c r="R531" s="17">
        <v>58.87</v>
      </c>
      <c r="S531" s="18">
        <v>15464.9355</v>
      </c>
      <c r="T531" s="19" t="s">
        <v>407</v>
      </c>
      <c r="U531" s="20" t="s">
        <v>525</v>
      </c>
      <c r="V531" s="22">
        <v>40</v>
      </c>
      <c r="W531" s="22">
        <v>1</v>
      </c>
      <c r="X531" s="23"/>
    </row>
    <row r="532" spans="1:24" s="1" customFormat="1" ht="108" customHeight="1" x14ac:dyDescent="0.3">
      <c r="A532" s="11" t="s">
        <v>23</v>
      </c>
      <c r="B532" s="11" t="s">
        <v>941</v>
      </c>
      <c r="C532" s="12" t="s">
        <v>942</v>
      </c>
      <c r="D532" s="26"/>
      <c r="E532" s="39" t="str">
        <f>HYPERLINK("https://www.google.ru/search?q=FV8480-002&amp;newwindow=1&amp;tbm=isch","Еще фото")</f>
        <v>Еще фото</v>
      </c>
      <c r="F532" s="13"/>
      <c r="G532" s="11" t="s">
        <v>513</v>
      </c>
      <c r="H532" s="11" t="s">
        <v>514</v>
      </c>
      <c r="I532" s="14" t="s">
        <v>867</v>
      </c>
      <c r="J532" s="14" t="s">
        <v>29</v>
      </c>
      <c r="K532" s="15" t="s">
        <v>58</v>
      </c>
      <c r="L532" s="14" t="s">
        <v>943</v>
      </c>
      <c r="M532" s="14" t="s">
        <v>546</v>
      </c>
      <c r="N532" s="14" t="s">
        <v>92</v>
      </c>
      <c r="O532" s="14"/>
      <c r="P532" s="15" t="s">
        <v>944</v>
      </c>
      <c r="Q532" s="16">
        <v>33599</v>
      </c>
      <c r="R532" s="17">
        <v>58.84</v>
      </c>
      <c r="S532" s="18">
        <v>15901.9355</v>
      </c>
      <c r="T532" s="19" t="s">
        <v>407</v>
      </c>
      <c r="U532" s="20" t="s">
        <v>519</v>
      </c>
      <c r="V532" s="30">
        <v>35.5</v>
      </c>
      <c r="W532" s="22">
        <v>3</v>
      </c>
      <c r="X532" s="23"/>
    </row>
    <row r="533" spans="1:24" s="1" customFormat="1" ht="108" customHeight="1" x14ac:dyDescent="0.3">
      <c r="A533" s="11" t="s">
        <v>23</v>
      </c>
      <c r="B533" s="11" t="s">
        <v>945</v>
      </c>
      <c r="C533" s="12" t="s">
        <v>946</v>
      </c>
      <c r="D533" s="26"/>
      <c r="E533" s="39" t="str">
        <f>HYPERLINK("https://www.google.ru/search?q=FZ5808-107&amp;newwindow=1&amp;tbm=isch","Еще фото")</f>
        <v>Еще фото</v>
      </c>
      <c r="F533" s="13"/>
      <c r="G533" s="11" t="s">
        <v>513</v>
      </c>
      <c r="H533" s="11" t="s">
        <v>514</v>
      </c>
      <c r="I533" s="14" t="s">
        <v>867</v>
      </c>
      <c r="J533" s="14" t="s">
        <v>29</v>
      </c>
      <c r="K533" s="15" t="s">
        <v>30</v>
      </c>
      <c r="L533" s="14" t="s">
        <v>947</v>
      </c>
      <c r="M533" s="14" t="s">
        <v>546</v>
      </c>
      <c r="N533" s="14" t="s">
        <v>939</v>
      </c>
      <c r="O533" s="14"/>
      <c r="P533" s="15" t="s">
        <v>948</v>
      </c>
      <c r="Q533" s="16">
        <v>26799</v>
      </c>
      <c r="R533" s="17">
        <v>56.57</v>
      </c>
      <c r="S533" s="18">
        <v>13383.4355</v>
      </c>
      <c r="T533" s="19" t="s">
        <v>407</v>
      </c>
      <c r="U533" s="20" t="s">
        <v>526</v>
      </c>
      <c r="V533" s="22">
        <v>43</v>
      </c>
      <c r="W533" s="22">
        <v>1</v>
      </c>
      <c r="X533" s="23"/>
    </row>
    <row r="534" spans="1:24" s="1" customFormat="1" ht="26" customHeight="1" x14ac:dyDescent="0.3">
      <c r="A534" s="11" t="s">
        <v>23</v>
      </c>
      <c r="B534" s="11" t="s">
        <v>949</v>
      </c>
      <c r="C534" s="12" t="s">
        <v>950</v>
      </c>
      <c r="D534" s="53"/>
      <c r="E534" s="39" t="str">
        <f>HYPERLINK("https://www.google.ru/search?q=DV1238-001&amp;newwindow=1&amp;tbm=isch","Еще фото")</f>
        <v>Еще фото</v>
      </c>
      <c r="F534" s="13"/>
      <c r="G534" s="11" t="s">
        <v>513</v>
      </c>
      <c r="H534" s="11" t="s">
        <v>514</v>
      </c>
      <c r="I534" s="14" t="s">
        <v>867</v>
      </c>
      <c r="J534" s="14" t="s">
        <v>29</v>
      </c>
      <c r="K534" s="15" t="s">
        <v>58</v>
      </c>
      <c r="L534" s="56" t="s">
        <v>641</v>
      </c>
      <c r="M534" s="14"/>
      <c r="N534" s="14" t="s">
        <v>92</v>
      </c>
      <c r="O534" s="14"/>
      <c r="P534" s="15" t="s">
        <v>665</v>
      </c>
      <c r="Q534" s="16">
        <v>17599</v>
      </c>
      <c r="R534" s="17">
        <v>54.84</v>
      </c>
      <c r="S534" s="18">
        <v>9139.9354999999996</v>
      </c>
      <c r="T534" s="19" t="s">
        <v>407</v>
      </c>
      <c r="U534" s="20" t="s">
        <v>521</v>
      </c>
      <c r="V534" s="22">
        <v>37</v>
      </c>
      <c r="W534" s="22">
        <v>1</v>
      </c>
      <c r="X534" s="23"/>
    </row>
    <row r="535" spans="1:24" s="1" customFormat="1" ht="26" customHeight="1" x14ac:dyDescent="0.3">
      <c r="A535" s="24" t="s">
        <v>23</v>
      </c>
      <c r="B535" s="24" t="s">
        <v>949</v>
      </c>
      <c r="C535" s="12" t="s">
        <v>950</v>
      </c>
      <c r="D535" s="54"/>
      <c r="E535" s="39" t="str">
        <f>HYPERLINK("https://www.google.ru/search?q=DV1238-001&amp;newwindow=1&amp;tbm=isch","Еще фото")</f>
        <v>Еще фото</v>
      </c>
      <c r="F535" s="13"/>
      <c r="G535" s="24" t="s">
        <v>513</v>
      </c>
      <c r="H535" s="24" t="s">
        <v>514</v>
      </c>
      <c r="I535" s="24" t="s">
        <v>867</v>
      </c>
      <c r="J535" s="14" t="s">
        <v>29</v>
      </c>
      <c r="K535" s="15" t="s">
        <v>58</v>
      </c>
      <c r="L535" s="57"/>
      <c r="M535" s="14"/>
      <c r="N535" s="14" t="s">
        <v>92</v>
      </c>
      <c r="O535" s="14"/>
      <c r="P535" s="15" t="s">
        <v>665</v>
      </c>
      <c r="Q535" s="16">
        <v>17599</v>
      </c>
      <c r="R535" s="17">
        <v>54.84</v>
      </c>
      <c r="S535" s="18">
        <v>9139.9354999999996</v>
      </c>
      <c r="T535" s="19" t="s">
        <v>407</v>
      </c>
      <c r="U535" s="20" t="s">
        <v>522</v>
      </c>
      <c r="V535" s="30">
        <v>37.5</v>
      </c>
      <c r="W535" s="22">
        <v>6</v>
      </c>
      <c r="X535" s="23"/>
    </row>
    <row r="536" spans="1:24" s="1" customFormat="1" ht="26" customHeight="1" x14ac:dyDescent="0.3">
      <c r="A536" s="24" t="s">
        <v>23</v>
      </c>
      <c r="B536" s="24" t="s">
        <v>949</v>
      </c>
      <c r="C536" s="12" t="s">
        <v>950</v>
      </c>
      <c r="D536" s="54"/>
      <c r="E536" s="39" t="str">
        <f>HYPERLINK("https://www.google.ru/search?q=DV1238-001&amp;newwindow=1&amp;tbm=isch","Еще фото")</f>
        <v>Еще фото</v>
      </c>
      <c r="F536" s="13"/>
      <c r="G536" s="24" t="s">
        <v>513</v>
      </c>
      <c r="H536" s="24" t="s">
        <v>514</v>
      </c>
      <c r="I536" s="24" t="s">
        <v>867</v>
      </c>
      <c r="J536" s="14" t="s">
        <v>29</v>
      </c>
      <c r="K536" s="15" t="s">
        <v>58</v>
      </c>
      <c r="L536" s="57"/>
      <c r="M536" s="14"/>
      <c r="N536" s="14" t="s">
        <v>92</v>
      </c>
      <c r="O536" s="14"/>
      <c r="P536" s="15" t="s">
        <v>665</v>
      </c>
      <c r="Q536" s="16">
        <v>17599</v>
      </c>
      <c r="R536" s="17">
        <v>54.84</v>
      </c>
      <c r="S536" s="18">
        <v>9139.9354999999996</v>
      </c>
      <c r="T536" s="19" t="s">
        <v>407</v>
      </c>
      <c r="U536" s="20" t="s">
        <v>523</v>
      </c>
      <c r="V536" s="22">
        <v>38</v>
      </c>
      <c r="W536" s="22">
        <v>2</v>
      </c>
      <c r="X536" s="23"/>
    </row>
    <row r="537" spans="1:24" s="1" customFormat="1" ht="26" customHeight="1" x14ac:dyDescent="0.3">
      <c r="A537" s="24" t="s">
        <v>23</v>
      </c>
      <c r="B537" s="24" t="s">
        <v>949</v>
      </c>
      <c r="C537" s="12" t="s">
        <v>950</v>
      </c>
      <c r="D537" s="55"/>
      <c r="E537" s="39" t="str">
        <f>HYPERLINK("https://www.google.ru/search?q=DV1238-001&amp;newwindow=1&amp;tbm=isch","Еще фото")</f>
        <v>Еще фото</v>
      </c>
      <c r="F537" s="13"/>
      <c r="G537" s="24" t="s">
        <v>513</v>
      </c>
      <c r="H537" s="24" t="s">
        <v>514</v>
      </c>
      <c r="I537" s="24" t="s">
        <v>867</v>
      </c>
      <c r="J537" s="14" t="s">
        <v>29</v>
      </c>
      <c r="K537" s="15" t="s">
        <v>58</v>
      </c>
      <c r="L537" s="58"/>
      <c r="M537" s="14"/>
      <c r="N537" s="14" t="s">
        <v>92</v>
      </c>
      <c r="O537" s="14"/>
      <c r="P537" s="15" t="s">
        <v>665</v>
      </c>
      <c r="Q537" s="16">
        <v>17599</v>
      </c>
      <c r="R537" s="17">
        <v>54.84</v>
      </c>
      <c r="S537" s="18">
        <v>9139.9354999999996</v>
      </c>
      <c r="T537" s="19" t="s">
        <v>407</v>
      </c>
      <c r="U537" s="20" t="s">
        <v>589</v>
      </c>
      <c r="V537" s="22">
        <v>39</v>
      </c>
      <c r="W537" s="22">
        <v>1</v>
      </c>
      <c r="X537" s="23"/>
    </row>
    <row r="538" spans="1:24" s="1" customFormat="1" ht="108" customHeight="1" x14ac:dyDescent="0.3">
      <c r="A538" s="11" t="s">
        <v>23</v>
      </c>
      <c r="B538" s="11" t="s">
        <v>951</v>
      </c>
      <c r="C538" s="12" t="s">
        <v>952</v>
      </c>
      <c r="D538" s="26"/>
      <c r="E538" s="39" t="str">
        <f>HYPERLINK("https://www.google.ru/search?q=DB3017-001&amp;newwindow=1&amp;tbm=isch","Еще фото")</f>
        <v>Еще фото</v>
      </c>
      <c r="F538" s="13"/>
      <c r="G538" s="11" t="s">
        <v>513</v>
      </c>
      <c r="H538" s="11" t="s">
        <v>514</v>
      </c>
      <c r="I538" s="14" t="s">
        <v>867</v>
      </c>
      <c r="J538" s="14" t="s">
        <v>29</v>
      </c>
      <c r="K538" s="15" t="s">
        <v>30</v>
      </c>
      <c r="L538" s="14" t="s">
        <v>953</v>
      </c>
      <c r="M538" s="14"/>
      <c r="N538" s="14" t="s">
        <v>92</v>
      </c>
      <c r="O538" s="14"/>
      <c r="P538" s="15" t="s">
        <v>954</v>
      </c>
      <c r="Q538" s="16">
        <v>20199</v>
      </c>
      <c r="R538" s="17">
        <v>54.22</v>
      </c>
      <c r="S538" s="18">
        <v>10634.9355</v>
      </c>
      <c r="T538" s="19" t="s">
        <v>407</v>
      </c>
      <c r="U538" s="20" t="s">
        <v>352</v>
      </c>
      <c r="V538" s="30">
        <v>36.5</v>
      </c>
      <c r="W538" s="22">
        <v>1</v>
      </c>
      <c r="X538" s="23"/>
    </row>
    <row r="539" spans="1:24" s="1" customFormat="1" ht="108" customHeight="1" x14ac:dyDescent="0.3">
      <c r="A539" s="11" t="s">
        <v>23</v>
      </c>
      <c r="B539" s="11" t="s">
        <v>955</v>
      </c>
      <c r="C539" s="12" t="s">
        <v>956</v>
      </c>
      <c r="D539" s="26"/>
      <c r="E539" s="39" t="str">
        <f>HYPERLINK("https://www.google.ru/search?q=DJ6257-004&amp;newwindow=1&amp;tbm=isch","Еще фото")</f>
        <v>Еще фото</v>
      </c>
      <c r="F539" s="13"/>
      <c r="G539" s="11" t="s">
        <v>513</v>
      </c>
      <c r="H539" s="11" t="s">
        <v>514</v>
      </c>
      <c r="I539" s="14" t="s">
        <v>867</v>
      </c>
      <c r="J539" s="14" t="s">
        <v>29</v>
      </c>
      <c r="K539" s="15" t="s">
        <v>58</v>
      </c>
      <c r="L539" s="14" t="s">
        <v>957</v>
      </c>
      <c r="M539" s="14"/>
      <c r="N539" s="14" t="s">
        <v>92</v>
      </c>
      <c r="O539" s="14"/>
      <c r="P539" s="15" t="s">
        <v>958</v>
      </c>
      <c r="Q539" s="16">
        <v>10999</v>
      </c>
      <c r="R539" s="17">
        <v>52.74</v>
      </c>
      <c r="S539" s="18">
        <v>5977.4354999999996</v>
      </c>
      <c r="T539" s="19" t="s">
        <v>407</v>
      </c>
      <c r="U539" s="20" t="s">
        <v>521</v>
      </c>
      <c r="V539" s="22">
        <v>37</v>
      </c>
      <c r="W539" s="22">
        <v>1</v>
      </c>
      <c r="X539" s="23"/>
    </row>
    <row r="540" spans="1:24" s="1" customFormat="1" ht="52.05" customHeight="1" x14ac:dyDescent="0.3">
      <c r="A540" s="11" t="s">
        <v>23</v>
      </c>
      <c r="B540" s="11" t="s">
        <v>959</v>
      </c>
      <c r="C540" s="12" t="s">
        <v>960</v>
      </c>
      <c r="D540" s="59"/>
      <c r="E540" s="39" t="str">
        <f>HYPERLINK("https://www.google.ru/search?q=DV3479-100&amp;newwindow=1&amp;tbm=isch","Еще фото")</f>
        <v>Еще фото</v>
      </c>
      <c r="F540" s="13"/>
      <c r="G540" s="11" t="s">
        <v>513</v>
      </c>
      <c r="H540" s="11" t="s">
        <v>514</v>
      </c>
      <c r="I540" s="14" t="s">
        <v>867</v>
      </c>
      <c r="J540" s="14" t="s">
        <v>29</v>
      </c>
      <c r="K540" s="15" t="s">
        <v>30</v>
      </c>
      <c r="L540" s="56" t="s">
        <v>961</v>
      </c>
      <c r="M540" s="14"/>
      <c r="N540" s="14" t="s">
        <v>75</v>
      </c>
      <c r="O540" s="14"/>
      <c r="P540" s="15" t="s">
        <v>962</v>
      </c>
      <c r="Q540" s="16">
        <v>18099</v>
      </c>
      <c r="R540" s="17">
        <v>52.5</v>
      </c>
      <c r="S540" s="18">
        <v>9887.4354999999996</v>
      </c>
      <c r="T540" s="19" t="s">
        <v>407</v>
      </c>
      <c r="U540" s="20" t="s">
        <v>963</v>
      </c>
      <c r="V540" s="30">
        <v>35.5</v>
      </c>
      <c r="W540" s="22">
        <v>2</v>
      </c>
      <c r="X540" s="23"/>
    </row>
    <row r="541" spans="1:24" s="1" customFormat="1" ht="61.05" customHeight="1" x14ac:dyDescent="0.3">
      <c r="A541" s="24" t="s">
        <v>23</v>
      </c>
      <c r="B541" s="24" t="s">
        <v>959</v>
      </c>
      <c r="C541" s="12" t="s">
        <v>960</v>
      </c>
      <c r="D541" s="60"/>
      <c r="E541" s="39" t="str">
        <f>HYPERLINK("https://www.google.ru/search?q=DV3479-100&amp;newwindow=1&amp;tbm=isch","Еще фото")</f>
        <v>Еще фото</v>
      </c>
      <c r="F541" s="13"/>
      <c r="G541" s="24" t="s">
        <v>513</v>
      </c>
      <c r="H541" s="24" t="s">
        <v>514</v>
      </c>
      <c r="I541" s="24" t="s">
        <v>867</v>
      </c>
      <c r="J541" s="14" t="s">
        <v>29</v>
      </c>
      <c r="K541" s="15" t="s">
        <v>30</v>
      </c>
      <c r="L541" s="58"/>
      <c r="M541" s="14"/>
      <c r="N541" s="14" t="s">
        <v>75</v>
      </c>
      <c r="O541" s="14"/>
      <c r="P541" s="15" t="s">
        <v>962</v>
      </c>
      <c r="Q541" s="16">
        <v>18099</v>
      </c>
      <c r="R541" s="17">
        <v>52.5</v>
      </c>
      <c r="S541" s="18">
        <v>9887.4354999999996</v>
      </c>
      <c r="T541" s="19" t="s">
        <v>407</v>
      </c>
      <c r="U541" s="20" t="s">
        <v>519</v>
      </c>
      <c r="V541" s="30">
        <v>37.5</v>
      </c>
      <c r="W541" s="22">
        <v>1</v>
      </c>
      <c r="X541" s="23"/>
    </row>
    <row r="542" spans="1:24" s="1" customFormat="1" ht="108" customHeight="1" x14ac:dyDescent="0.3">
      <c r="A542" s="11" t="s">
        <v>23</v>
      </c>
      <c r="B542" s="11" t="s">
        <v>964</v>
      </c>
      <c r="C542" s="12" t="s">
        <v>965</v>
      </c>
      <c r="D542" s="26"/>
      <c r="E542" s="39" t="str">
        <f>HYPERLINK("https://www.google.ru/search?q=CI1392-100&amp;newwindow=1&amp;tbm=isch","Еще фото")</f>
        <v>Еще фото</v>
      </c>
      <c r="F542" s="13"/>
      <c r="G542" s="11" t="s">
        <v>513</v>
      </c>
      <c r="H542" s="11" t="s">
        <v>514</v>
      </c>
      <c r="I542" s="14" t="s">
        <v>867</v>
      </c>
      <c r="J542" s="14" t="s">
        <v>29</v>
      </c>
      <c r="K542" s="15" t="s">
        <v>30</v>
      </c>
      <c r="L542" s="14" t="s">
        <v>966</v>
      </c>
      <c r="M542" s="14"/>
      <c r="N542" s="14" t="s">
        <v>967</v>
      </c>
      <c r="O542" s="14"/>
      <c r="P542" s="15" t="s">
        <v>968</v>
      </c>
      <c r="Q542" s="16">
        <v>30999</v>
      </c>
      <c r="R542" s="17">
        <v>52.49</v>
      </c>
      <c r="S542" s="18">
        <v>16936.9355</v>
      </c>
      <c r="T542" s="19" t="s">
        <v>407</v>
      </c>
      <c r="U542" s="20" t="s">
        <v>969</v>
      </c>
      <c r="V542" s="22">
        <v>35</v>
      </c>
      <c r="W542" s="22">
        <v>2</v>
      </c>
      <c r="X542" s="23"/>
    </row>
    <row r="543" spans="1:24" s="1" customFormat="1" ht="21" customHeight="1" x14ac:dyDescent="0.3">
      <c r="A543" s="11" t="s">
        <v>23</v>
      </c>
      <c r="B543" s="11" t="s">
        <v>970</v>
      </c>
      <c r="C543" s="27" t="s">
        <v>971</v>
      </c>
      <c r="D543" s="53"/>
      <c r="E543" s="39" t="str">
        <f>HYPERLINK("https://www.google.ru/search?q=HF1194-100&amp;newwindow=1&amp;tbm=isch","Еще фото")</f>
        <v>Еще фото</v>
      </c>
      <c r="F543" s="13"/>
      <c r="G543" s="11" t="s">
        <v>513</v>
      </c>
      <c r="H543" s="11" t="s">
        <v>514</v>
      </c>
      <c r="I543" s="14" t="s">
        <v>867</v>
      </c>
      <c r="J543" s="14" t="s">
        <v>29</v>
      </c>
      <c r="K543" s="15" t="s">
        <v>58</v>
      </c>
      <c r="L543" s="56" t="s">
        <v>972</v>
      </c>
      <c r="M543" s="14" t="s">
        <v>546</v>
      </c>
      <c r="N543" s="14" t="s">
        <v>973</v>
      </c>
      <c r="O543" s="14"/>
      <c r="P543" s="15" t="s">
        <v>974</v>
      </c>
      <c r="Q543" s="16">
        <v>24899</v>
      </c>
      <c r="R543" s="17">
        <v>52.46</v>
      </c>
      <c r="S543" s="18">
        <v>13613.4355</v>
      </c>
      <c r="T543" s="19" t="s">
        <v>407</v>
      </c>
      <c r="U543" s="20" t="s">
        <v>520</v>
      </c>
      <c r="V543" s="30">
        <v>36.5</v>
      </c>
      <c r="W543" s="22">
        <v>1</v>
      </c>
      <c r="X543" s="23"/>
    </row>
    <row r="544" spans="1:24" s="1" customFormat="1" ht="21" customHeight="1" x14ac:dyDescent="0.3">
      <c r="A544" s="24" t="s">
        <v>23</v>
      </c>
      <c r="B544" s="24" t="s">
        <v>970</v>
      </c>
      <c r="C544" s="28" t="s">
        <v>971</v>
      </c>
      <c r="D544" s="54"/>
      <c r="E544" s="39" t="str">
        <f>HYPERLINK("https://www.google.ru/search?q=HF1194-100&amp;newwindow=1&amp;tbm=isch","Еще фото")</f>
        <v>Еще фото</v>
      </c>
      <c r="F544" s="13"/>
      <c r="G544" s="24" t="s">
        <v>513</v>
      </c>
      <c r="H544" s="24" t="s">
        <v>514</v>
      </c>
      <c r="I544" s="24" t="s">
        <v>867</v>
      </c>
      <c r="J544" s="14" t="s">
        <v>29</v>
      </c>
      <c r="K544" s="15" t="s">
        <v>58</v>
      </c>
      <c r="L544" s="57"/>
      <c r="M544" s="14" t="s">
        <v>546</v>
      </c>
      <c r="N544" s="14" t="s">
        <v>973</v>
      </c>
      <c r="O544" s="14"/>
      <c r="P544" s="15" t="s">
        <v>974</v>
      </c>
      <c r="Q544" s="16">
        <v>24899</v>
      </c>
      <c r="R544" s="17">
        <v>52.46</v>
      </c>
      <c r="S544" s="18">
        <v>13613.4355</v>
      </c>
      <c r="T544" s="19" t="s">
        <v>407</v>
      </c>
      <c r="U544" s="20" t="s">
        <v>521</v>
      </c>
      <c r="V544" s="22">
        <v>37</v>
      </c>
      <c r="W544" s="22">
        <v>2</v>
      </c>
      <c r="X544" s="23"/>
    </row>
    <row r="545" spans="1:24" s="1" customFormat="1" ht="21" customHeight="1" x14ac:dyDescent="0.3">
      <c r="A545" s="24" t="s">
        <v>23</v>
      </c>
      <c r="B545" s="24" t="s">
        <v>970</v>
      </c>
      <c r="C545" s="28" t="s">
        <v>971</v>
      </c>
      <c r="D545" s="54"/>
      <c r="E545" s="39" t="str">
        <f>HYPERLINK("https://www.google.ru/search?q=HF1194-100&amp;newwindow=1&amp;tbm=isch","Еще фото")</f>
        <v>Еще фото</v>
      </c>
      <c r="F545" s="13"/>
      <c r="G545" s="24" t="s">
        <v>513</v>
      </c>
      <c r="H545" s="24" t="s">
        <v>514</v>
      </c>
      <c r="I545" s="24" t="s">
        <v>867</v>
      </c>
      <c r="J545" s="14" t="s">
        <v>29</v>
      </c>
      <c r="K545" s="15" t="s">
        <v>58</v>
      </c>
      <c r="L545" s="57"/>
      <c r="M545" s="14" t="s">
        <v>546</v>
      </c>
      <c r="N545" s="14" t="s">
        <v>973</v>
      </c>
      <c r="O545" s="14"/>
      <c r="P545" s="15" t="s">
        <v>974</v>
      </c>
      <c r="Q545" s="16">
        <v>24899</v>
      </c>
      <c r="R545" s="17">
        <v>52.46</v>
      </c>
      <c r="S545" s="18">
        <v>13613.4355</v>
      </c>
      <c r="T545" s="19" t="s">
        <v>407</v>
      </c>
      <c r="U545" s="20" t="s">
        <v>522</v>
      </c>
      <c r="V545" s="30">
        <v>37.5</v>
      </c>
      <c r="W545" s="22">
        <v>3</v>
      </c>
      <c r="X545" s="23"/>
    </row>
    <row r="546" spans="1:24" s="1" customFormat="1" ht="21" customHeight="1" x14ac:dyDescent="0.3">
      <c r="A546" s="24" t="s">
        <v>23</v>
      </c>
      <c r="B546" s="24" t="s">
        <v>970</v>
      </c>
      <c r="C546" s="28" t="s">
        <v>971</v>
      </c>
      <c r="D546" s="54"/>
      <c r="E546" s="39" t="str">
        <f>HYPERLINK("https://www.google.ru/search?q=HF1194-100&amp;newwindow=1&amp;tbm=isch","Еще фото")</f>
        <v>Еще фото</v>
      </c>
      <c r="F546" s="13"/>
      <c r="G546" s="24" t="s">
        <v>513</v>
      </c>
      <c r="H546" s="24" t="s">
        <v>514</v>
      </c>
      <c r="I546" s="24" t="s">
        <v>867</v>
      </c>
      <c r="J546" s="14" t="s">
        <v>29</v>
      </c>
      <c r="K546" s="15" t="s">
        <v>58</v>
      </c>
      <c r="L546" s="57"/>
      <c r="M546" s="14" t="s">
        <v>546</v>
      </c>
      <c r="N546" s="14" t="s">
        <v>973</v>
      </c>
      <c r="O546" s="14"/>
      <c r="P546" s="15" t="s">
        <v>974</v>
      </c>
      <c r="Q546" s="16">
        <v>24899</v>
      </c>
      <c r="R546" s="17">
        <v>52.46</v>
      </c>
      <c r="S546" s="18">
        <v>13613.4355</v>
      </c>
      <c r="T546" s="19" t="s">
        <v>407</v>
      </c>
      <c r="U546" s="20" t="s">
        <v>523</v>
      </c>
      <c r="V546" s="22">
        <v>38</v>
      </c>
      <c r="W546" s="22">
        <v>2</v>
      </c>
      <c r="X546" s="23"/>
    </row>
    <row r="547" spans="1:24" s="1" customFormat="1" ht="32" customHeight="1" x14ac:dyDescent="0.3">
      <c r="A547" s="24" t="s">
        <v>23</v>
      </c>
      <c r="B547" s="24" t="s">
        <v>970</v>
      </c>
      <c r="C547" s="28" t="s">
        <v>971</v>
      </c>
      <c r="D547" s="55"/>
      <c r="E547" s="39" t="str">
        <f>HYPERLINK("https://www.google.ru/search?q=HF1194-100&amp;newwindow=1&amp;tbm=isch","Еще фото")</f>
        <v>Еще фото</v>
      </c>
      <c r="F547" s="13"/>
      <c r="G547" s="24" t="s">
        <v>513</v>
      </c>
      <c r="H547" s="24" t="s">
        <v>514</v>
      </c>
      <c r="I547" s="24" t="s">
        <v>867</v>
      </c>
      <c r="J547" s="14" t="s">
        <v>29</v>
      </c>
      <c r="K547" s="15" t="s">
        <v>58</v>
      </c>
      <c r="L547" s="58"/>
      <c r="M547" s="14" t="s">
        <v>546</v>
      </c>
      <c r="N547" s="14" t="s">
        <v>973</v>
      </c>
      <c r="O547" s="14"/>
      <c r="P547" s="15" t="s">
        <v>974</v>
      </c>
      <c r="Q547" s="16">
        <v>24899</v>
      </c>
      <c r="R547" s="17">
        <v>52.46</v>
      </c>
      <c r="S547" s="18">
        <v>13613.4355</v>
      </c>
      <c r="T547" s="19" t="s">
        <v>407</v>
      </c>
      <c r="U547" s="20" t="s">
        <v>589</v>
      </c>
      <c r="V547" s="22">
        <v>39</v>
      </c>
      <c r="W547" s="22">
        <v>2</v>
      </c>
      <c r="X547" s="23"/>
    </row>
    <row r="548" spans="1:24" s="1" customFormat="1" ht="21" customHeight="1" x14ac:dyDescent="0.3">
      <c r="A548" s="11" t="s">
        <v>23</v>
      </c>
      <c r="B548" s="11" t="s">
        <v>975</v>
      </c>
      <c r="C548" s="27" t="s">
        <v>976</v>
      </c>
      <c r="D548" s="53"/>
      <c r="E548" s="39" t="str">
        <f>HYPERLINK("https://www.google.ru/search?q=DJ6566-105&amp;newwindow=1&amp;tbm=isch","Еще фото")</f>
        <v>Еще фото</v>
      </c>
      <c r="F548" s="13"/>
      <c r="G548" s="11" t="s">
        <v>513</v>
      </c>
      <c r="H548" s="11" t="s">
        <v>514</v>
      </c>
      <c r="I548" s="14" t="s">
        <v>867</v>
      </c>
      <c r="J548" s="14" t="s">
        <v>29</v>
      </c>
      <c r="K548" s="15" t="s">
        <v>30</v>
      </c>
      <c r="L548" s="56" t="s">
        <v>977</v>
      </c>
      <c r="M548" s="14"/>
      <c r="N548" s="14" t="s">
        <v>69</v>
      </c>
      <c r="O548" s="14"/>
      <c r="P548" s="15" t="s">
        <v>978</v>
      </c>
      <c r="Q548" s="16">
        <v>24999</v>
      </c>
      <c r="R548" s="17">
        <v>52.41</v>
      </c>
      <c r="S548" s="18">
        <v>13682.4355</v>
      </c>
      <c r="T548" s="19" t="s">
        <v>407</v>
      </c>
      <c r="U548" s="20" t="s">
        <v>524</v>
      </c>
      <c r="V548" s="30">
        <v>41.5</v>
      </c>
      <c r="W548" s="22">
        <v>1</v>
      </c>
      <c r="X548" s="23"/>
    </row>
    <row r="549" spans="1:24" s="1" customFormat="1" ht="21" customHeight="1" x14ac:dyDescent="0.3">
      <c r="A549" s="24" t="s">
        <v>23</v>
      </c>
      <c r="B549" s="24" t="s">
        <v>975</v>
      </c>
      <c r="C549" s="28" t="s">
        <v>976</v>
      </c>
      <c r="D549" s="54"/>
      <c r="E549" s="39" t="str">
        <f>HYPERLINK("https://www.google.ru/search?q=DJ6566-105&amp;newwindow=1&amp;tbm=isch","Еще фото")</f>
        <v>Еще фото</v>
      </c>
      <c r="F549" s="13"/>
      <c r="G549" s="24" t="s">
        <v>513</v>
      </c>
      <c r="H549" s="24" t="s">
        <v>514</v>
      </c>
      <c r="I549" s="24" t="s">
        <v>867</v>
      </c>
      <c r="J549" s="14" t="s">
        <v>29</v>
      </c>
      <c r="K549" s="15" t="s">
        <v>30</v>
      </c>
      <c r="L549" s="57"/>
      <c r="M549" s="14"/>
      <c r="N549" s="14" t="s">
        <v>69</v>
      </c>
      <c r="O549" s="14"/>
      <c r="P549" s="15" t="s">
        <v>978</v>
      </c>
      <c r="Q549" s="16">
        <v>24999</v>
      </c>
      <c r="R549" s="17">
        <v>52.41</v>
      </c>
      <c r="S549" s="18">
        <v>13682.4355</v>
      </c>
      <c r="T549" s="19" t="s">
        <v>407</v>
      </c>
      <c r="U549" s="20" t="s">
        <v>525</v>
      </c>
      <c r="V549" s="22">
        <v>42</v>
      </c>
      <c r="W549" s="22">
        <v>1</v>
      </c>
      <c r="X549" s="23"/>
    </row>
    <row r="550" spans="1:24" s="1" customFormat="1" ht="21" customHeight="1" x14ac:dyDescent="0.3">
      <c r="A550" s="24" t="s">
        <v>23</v>
      </c>
      <c r="B550" s="24" t="s">
        <v>975</v>
      </c>
      <c r="C550" s="28" t="s">
        <v>976</v>
      </c>
      <c r="D550" s="54"/>
      <c r="E550" s="39" t="str">
        <f>HYPERLINK("https://www.google.ru/search?q=DJ6566-105&amp;newwindow=1&amp;tbm=isch","Еще фото")</f>
        <v>Еще фото</v>
      </c>
      <c r="F550" s="13"/>
      <c r="G550" s="24" t="s">
        <v>513</v>
      </c>
      <c r="H550" s="24" t="s">
        <v>514</v>
      </c>
      <c r="I550" s="24" t="s">
        <v>867</v>
      </c>
      <c r="J550" s="14" t="s">
        <v>29</v>
      </c>
      <c r="K550" s="15" t="s">
        <v>30</v>
      </c>
      <c r="L550" s="57"/>
      <c r="M550" s="14"/>
      <c r="N550" s="14" t="s">
        <v>69</v>
      </c>
      <c r="O550" s="14"/>
      <c r="P550" s="15" t="s">
        <v>978</v>
      </c>
      <c r="Q550" s="16">
        <v>24999</v>
      </c>
      <c r="R550" s="17">
        <v>52.41</v>
      </c>
      <c r="S550" s="18">
        <v>13682.4355</v>
      </c>
      <c r="T550" s="19" t="s">
        <v>407</v>
      </c>
      <c r="U550" s="20" t="s">
        <v>526</v>
      </c>
      <c r="V550" s="22">
        <v>43</v>
      </c>
      <c r="W550" s="22">
        <v>2</v>
      </c>
      <c r="X550" s="23"/>
    </row>
    <row r="551" spans="1:24" s="1" customFormat="1" ht="21" customHeight="1" x14ac:dyDescent="0.3">
      <c r="A551" s="24" t="s">
        <v>23</v>
      </c>
      <c r="B551" s="24" t="s">
        <v>975</v>
      </c>
      <c r="C551" s="28" t="s">
        <v>976</v>
      </c>
      <c r="D551" s="54"/>
      <c r="E551" s="39" t="str">
        <f>HYPERLINK("https://www.google.ru/search?q=DJ6566-105&amp;newwindow=1&amp;tbm=isch","Еще фото")</f>
        <v>Еще фото</v>
      </c>
      <c r="F551" s="13"/>
      <c r="G551" s="24" t="s">
        <v>513</v>
      </c>
      <c r="H551" s="24" t="s">
        <v>514</v>
      </c>
      <c r="I551" s="24" t="s">
        <v>867</v>
      </c>
      <c r="J551" s="14" t="s">
        <v>29</v>
      </c>
      <c r="K551" s="15" t="s">
        <v>30</v>
      </c>
      <c r="L551" s="57"/>
      <c r="M551" s="14"/>
      <c r="N551" s="14" t="s">
        <v>69</v>
      </c>
      <c r="O551" s="14"/>
      <c r="P551" s="15" t="s">
        <v>978</v>
      </c>
      <c r="Q551" s="16">
        <v>24999</v>
      </c>
      <c r="R551" s="17">
        <v>52.41</v>
      </c>
      <c r="S551" s="18">
        <v>13682.4355</v>
      </c>
      <c r="T551" s="19" t="s">
        <v>407</v>
      </c>
      <c r="U551" s="20" t="s">
        <v>666</v>
      </c>
      <c r="V551" s="22">
        <v>44</v>
      </c>
      <c r="W551" s="22">
        <v>1</v>
      </c>
      <c r="X551" s="23"/>
    </row>
    <row r="552" spans="1:24" s="1" customFormat="1" ht="32" customHeight="1" x14ac:dyDescent="0.3">
      <c r="A552" s="24" t="s">
        <v>23</v>
      </c>
      <c r="B552" s="24" t="s">
        <v>975</v>
      </c>
      <c r="C552" s="28" t="s">
        <v>976</v>
      </c>
      <c r="D552" s="55"/>
      <c r="E552" s="39" t="str">
        <f>HYPERLINK("https://www.google.ru/search?q=DJ6566-105&amp;newwindow=1&amp;tbm=isch","Еще фото")</f>
        <v>Еще фото</v>
      </c>
      <c r="F552" s="13"/>
      <c r="G552" s="24" t="s">
        <v>513</v>
      </c>
      <c r="H552" s="24" t="s">
        <v>514</v>
      </c>
      <c r="I552" s="24" t="s">
        <v>867</v>
      </c>
      <c r="J552" s="14" t="s">
        <v>29</v>
      </c>
      <c r="K552" s="15" t="s">
        <v>30</v>
      </c>
      <c r="L552" s="58"/>
      <c r="M552" s="14"/>
      <c r="N552" s="14" t="s">
        <v>69</v>
      </c>
      <c r="O552" s="14"/>
      <c r="P552" s="15" t="s">
        <v>978</v>
      </c>
      <c r="Q552" s="16">
        <v>24999</v>
      </c>
      <c r="R552" s="17">
        <v>52.41</v>
      </c>
      <c r="S552" s="18">
        <v>13682.4355</v>
      </c>
      <c r="T552" s="19" t="s">
        <v>407</v>
      </c>
      <c r="U552" s="20" t="s">
        <v>579</v>
      </c>
      <c r="V552" s="22">
        <v>45</v>
      </c>
      <c r="W552" s="22">
        <v>1</v>
      </c>
      <c r="X552" s="23"/>
    </row>
    <row r="553" spans="1:24" s="1" customFormat="1" ht="52.05" customHeight="1" x14ac:dyDescent="0.3">
      <c r="A553" s="11" t="s">
        <v>23</v>
      </c>
      <c r="B553" s="11" t="s">
        <v>955</v>
      </c>
      <c r="C553" s="12" t="s">
        <v>979</v>
      </c>
      <c r="D553" s="59"/>
      <c r="E553" s="39" t="str">
        <f>HYPERLINK("https://www.google.ru/search?q=DJ6257-003&amp;newwindow=1&amp;tbm=isch","Еще фото")</f>
        <v>Еще фото</v>
      </c>
      <c r="F553" s="13"/>
      <c r="G553" s="11" t="s">
        <v>513</v>
      </c>
      <c r="H553" s="11" t="s">
        <v>514</v>
      </c>
      <c r="I553" s="14" t="s">
        <v>867</v>
      </c>
      <c r="J553" s="14" t="s">
        <v>29</v>
      </c>
      <c r="K553" s="15" t="s">
        <v>58</v>
      </c>
      <c r="L553" s="56" t="s">
        <v>957</v>
      </c>
      <c r="M553" s="14" t="s">
        <v>84</v>
      </c>
      <c r="N553" s="14" t="s">
        <v>32</v>
      </c>
      <c r="O553" s="14"/>
      <c r="P553" s="15" t="s">
        <v>980</v>
      </c>
      <c r="Q553" s="16">
        <v>11199</v>
      </c>
      <c r="R553" s="17">
        <v>51.62</v>
      </c>
      <c r="S553" s="18">
        <v>6230.4354999999996</v>
      </c>
      <c r="T553" s="19" t="s">
        <v>407</v>
      </c>
      <c r="U553" s="20" t="s">
        <v>519</v>
      </c>
      <c r="V553" s="30">
        <v>35.5</v>
      </c>
      <c r="W553" s="22">
        <v>11</v>
      </c>
      <c r="X553" s="23"/>
    </row>
    <row r="554" spans="1:24" s="1" customFormat="1" ht="61.05" customHeight="1" x14ac:dyDescent="0.3">
      <c r="A554" s="24" t="s">
        <v>23</v>
      </c>
      <c r="B554" s="24" t="s">
        <v>955</v>
      </c>
      <c r="C554" s="12" t="s">
        <v>979</v>
      </c>
      <c r="D554" s="60"/>
      <c r="E554" s="39" t="str">
        <f>HYPERLINK("https://www.google.ru/search?q=DJ6257-003&amp;newwindow=1&amp;tbm=isch","Еще фото")</f>
        <v>Еще фото</v>
      </c>
      <c r="F554" s="13"/>
      <c r="G554" s="24" t="s">
        <v>513</v>
      </c>
      <c r="H554" s="24" t="s">
        <v>514</v>
      </c>
      <c r="I554" s="24" t="s">
        <v>867</v>
      </c>
      <c r="J554" s="14" t="s">
        <v>29</v>
      </c>
      <c r="K554" s="15" t="s">
        <v>58</v>
      </c>
      <c r="L554" s="58"/>
      <c r="M554" s="14" t="s">
        <v>84</v>
      </c>
      <c r="N554" s="14" t="s">
        <v>32</v>
      </c>
      <c r="O554" s="14"/>
      <c r="P554" s="15" t="s">
        <v>980</v>
      </c>
      <c r="Q554" s="16">
        <v>11199</v>
      </c>
      <c r="R554" s="17">
        <v>51.62</v>
      </c>
      <c r="S554" s="18">
        <v>6230.4354999999996</v>
      </c>
      <c r="T554" s="19" t="s">
        <v>407</v>
      </c>
      <c r="U554" s="20" t="s">
        <v>520</v>
      </c>
      <c r="V554" s="30">
        <v>36.5</v>
      </c>
      <c r="W554" s="22">
        <v>9</v>
      </c>
      <c r="X554" s="23"/>
    </row>
    <row r="555" spans="1:24" s="1" customFormat="1" ht="108" customHeight="1" x14ac:dyDescent="0.3">
      <c r="A555" s="11" t="s">
        <v>23</v>
      </c>
      <c r="B555" s="11" t="s">
        <v>981</v>
      </c>
      <c r="C555" s="12" t="s">
        <v>982</v>
      </c>
      <c r="D555" s="26"/>
      <c r="E555" s="39" t="str">
        <f>HYPERLINK("https://www.google.ru/search?q=BQ6806-127&amp;newwindow=1&amp;tbm=isch","Еще фото")</f>
        <v>Еще фото</v>
      </c>
      <c r="F555" s="13"/>
      <c r="G555" s="11" t="s">
        <v>513</v>
      </c>
      <c r="H555" s="11" t="s">
        <v>514</v>
      </c>
      <c r="I555" s="14" t="s">
        <v>867</v>
      </c>
      <c r="J555" s="14" t="s">
        <v>29</v>
      </c>
      <c r="K555" s="15" t="s">
        <v>30</v>
      </c>
      <c r="L555" s="14" t="s">
        <v>983</v>
      </c>
      <c r="M555" s="14"/>
      <c r="N555" s="14" t="s">
        <v>75</v>
      </c>
      <c r="O555" s="14"/>
      <c r="P555" s="15" t="s">
        <v>984</v>
      </c>
      <c r="Q555" s="16">
        <v>16699</v>
      </c>
      <c r="R555" s="17">
        <v>51.33</v>
      </c>
      <c r="S555" s="18">
        <v>9346.9354999999996</v>
      </c>
      <c r="T555" s="19" t="s">
        <v>407</v>
      </c>
      <c r="U555" s="20" t="s">
        <v>589</v>
      </c>
      <c r="V555" s="22">
        <v>41</v>
      </c>
      <c r="W555" s="22">
        <v>4</v>
      </c>
      <c r="X555" s="23"/>
    </row>
    <row r="556" spans="1:24" s="1" customFormat="1" ht="108" customHeight="1" x14ac:dyDescent="0.3">
      <c r="A556" s="11" t="s">
        <v>23</v>
      </c>
      <c r="B556" s="11" t="s">
        <v>985</v>
      </c>
      <c r="C556" s="12" t="s">
        <v>986</v>
      </c>
      <c r="D556" s="26"/>
      <c r="E556" s="39" t="str">
        <f>HYPERLINK("https://www.google.ru/search?q=CT1629-002&amp;newwindow=1&amp;tbm=isch","Еще фото")</f>
        <v>Еще фото</v>
      </c>
      <c r="F556" s="13"/>
      <c r="G556" s="11" t="s">
        <v>513</v>
      </c>
      <c r="H556" s="11" t="s">
        <v>514</v>
      </c>
      <c r="I556" s="14" t="s">
        <v>867</v>
      </c>
      <c r="J556" s="14" t="s">
        <v>29</v>
      </c>
      <c r="K556" s="15" t="s">
        <v>247</v>
      </c>
      <c r="L556" s="14" t="s">
        <v>987</v>
      </c>
      <c r="M556" s="14"/>
      <c r="N556" s="14" t="s">
        <v>316</v>
      </c>
      <c r="O556" s="14"/>
      <c r="P556" s="15" t="s">
        <v>988</v>
      </c>
      <c r="Q556" s="16">
        <v>11999</v>
      </c>
      <c r="R556" s="17">
        <v>50.1</v>
      </c>
      <c r="S556" s="18">
        <v>6885.9354999999996</v>
      </c>
      <c r="T556" s="19" t="s">
        <v>407</v>
      </c>
      <c r="U556" s="20" t="s">
        <v>527</v>
      </c>
      <c r="V556" s="30">
        <v>43.5</v>
      </c>
      <c r="W556" s="22">
        <v>2</v>
      </c>
      <c r="X556" s="23"/>
    </row>
    <row r="557" spans="1:24" s="1" customFormat="1" ht="21" customHeight="1" x14ac:dyDescent="0.3">
      <c r="A557" s="11" t="s">
        <v>23</v>
      </c>
      <c r="B557" s="11" t="s">
        <v>989</v>
      </c>
      <c r="C557" s="27" t="s">
        <v>990</v>
      </c>
      <c r="D557" s="53"/>
      <c r="E557" s="39" t="str">
        <f>HYPERLINK("https://www.google.ru/search?q=DX3705-001&amp;newwindow=1&amp;tbm=isch","Еще фото")</f>
        <v>Еще фото</v>
      </c>
      <c r="F557" s="13"/>
      <c r="G557" s="11" t="s">
        <v>513</v>
      </c>
      <c r="H557" s="11" t="s">
        <v>514</v>
      </c>
      <c r="I557" s="14" t="s">
        <v>867</v>
      </c>
      <c r="J557" s="14" t="s">
        <v>29</v>
      </c>
      <c r="K557" s="15" t="s">
        <v>58</v>
      </c>
      <c r="L557" s="56" t="s">
        <v>991</v>
      </c>
      <c r="M557" s="14" t="s">
        <v>546</v>
      </c>
      <c r="N557" s="14" t="s">
        <v>92</v>
      </c>
      <c r="O557" s="14"/>
      <c r="P557" s="15" t="s">
        <v>992</v>
      </c>
      <c r="Q557" s="16">
        <v>20399</v>
      </c>
      <c r="R557" s="17">
        <v>50.01</v>
      </c>
      <c r="S557" s="18">
        <v>11727.4355</v>
      </c>
      <c r="T557" s="19" t="s">
        <v>407</v>
      </c>
      <c r="U557" s="20" t="s">
        <v>519</v>
      </c>
      <c r="V557" s="30">
        <v>35.5</v>
      </c>
      <c r="W557" s="22">
        <v>1</v>
      </c>
      <c r="X557" s="23"/>
    </row>
    <row r="558" spans="1:24" s="1" customFormat="1" ht="21" customHeight="1" x14ac:dyDescent="0.3">
      <c r="A558" s="24" t="s">
        <v>23</v>
      </c>
      <c r="B558" s="24" t="s">
        <v>989</v>
      </c>
      <c r="C558" s="28" t="s">
        <v>990</v>
      </c>
      <c r="D558" s="54"/>
      <c r="E558" s="39" t="str">
        <f>HYPERLINK("https://www.google.ru/search?q=DX3705-001&amp;newwindow=1&amp;tbm=isch","Еще фото")</f>
        <v>Еще фото</v>
      </c>
      <c r="F558" s="13"/>
      <c r="G558" s="24" t="s">
        <v>513</v>
      </c>
      <c r="H558" s="24" t="s">
        <v>514</v>
      </c>
      <c r="I558" s="24" t="s">
        <v>867</v>
      </c>
      <c r="J558" s="14" t="s">
        <v>29</v>
      </c>
      <c r="K558" s="15" t="s">
        <v>58</v>
      </c>
      <c r="L558" s="57"/>
      <c r="M558" s="14" t="s">
        <v>546</v>
      </c>
      <c r="N558" s="14" t="s">
        <v>92</v>
      </c>
      <c r="O558" s="14"/>
      <c r="P558" s="15" t="s">
        <v>992</v>
      </c>
      <c r="Q558" s="16">
        <v>20399</v>
      </c>
      <c r="R558" s="17">
        <v>50.01</v>
      </c>
      <c r="S558" s="18">
        <v>11727.4355</v>
      </c>
      <c r="T558" s="19" t="s">
        <v>407</v>
      </c>
      <c r="U558" s="20" t="s">
        <v>520</v>
      </c>
      <c r="V558" s="30">
        <v>36.5</v>
      </c>
      <c r="W558" s="22">
        <v>2</v>
      </c>
      <c r="X558" s="23"/>
    </row>
    <row r="559" spans="1:24" s="1" customFormat="1" ht="21" customHeight="1" x14ac:dyDescent="0.3">
      <c r="A559" s="24" t="s">
        <v>23</v>
      </c>
      <c r="B559" s="24" t="s">
        <v>989</v>
      </c>
      <c r="C559" s="28" t="s">
        <v>990</v>
      </c>
      <c r="D559" s="54"/>
      <c r="E559" s="39" t="str">
        <f>HYPERLINK("https://www.google.ru/search?q=DX3705-001&amp;newwindow=1&amp;tbm=isch","Еще фото")</f>
        <v>Еще фото</v>
      </c>
      <c r="F559" s="13"/>
      <c r="G559" s="24" t="s">
        <v>513</v>
      </c>
      <c r="H559" s="24" t="s">
        <v>514</v>
      </c>
      <c r="I559" s="24" t="s">
        <v>867</v>
      </c>
      <c r="J559" s="14" t="s">
        <v>29</v>
      </c>
      <c r="K559" s="15" t="s">
        <v>58</v>
      </c>
      <c r="L559" s="57"/>
      <c r="M559" s="14" t="s">
        <v>546</v>
      </c>
      <c r="N559" s="14" t="s">
        <v>92</v>
      </c>
      <c r="O559" s="14"/>
      <c r="P559" s="15" t="s">
        <v>992</v>
      </c>
      <c r="Q559" s="16">
        <v>20399</v>
      </c>
      <c r="R559" s="17">
        <v>50.01</v>
      </c>
      <c r="S559" s="18">
        <v>11727.4355</v>
      </c>
      <c r="T559" s="19" t="s">
        <v>407</v>
      </c>
      <c r="U559" s="20" t="s">
        <v>521</v>
      </c>
      <c r="V559" s="22">
        <v>37</v>
      </c>
      <c r="W559" s="22">
        <v>3</v>
      </c>
      <c r="X559" s="23"/>
    </row>
    <row r="560" spans="1:24" s="1" customFormat="1" ht="21" customHeight="1" x14ac:dyDescent="0.3">
      <c r="A560" s="24" t="s">
        <v>23</v>
      </c>
      <c r="B560" s="24" t="s">
        <v>989</v>
      </c>
      <c r="C560" s="28" t="s">
        <v>990</v>
      </c>
      <c r="D560" s="54"/>
      <c r="E560" s="39" t="str">
        <f>HYPERLINK("https://www.google.ru/search?q=DX3705-001&amp;newwindow=1&amp;tbm=isch","Еще фото")</f>
        <v>Еще фото</v>
      </c>
      <c r="F560" s="13"/>
      <c r="G560" s="24" t="s">
        <v>513</v>
      </c>
      <c r="H560" s="24" t="s">
        <v>514</v>
      </c>
      <c r="I560" s="24" t="s">
        <v>867</v>
      </c>
      <c r="J560" s="14" t="s">
        <v>29</v>
      </c>
      <c r="K560" s="15" t="s">
        <v>58</v>
      </c>
      <c r="L560" s="57"/>
      <c r="M560" s="14" t="s">
        <v>546</v>
      </c>
      <c r="N560" s="14" t="s">
        <v>92</v>
      </c>
      <c r="O560" s="14"/>
      <c r="P560" s="15" t="s">
        <v>992</v>
      </c>
      <c r="Q560" s="16">
        <v>20399</v>
      </c>
      <c r="R560" s="17">
        <v>50.01</v>
      </c>
      <c r="S560" s="18">
        <v>11727.4355</v>
      </c>
      <c r="T560" s="19" t="s">
        <v>407</v>
      </c>
      <c r="U560" s="20" t="s">
        <v>522</v>
      </c>
      <c r="V560" s="30">
        <v>37.5</v>
      </c>
      <c r="W560" s="22">
        <v>2</v>
      </c>
      <c r="X560" s="23"/>
    </row>
    <row r="561" spans="1:24" s="1" customFormat="1" ht="32" customHeight="1" x14ac:dyDescent="0.3">
      <c r="A561" s="24" t="s">
        <v>23</v>
      </c>
      <c r="B561" s="24" t="s">
        <v>989</v>
      </c>
      <c r="C561" s="28" t="s">
        <v>990</v>
      </c>
      <c r="D561" s="55"/>
      <c r="E561" s="39" t="str">
        <f>HYPERLINK("https://www.google.ru/search?q=DX3705-001&amp;newwindow=1&amp;tbm=isch","Еще фото")</f>
        <v>Еще фото</v>
      </c>
      <c r="F561" s="13"/>
      <c r="G561" s="24" t="s">
        <v>513</v>
      </c>
      <c r="H561" s="24" t="s">
        <v>514</v>
      </c>
      <c r="I561" s="24" t="s">
        <v>867</v>
      </c>
      <c r="J561" s="14" t="s">
        <v>29</v>
      </c>
      <c r="K561" s="15" t="s">
        <v>58</v>
      </c>
      <c r="L561" s="58"/>
      <c r="M561" s="14" t="s">
        <v>546</v>
      </c>
      <c r="N561" s="14" t="s">
        <v>92</v>
      </c>
      <c r="O561" s="14"/>
      <c r="P561" s="15" t="s">
        <v>992</v>
      </c>
      <c r="Q561" s="16">
        <v>20399</v>
      </c>
      <c r="R561" s="17">
        <v>50.01</v>
      </c>
      <c r="S561" s="18">
        <v>11727.4355</v>
      </c>
      <c r="T561" s="19" t="s">
        <v>407</v>
      </c>
      <c r="U561" s="20" t="s">
        <v>523</v>
      </c>
      <c r="V561" s="22">
        <v>38</v>
      </c>
      <c r="W561" s="22">
        <v>3</v>
      </c>
      <c r="X561" s="23"/>
    </row>
    <row r="562" spans="1:24" s="1" customFormat="1" ht="35" customHeight="1" x14ac:dyDescent="0.3">
      <c r="A562" s="11" t="s">
        <v>23</v>
      </c>
      <c r="B562" s="11" t="s">
        <v>993</v>
      </c>
      <c r="C562" s="12" t="s">
        <v>994</v>
      </c>
      <c r="D562" s="53"/>
      <c r="E562" s="39" t="str">
        <f>HYPERLINK("https://www.google.ru/search?q=FB9108-126&amp;newwindow=1&amp;tbm=isch","Еще фото")</f>
        <v>Еще фото</v>
      </c>
      <c r="F562" s="13"/>
      <c r="G562" s="11" t="s">
        <v>513</v>
      </c>
      <c r="H562" s="11" t="s">
        <v>514</v>
      </c>
      <c r="I562" s="14" t="s">
        <v>867</v>
      </c>
      <c r="J562" s="14" t="s">
        <v>29</v>
      </c>
      <c r="K562" s="15" t="s">
        <v>134</v>
      </c>
      <c r="L562" s="56" t="s">
        <v>995</v>
      </c>
      <c r="M562" s="14"/>
      <c r="N562" s="14" t="s">
        <v>531</v>
      </c>
      <c r="O562" s="14"/>
      <c r="P562" s="15" t="s">
        <v>902</v>
      </c>
      <c r="Q562" s="16">
        <v>11199</v>
      </c>
      <c r="R562" s="17">
        <v>49.3</v>
      </c>
      <c r="S562" s="18">
        <v>6529.4354999999996</v>
      </c>
      <c r="T562" s="19" t="s">
        <v>407</v>
      </c>
      <c r="U562" s="20" t="s">
        <v>996</v>
      </c>
      <c r="V562" s="30">
        <v>26.5</v>
      </c>
      <c r="W562" s="22">
        <v>2</v>
      </c>
      <c r="X562" s="23"/>
    </row>
    <row r="563" spans="1:24" s="1" customFormat="1" ht="35" customHeight="1" x14ac:dyDescent="0.3">
      <c r="A563" s="24" t="s">
        <v>23</v>
      </c>
      <c r="B563" s="24" t="s">
        <v>993</v>
      </c>
      <c r="C563" s="12" t="s">
        <v>994</v>
      </c>
      <c r="D563" s="54"/>
      <c r="E563" s="39" t="str">
        <f>HYPERLINK("https://www.google.ru/search?q=FB9108-126&amp;newwindow=1&amp;tbm=isch","Еще фото")</f>
        <v>Еще фото</v>
      </c>
      <c r="F563" s="13"/>
      <c r="G563" s="24" t="s">
        <v>513</v>
      </c>
      <c r="H563" s="24" t="s">
        <v>514</v>
      </c>
      <c r="I563" s="24" t="s">
        <v>867</v>
      </c>
      <c r="J563" s="14" t="s">
        <v>29</v>
      </c>
      <c r="K563" s="15" t="s">
        <v>134</v>
      </c>
      <c r="L563" s="57"/>
      <c r="M563" s="14"/>
      <c r="N563" s="14" t="s">
        <v>531</v>
      </c>
      <c r="O563" s="14"/>
      <c r="P563" s="15" t="s">
        <v>902</v>
      </c>
      <c r="Q563" s="16">
        <v>11199</v>
      </c>
      <c r="R563" s="17">
        <v>49.3</v>
      </c>
      <c r="S563" s="18">
        <v>6529.4354999999996</v>
      </c>
      <c r="T563" s="19" t="s">
        <v>407</v>
      </c>
      <c r="U563" s="20" t="s">
        <v>997</v>
      </c>
      <c r="V563" s="22">
        <v>27</v>
      </c>
      <c r="W563" s="22">
        <v>1</v>
      </c>
      <c r="X563" s="23"/>
    </row>
    <row r="564" spans="1:24" s="1" customFormat="1" ht="37.049999999999997" customHeight="1" x14ac:dyDescent="0.3">
      <c r="A564" s="24" t="s">
        <v>23</v>
      </c>
      <c r="B564" s="24" t="s">
        <v>993</v>
      </c>
      <c r="C564" s="12" t="s">
        <v>994</v>
      </c>
      <c r="D564" s="55"/>
      <c r="E564" s="39" t="str">
        <f>HYPERLINK("https://www.google.ru/search?q=FB9108-126&amp;newwindow=1&amp;tbm=isch","Еще фото")</f>
        <v>Еще фото</v>
      </c>
      <c r="F564" s="13"/>
      <c r="G564" s="24" t="s">
        <v>513</v>
      </c>
      <c r="H564" s="24" t="s">
        <v>514</v>
      </c>
      <c r="I564" s="24" t="s">
        <v>867</v>
      </c>
      <c r="J564" s="14" t="s">
        <v>29</v>
      </c>
      <c r="K564" s="15" t="s">
        <v>134</v>
      </c>
      <c r="L564" s="58"/>
      <c r="M564" s="14"/>
      <c r="N564" s="14" t="s">
        <v>531</v>
      </c>
      <c r="O564" s="14"/>
      <c r="P564" s="15" t="s">
        <v>902</v>
      </c>
      <c r="Q564" s="16">
        <v>11199</v>
      </c>
      <c r="R564" s="17">
        <v>49.3</v>
      </c>
      <c r="S564" s="18">
        <v>6529.4354999999996</v>
      </c>
      <c r="T564" s="19" t="s">
        <v>407</v>
      </c>
      <c r="U564" s="20" t="s">
        <v>998</v>
      </c>
      <c r="V564" s="22">
        <v>30</v>
      </c>
      <c r="W564" s="22">
        <v>1</v>
      </c>
      <c r="X564" s="23"/>
    </row>
    <row r="565" spans="1:24" s="1" customFormat="1" ht="108" customHeight="1" x14ac:dyDescent="0.3">
      <c r="A565" s="11" t="s">
        <v>23</v>
      </c>
      <c r="B565" s="11" t="s">
        <v>999</v>
      </c>
      <c r="C565" s="12" t="s">
        <v>1000</v>
      </c>
      <c r="D565" s="26"/>
      <c r="E565" s="39" t="str">
        <f>HYPERLINK("https://www.google.ru/search?q=HQ2000-400&amp;newwindow=1&amp;tbm=isch","Еще фото")</f>
        <v>Еще фото</v>
      </c>
      <c r="F565" s="13"/>
      <c r="G565" s="11" t="s">
        <v>513</v>
      </c>
      <c r="H565" s="11" t="s">
        <v>514</v>
      </c>
      <c r="I565" s="14" t="s">
        <v>867</v>
      </c>
      <c r="J565" s="14" t="s">
        <v>29</v>
      </c>
      <c r="K565" s="15" t="s">
        <v>134</v>
      </c>
      <c r="L565" s="14" t="s">
        <v>1001</v>
      </c>
      <c r="M565" s="14"/>
      <c r="N565" s="14" t="s">
        <v>1002</v>
      </c>
      <c r="O565" s="14"/>
      <c r="P565" s="15" t="s">
        <v>1003</v>
      </c>
      <c r="Q565" s="16">
        <v>11199</v>
      </c>
      <c r="R565" s="17">
        <v>49.3</v>
      </c>
      <c r="S565" s="18">
        <v>6529.4354999999996</v>
      </c>
      <c r="T565" s="19" t="s">
        <v>407</v>
      </c>
      <c r="U565" s="20" t="s">
        <v>1004</v>
      </c>
      <c r="V565" s="22">
        <v>16</v>
      </c>
      <c r="W565" s="22">
        <v>1</v>
      </c>
      <c r="X565" s="23"/>
    </row>
    <row r="566" spans="1:24" s="1" customFormat="1" ht="108" customHeight="1" x14ac:dyDescent="0.3">
      <c r="A566" s="11" t="s">
        <v>23</v>
      </c>
      <c r="B566" s="11" t="s">
        <v>1005</v>
      </c>
      <c r="C566" s="12" t="s">
        <v>1006</v>
      </c>
      <c r="D566" s="26"/>
      <c r="E566" s="39" t="str">
        <f>HYPERLINK("https://www.google.ru/search?q=IH1417-133&amp;newwindow=1&amp;tbm=isch","Еще фото")</f>
        <v>Еще фото</v>
      </c>
      <c r="F566" s="13"/>
      <c r="G566" s="11" t="s">
        <v>513</v>
      </c>
      <c r="H566" s="11" t="s">
        <v>514</v>
      </c>
      <c r="I566" s="14" t="s">
        <v>867</v>
      </c>
      <c r="J566" s="14" t="s">
        <v>29</v>
      </c>
      <c r="K566" s="15" t="s">
        <v>134</v>
      </c>
      <c r="L566" s="14" t="s">
        <v>1007</v>
      </c>
      <c r="M566" s="14" t="s">
        <v>546</v>
      </c>
      <c r="N566" s="14" t="s">
        <v>75</v>
      </c>
      <c r="O566" s="14"/>
      <c r="P566" s="15" t="s">
        <v>1008</v>
      </c>
      <c r="Q566" s="16">
        <v>13599</v>
      </c>
      <c r="R566" s="17">
        <v>49.28</v>
      </c>
      <c r="S566" s="18">
        <v>7932.4354999999996</v>
      </c>
      <c r="T566" s="19" t="s">
        <v>407</v>
      </c>
      <c r="U566" s="20" t="s">
        <v>996</v>
      </c>
      <c r="V566" s="30">
        <v>26.5</v>
      </c>
      <c r="W566" s="22">
        <v>1</v>
      </c>
      <c r="X566" s="23"/>
    </row>
    <row r="567" spans="1:24" s="1" customFormat="1" ht="21" customHeight="1" x14ac:dyDescent="0.3">
      <c r="A567" s="11" t="s">
        <v>23</v>
      </c>
      <c r="B567" s="11" t="s">
        <v>1009</v>
      </c>
      <c r="C567" s="27" t="s">
        <v>1010</v>
      </c>
      <c r="D567" s="53"/>
      <c r="E567" s="39" t="str">
        <f>HYPERLINK("https://www.google.ru/search?q=FD0205-055&amp;newwindow=1&amp;tbm=isch","Еще фото")</f>
        <v>Еще фото</v>
      </c>
      <c r="F567" s="13"/>
      <c r="G567" s="11" t="s">
        <v>513</v>
      </c>
      <c r="H567" s="11" t="s">
        <v>514</v>
      </c>
      <c r="I567" s="14" t="s">
        <v>867</v>
      </c>
      <c r="J567" s="14" t="s">
        <v>29</v>
      </c>
      <c r="K567" s="15" t="s">
        <v>30</v>
      </c>
      <c r="L567" s="56" t="s">
        <v>1011</v>
      </c>
      <c r="M567" s="14"/>
      <c r="N567" s="14" t="s">
        <v>1012</v>
      </c>
      <c r="O567" s="14"/>
      <c r="P567" s="15" t="s">
        <v>1013</v>
      </c>
      <c r="Q567" s="16">
        <v>33899</v>
      </c>
      <c r="R567" s="17">
        <v>48.97</v>
      </c>
      <c r="S567" s="18">
        <v>19892.4355</v>
      </c>
      <c r="T567" s="19" t="s">
        <v>407</v>
      </c>
      <c r="U567" s="20" t="s">
        <v>521</v>
      </c>
      <c r="V567" s="22">
        <v>39</v>
      </c>
      <c r="W567" s="22">
        <v>1</v>
      </c>
      <c r="X567" s="23"/>
    </row>
    <row r="568" spans="1:24" s="1" customFormat="1" ht="21" customHeight="1" x14ac:dyDescent="0.3">
      <c r="A568" s="24" t="s">
        <v>23</v>
      </c>
      <c r="B568" s="24" t="s">
        <v>1009</v>
      </c>
      <c r="C568" s="28" t="s">
        <v>1010</v>
      </c>
      <c r="D568" s="54"/>
      <c r="E568" s="39" t="str">
        <f>HYPERLINK("https://www.google.ru/search?q=FD0205-055&amp;newwindow=1&amp;tbm=isch","Еще фото")</f>
        <v>Еще фото</v>
      </c>
      <c r="F568" s="13"/>
      <c r="G568" s="24" t="s">
        <v>513</v>
      </c>
      <c r="H568" s="24" t="s">
        <v>514</v>
      </c>
      <c r="I568" s="24" t="s">
        <v>867</v>
      </c>
      <c r="J568" s="14" t="s">
        <v>29</v>
      </c>
      <c r="K568" s="15" t="s">
        <v>30</v>
      </c>
      <c r="L568" s="57"/>
      <c r="M568" s="14"/>
      <c r="N568" s="14" t="s">
        <v>1012</v>
      </c>
      <c r="O568" s="14"/>
      <c r="P568" s="15" t="s">
        <v>1013</v>
      </c>
      <c r="Q568" s="16">
        <v>33899</v>
      </c>
      <c r="R568" s="17">
        <v>48.97</v>
      </c>
      <c r="S568" s="18">
        <v>19892.4355</v>
      </c>
      <c r="T568" s="19" t="s">
        <v>407</v>
      </c>
      <c r="U568" s="20" t="s">
        <v>523</v>
      </c>
      <c r="V568" s="22">
        <v>40</v>
      </c>
      <c r="W568" s="22">
        <v>2</v>
      </c>
      <c r="X568" s="23"/>
    </row>
    <row r="569" spans="1:24" s="1" customFormat="1" ht="21" customHeight="1" x14ac:dyDescent="0.3">
      <c r="A569" s="24" t="s">
        <v>23</v>
      </c>
      <c r="B569" s="24" t="s">
        <v>1009</v>
      </c>
      <c r="C569" s="28" t="s">
        <v>1010</v>
      </c>
      <c r="D569" s="54"/>
      <c r="E569" s="39" t="str">
        <f>HYPERLINK("https://www.google.ru/search?q=FD0205-055&amp;newwindow=1&amp;tbm=isch","Еще фото")</f>
        <v>Еще фото</v>
      </c>
      <c r="F569" s="13"/>
      <c r="G569" s="24" t="s">
        <v>513</v>
      </c>
      <c r="H569" s="24" t="s">
        <v>514</v>
      </c>
      <c r="I569" s="24" t="s">
        <v>867</v>
      </c>
      <c r="J569" s="14" t="s">
        <v>29</v>
      </c>
      <c r="K569" s="15" t="s">
        <v>30</v>
      </c>
      <c r="L569" s="57"/>
      <c r="M569" s="14"/>
      <c r="N569" s="14" t="s">
        <v>1012</v>
      </c>
      <c r="O569" s="14"/>
      <c r="P569" s="15" t="s">
        <v>1013</v>
      </c>
      <c r="Q569" s="16">
        <v>33899</v>
      </c>
      <c r="R569" s="17">
        <v>48.97</v>
      </c>
      <c r="S569" s="18">
        <v>19892.4355</v>
      </c>
      <c r="T569" s="19" t="s">
        <v>407</v>
      </c>
      <c r="U569" s="20" t="s">
        <v>589</v>
      </c>
      <c r="V569" s="22">
        <v>41</v>
      </c>
      <c r="W569" s="22">
        <v>5</v>
      </c>
      <c r="X569" s="23"/>
    </row>
    <row r="570" spans="1:24" s="1" customFormat="1" ht="21" customHeight="1" x14ac:dyDescent="0.3">
      <c r="A570" s="24" t="s">
        <v>23</v>
      </c>
      <c r="B570" s="24" t="s">
        <v>1009</v>
      </c>
      <c r="C570" s="28" t="s">
        <v>1010</v>
      </c>
      <c r="D570" s="54"/>
      <c r="E570" s="39" t="str">
        <f>HYPERLINK("https://www.google.ru/search?q=FD0205-055&amp;newwindow=1&amp;tbm=isch","Еще фото")</f>
        <v>Еще фото</v>
      </c>
      <c r="F570" s="13"/>
      <c r="G570" s="24" t="s">
        <v>513</v>
      </c>
      <c r="H570" s="24" t="s">
        <v>514</v>
      </c>
      <c r="I570" s="24" t="s">
        <v>867</v>
      </c>
      <c r="J570" s="14" t="s">
        <v>29</v>
      </c>
      <c r="K570" s="15" t="s">
        <v>30</v>
      </c>
      <c r="L570" s="57"/>
      <c r="M570" s="14"/>
      <c r="N570" s="14" t="s">
        <v>1012</v>
      </c>
      <c r="O570" s="14"/>
      <c r="P570" s="15" t="s">
        <v>1013</v>
      </c>
      <c r="Q570" s="16">
        <v>33899</v>
      </c>
      <c r="R570" s="17">
        <v>48.97</v>
      </c>
      <c r="S570" s="18">
        <v>19892.4355</v>
      </c>
      <c r="T570" s="19" t="s">
        <v>407</v>
      </c>
      <c r="U570" s="20" t="s">
        <v>524</v>
      </c>
      <c r="V570" s="30">
        <v>41.5</v>
      </c>
      <c r="W570" s="22">
        <v>2</v>
      </c>
      <c r="X570" s="23"/>
    </row>
    <row r="571" spans="1:24" s="1" customFormat="1" ht="32" customHeight="1" x14ac:dyDescent="0.3">
      <c r="A571" s="24" t="s">
        <v>23</v>
      </c>
      <c r="B571" s="24" t="s">
        <v>1009</v>
      </c>
      <c r="C571" s="28" t="s">
        <v>1010</v>
      </c>
      <c r="D571" s="55"/>
      <c r="E571" s="39" t="str">
        <f>HYPERLINK("https://www.google.ru/search?q=FD0205-055&amp;newwindow=1&amp;tbm=isch","Еще фото")</f>
        <v>Еще фото</v>
      </c>
      <c r="F571" s="13"/>
      <c r="G571" s="24" t="s">
        <v>513</v>
      </c>
      <c r="H571" s="24" t="s">
        <v>514</v>
      </c>
      <c r="I571" s="24" t="s">
        <v>867</v>
      </c>
      <c r="J571" s="14" t="s">
        <v>29</v>
      </c>
      <c r="K571" s="15" t="s">
        <v>30</v>
      </c>
      <c r="L571" s="58"/>
      <c r="M571" s="14"/>
      <c r="N571" s="14" t="s">
        <v>1012</v>
      </c>
      <c r="O571" s="14"/>
      <c r="P571" s="15" t="s">
        <v>1013</v>
      </c>
      <c r="Q571" s="16">
        <v>33899</v>
      </c>
      <c r="R571" s="17">
        <v>48.97</v>
      </c>
      <c r="S571" s="18">
        <v>19892.4355</v>
      </c>
      <c r="T571" s="19" t="s">
        <v>407</v>
      </c>
      <c r="U571" s="20" t="s">
        <v>525</v>
      </c>
      <c r="V571" s="22">
        <v>42</v>
      </c>
      <c r="W571" s="22">
        <v>2</v>
      </c>
      <c r="X571" s="23"/>
    </row>
    <row r="572" spans="1:24" s="1" customFormat="1" ht="52.05" customHeight="1" x14ac:dyDescent="0.3">
      <c r="A572" s="11" t="s">
        <v>23</v>
      </c>
      <c r="B572" s="11" t="s">
        <v>1014</v>
      </c>
      <c r="C572" s="12" t="s">
        <v>1015</v>
      </c>
      <c r="D572" s="59"/>
      <c r="E572" s="39" t="str">
        <f>HYPERLINK("https://www.google.ru/search?q=DM0576-101&amp;newwindow=1&amp;tbm=isch","Еще фото")</f>
        <v>Еще фото</v>
      </c>
      <c r="F572" s="13"/>
      <c r="G572" s="11" t="s">
        <v>513</v>
      </c>
      <c r="H572" s="11" t="s">
        <v>514</v>
      </c>
      <c r="I572" s="14" t="s">
        <v>867</v>
      </c>
      <c r="J572" s="14" t="s">
        <v>29</v>
      </c>
      <c r="K572" s="15" t="s">
        <v>30</v>
      </c>
      <c r="L572" s="56" t="s">
        <v>1016</v>
      </c>
      <c r="M572" s="14" t="s">
        <v>546</v>
      </c>
      <c r="N572" s="14" t="s">
        <v>75</v>
      </c>
      <c r="O572" s="14"/>
      <c r="P572" s="15" t="s">
        <v>1017</v>
      </c>
      <c r="Q572" s="16">
        <v>22699</v>
      </c>
      <c r="R572" s="17">
        <v>48.91</v>
      </c>
      <c r="S572" s="18">
        <v>13337.4355</v>
      </c>
      <c r="T572" s="19" t="s">
        <v>407</v>
      </c>
      <c r="U572" s="20" t="s">
        <v>526</v>
      </c>
      <c r="V572" s="22">
        <v>43</v>
      </c>
      <c r="W572" s="22">
        <v>1</v>
      </c>
      <c r="X572" s="23"/>
    </row>
    <row r="573" spans="1:24" s="1" customFormat="1" ht="61.05" customHeight="1" x14ac:dyDescent="0.3">
      <c r="A573" s="24" t="s">
        <v>23</v>
      </c>
      <c r="B573" s="24" t="s">
        <v>1014</v>
      </c>
      <c r="C573" s="12" t="s">
        <v>1015</v>
      </c>
      <c r="D573" s="60"/>
      <c r="E573" s="39" t="str">
        <f>HYPERLINK("https://www.google.ru/search?q=DM0576-101&amp;newwindow=1&amp;tbm=isch","Еще фото")</f>
        <v>Еще фото</v>
      </c>
      <c r="F573" s="13"/>
      <c r="G573" s="24" t="s">
        <v>513</v>
      </c>
      <c r="H573" s="24" t="s">
        <v>514</v>
      </c>
      <c r="I573" s="24" t="s">
        <v>867</v>
      </c>
      <c r="J573" s="14" t="s">
        <v>29</v>
      </c>
      <c r="K573" s="15" t="s">
        <v>30</v>
      </c>
      <c r="L573" s="58"/>
      <c r="M573" s="14" t="s">
        <v>546</v>
      </c>
      <c r="N573" s="14" t="s">
        <v>75</v>
      </c>
      <c r="O573" s="14"/>
      <c r="P573" s="15" t="s">
        <v>1017</v>
      </c>
      <c r="Q573" s="16">
        <v>22699</v>
      </c>
      <c r="R573" s="17">
        <v>48.91</v>
      </c>
      <c r="S573" s="18">
        <v>13337.4355</v>
      </c>
      <c r="T573" s="19" t="s">
        <v>407</v>
      </c>
      <c r="U573" s="20" t="s">
        <v>527</v>
      </c>
      <c r="V573" s="30">
        <v>43.5</v>
      </c>
      <c r="W573" s="22">
        <v>1</v>
      </c>
      <c r="X573" s="23"/>
    </row>
    <row r="574" spans="1:24" s="1" customFormat="1" ht="108" customHeight="1" x14ac:dyDescent="0.3">
      <c r="A574" s="11" t="s">
        <v>23</v>
      </c>
      <c r="B574" s="11" t="s">
        <v>1018</v>
      </c>
      <c r="C574" s="12" t="s">
        <v>1019</v>
      </c>
      <c r="D574" s="26"/>
      <c r="E574" s="39" t="str">
        <f>HYPERLINK("https://www.google.ru/search?q=882266-005&amp;newwindow=1&amp;tbm=isch","Еще фото")</f>
        <v>Еще фото</v>
      </c>
      <c r="F574" s="13"/>
      <c r="G574" s="11" t="s">
        <v>513</v>
      </c>
      <c r="H574" s="11" t="s">
        <v>514</v>
      </c>
      <c r="I574" s="14" t="s">
        <v>867</v>
      </c>
      <c r="J574" s="14" t="s">
        <v>29</v>
      </c>
      <c r="K574" s="15" t="s">
        <v>58</v>
      </c>
      <c r="L574" s="14" t="s">
        <v>1020</v>
      </c>
      <c r="M574" s="14"/>
      <c r="N574" s="14" t="s">
        <v>316</v>
      </c>
      <c r="O574" s="14"/>
      <c r="P574" s="15" t="s">
        <v>1021</v>
      </c>
      <c r="Q574" s="16">
        <v>7999</v>
      </c>
      <c r="R574" s="17">
        <v>48.9</v>
      </c>
      <c r="S574" s="18">
        <v>4700.9354999999996</v>
      </c>
      <c r="T574" s="19" t="s">
        <v>407</v>
      </c>
      <c r="U574" s="20" t="s">
        <v>519</v>
      </c>
      <c r="V574" s="30">
        <v>35.5</v>
      </c>
      <c r="W574" s="22">
        <v>1</v>
      </c>
      <c r="X574" s="23"/>
    </row>
    <row r="575" spans="1:24" s="1" customFormat="1" ht="108" customHeight="1" x14ac:dyDescent="0.3">
      <c r="A575" s="11" t="s">
        <v>23</v>
      </c>
      <c r="B575" s="11" t="s">
        <v>1022</v>
      </c>
      <c r="C575" s="12" t="s">
        <v>1023</v>
      </c>
      <c r="D575" s="26"/>
      <c r="E575" s="39" t="str">
        <f>HYPERLINK("https://www.google.ru/search?q=FD0802-100&amp;newwindow=1&amp;tbm=isch","Еще фото")</f>
        <v>Еще фото</v>
      </c>
      <c r="F575" s="13"/>
      <c r="G575" s="11" t="s">
        <v>1024</v>
      </c>
      <c r="H575" s="11" t="s">
        <v>514</v>
      </c>
      <c r="I575" s="14" t="s">
        <v>867</v>
      </c>
      <c r="J575" s="14" t="s">
        <v>29</v>
      </c>
      <c r="K575" s="15" t="s">
        <v>58</v>
      </c>
      <c r="L575" s="14" t="s">
        <v>1025</v>
      </c>
      <c r="M575" s="14"/>
      <c r="N575" s="14" t="s">
        <v>1026</v>
      </c>
      <c r="O575" s="14"/>
      <c r="P575" s="15" t="s">
        <v>1027</v>
      </c>
      <c r="Q575" s="16">
        <v>20299</v>
      </c>
      <c r="R575" s="17">
        <v>48.88</v>
      </c>
      <c r="S575" s="18">
        <v>11934.4355</v>
      </c>
      <c r="T575" s="19" t="s">
        <v>407</v>
      </c>
      <c r="U575" s="20" t="s">
        <v>526</v>
      </c>
      <c r="V575" s="22">
        <v>41</v>
      </c>
      <c r="W575" s="22">
        <v>1</v>
      </c>
      <c r="X575" s="23"/>
    </row>
    <row r="576" spans="1:24" s="1" customFormat="1" ht="14" customHeight="1" x14ac:dyDescent="0.3">
      <c r="A576" s="11" t="s">
        <v>23</v>
      </c>
      <c r="B576" s="11" t="s">
        <v>917</v>
      </c>
      <c r="C576" s="12" t="s">
        <v>1028</v>
      </c>
      <c r="D576" s="53"/>
      <c r="E576" s="39" t="str">
        <f t="shared" ref="E576:E582" si="20">HYPERLINK("https://www.google.ru/search?q=CW4554-001&amp;newwindow=1&amp;tbm=isch","Еще фото")</f>
        <v>Еще фото</v>
      </c>
      <c r="F576" s="13" t="s">
        <v>26</v>
      </c>
      <c r="G576" s="11" t="s">
        <v>513</v>
      </c>
      <c r="H576" s="11" t="s">
        <v>514</v>
      </c>
      <c r="I576" s="14" t="s">
        <v>867</v>
      </c>
      <c r="J576" s="14" t="s">
        <v>29</v>
      </c>
      <c r="K576" s="15" t="s">
        <v>58</v>
      </c>
      <c r="L576" s="56" t="s">
        <v>919</v>
      </c>
      <c r="M576" s="14" t="s">
        <v>546</v>
      </c>
      <c r="N576" s="14" t="s">
        <v>92</v>
      </c>
      <c r="O576" s="14"/>
      <c r="P576" s="15" t="s">
        <v>1029</v>
      </c>
      <c r="Q576" s="16">
        <v>13999</v>
      </c>
      <c r="R576" s="17">
        <v>48.87</v>
      </c>
      <c r="S576" s="18">
        <v>8231.4354999999996</v>
      </c>
      <c r="T576" s="19" t="s">
        <v>407</v>
      </c>
      <c r="U576" s="20" t="s">
        <v>519</v>
      </c>
      <c r="V576" s="30">
        <v>35.5</v>
      </c>
      <c r="W576" s="22">
        <v>2</v>
      </c>
      <c r="X576" s="23"/>
    </row>
    <row r="577" spans="1:24" s="1" customFormat="1" ht="14" customHeight="1" x14ac:dyDescent="0.3">
      <c r="A577" s="24" t="s">
        <v>23</v>
      </c>
      <c r="B577" s="24" t="s">
        <v>917</v>
      </c>
      <c r="C577" s="12" t="s">
        <v>1028</v>
      </c>
      <c r="D577" s="54"/>
      <c r="E577" s="39" t="str">
        <f t="shared" si="20"/>
        <v>Еще фото</v>
      </c>
      <c r="F577" s="13" t="s">
        <v>26</v>
      </c>
      <c r="G577" s="24" t="s">
        <v>513</v>
      </c>
      <c r="H577" s="24" t="s">
        <v>514</v>
      </c>
      <c r="I577" s="24" t="s">
        <v>867</v>
      </c>
      <c r="J577" s="14" t="s">
        <v>29</v>
      </c>
      <c r="K577" s="15" t="s">
        <v>58</v>
      </c>
      <c r="L577" s="57"/>
      <c r="M577" s="14" t="s">
        <v>546</v>
      </c>
      <c r="N577" s="14" t="s">
        <v>92</v>
      </c>
      <c r="O577" s="14"/>
      <c r="P577" s="15" t="s">
        <v>1029</v>
      </c>
      <c r="Q577" s="16">
        <v>13999</v>
      </c>
      <c r="R577" s="17">
        <v>48.87</v>
      </c>
      <c r="S577" s="18">
        <v>8231.4354999999996</v>
      </c>
      <c r="T577" s="19" t="s">
        <v>407</v>
      </c>
      <c r="U577" s="20" t="s">
        <v>520</v>
      </c>
      <c r="V577" s="30">
        <v>36.5</v>
      </c>
      <c r="W577" s="22">
        <v>7</v>
      </c>
      <c r="X577" s="23"/>
    </row>
    <row r="578" spans="1:24" s="1" customFormat="1" ht="14" customHeight="1" x14ac:dyDescent="0.3">
      <c r="A578" s="24" t="s">
        <v>23</v>
      </c>
      <c r="B578" s="24" t="s">
        <v>917</v>
      </c>
      <c r="C578" s="12" t="s">
        <v>1028</v>
      </c>
      <c r="D578" s="54"/>
      <c r="E578" s="39" t="str">
        <f t="shared" si="20"/>
        <v>Еще фото</v>
      </c>
      <c r="F578" s="13" t="s">
        <v>26</v>
      </c>
      <c r="G578" s="24" t="s">
        <v>513</v>
      </c>
      <c r="H578" s="24" t="s">
        <v>514</v>
      </c>
      <c r="I578" s="24" t="s">
        <v>867</v>
      </c>
      <c r="J578" s="14" t="s">
        <v>29</v>
      </c>
      <c r="K578" s="15" t="s">
        <v>58</v>
      </c>
      <c r="L578" s="57"/>
      <c r="M578" s="14" t="s">
        <v>546</v>
      </c>
      <c r="N578" s="14" t="s">
        <v>92</v>
      </c>
      <c r="O578" s="14"/>
      <c r="P578" s="15" t="s">
        <v>1029</v>
      </c>
      <c r="Q578" s="16">
        <v>13999</v>
      </c>
      <c r="R578" s="17">
        <v>48.87</v>
      </c>
      <c r="S578" s="18">
        <v>8231.4354999999996</v>
      </c>
      <c r="T578" s="19" t="s">
        <v>407</v>
      </c>
      <c r="U578" s="20" t="s">
        <v>521</v>
      </c>
      <c r="V578" s="22">
        <v>37</v>
      </c>
      <c r="W578" s="22">
        <v>6</v>
      </c>
      <c r="X578" s="23"/>
    </row>
    <row r="579" spans="1:24" s="1" customFormat="1" ht="14" customHeight="1" x14ac:dyDescent="0.3">
      <c r="A579" s="24" t="s">
        <v>23</v>
      </c>
      <c r="B579" s="24" t="s">
        <v>917</v>
      </c>
      <c r="C579" s="12" t="s">
        <v>1028</v>
      </c>
      <c r="D579" s="54"/>
      <c r="E579" s="39" t="str">
        <f t="shared" si="20"/>
        <v>Еще фото</v>
      </c>
      <c r="F579" s="13" t="s">
        <v>26</v>
      </c>
      <c r="G579" s="24" t="s">
        <v>513</v>
      </c>
      <c r="H579" s="24" t="s">
        <v>514</v>
      </c>
      <c r="I579" s="24" t="s">
        <v>867</v>
      </c>
      <c r="J579" s="14" t="s">
        <v>29</v>
      </c>
      <c r="K579" s="15" t="s">
        <v>58</v>
      </c>
      <c r="L579" s="57"/>
      <c r="M579" s="14" t="s">
        <v>546</v>
      </c>
      <c r="N579" s="14" t="s">
        <v>92</v>
      </c>
      <c r="O579" s="14"/>
      <c r="P579" s="15" t="s">
        <v>1029</v>
      </c>
      <c r="Q579" s="16">
        <v>13999</v>
      </c>
      <c r="R579" s="17">
        <v>48.87</v>
      </c>
      <c r="S579" s="18">
        <v>8231.4354999999996</v>
      </c>
      <c r="T579" s="19" t="s">
        <v>407</v>
      </c>
      <c r="U579" s="20" t="s">
        <v>522</v>
      </c>
      <c r="V579" s="30">
        <v>37.5</v>
      </c>
      <c r="W579" s="22">
        <v>8</v>
      </c>
      <c r="X579" s="23"/>
    </row>
    <row r="580" spans="1:24" s="1" customFormat="1" ht="14" customHeight="1" x14ac:dyDescent="0.3">
      <c r="A580" s="24" t="s">
        <v>23</v>
      </c>
      <c r="B580" s="24" t="s">
        <v>917</v>
      </c>
      <c r="C580" s="12" t="s">
        <v>1028</v>
      </c>
      <c r="D580" s="54"/>
      <c r="E580" s="39" t="str">
        <f t="shared" si="20"/>
        <v>Еще фото</v>
      </c>
      <c r="F580" s="13" t="s">
        <v>26</v>
      </c>
      <c r="G580" s="24" t="s">
        <v>513</v>
      </c>
      <c r="H580" s="24" t="s">
        <v>514</v>
      </c>
      <c r="I580" s="24" t="s">
        <v>867</v>
      </c>
      <c r="J580" s="14" t="s">
        <v>29</v>
      </c>
      <c r="K580" s="15" t="s">
        <v>58</v>
      </c>
      <c r="L580" s="57"/>
      <c r="M580" s="14" t="s">
        <v>546</v>
      </c>
      <c r="N580" s="14" t="s">
        <v>92</v>
      </c>
      <c r="O580" s="14"/>
      <c r="P580" s="15" t="s">
        <v>1029</v>
      </c>
      <c r="Q580" s="16">
        <v>13999</v>
      </c>
      <c r="R580" s="17">
        <v>48.87</v>
      </c>
      <c r="S580" s="18">
        <v>8231.4354999999996</v>
      </c>
      <c r="T580" s="19" t="s">
        <v>407</v>
      </c>
      <c r="U580" s="20" t="s">
        <v>523</v>
      </c>
      <c r="V580" s="22">
        <v>38</v>
      </c>
      <c r="W580" s="22">
        <v>1</v>
      </c>
      <c r="X580" s="23"/>
    </row>
    <row r="581" spans="1:24" s="1" customFormat="1" ht="14" customHeight="1" x14ac:dyDescent="0.3">
      <c r="A581" s="24" t="s">
        <v>23</v>
      </c>
      <c r="B581" s="24" t="s">
        <v>917</v>
      </c>
      <c r="C581" s="12" t="s">
        <v>1028</v>
      </c>
      <c r="D581" s="54"/>
      <c r="E581" s="39" t="str">
        <f t="shared" si="20"/>
        <v>Еще фото</v>
      </c>
      <c r="F581" s="13" t="s">
        <v>26</v>
      </c>
      <c r="G581" s="24" t="s">
        <v>513</v>
      </c>
      <c r="H581" s="24" t="s">
        <v>514</v>
      </c>
      <c r="I581" s="24" t="s">
        <v>867</v>
      </c>
      <c r="J581" s="14" t="s">
        <v>29</v>
      </c>
      <c r="K581" s="15" t="s">
        <v>58</v>
      </c>
      <c r="L581" s="57"/>
      <c r="M581" s="14" t="s">
        <v>546</v>
      </c>
      <c r="N581" s="14" t="s">
        <v>92</v>
      </c>
      <c r="O581" s="14"/>
      <c r="P581" s="15" t="s">
        <v>1029</v>
      </c>
      <c r="Q581" s="16">
        <v>13999</v>
      </c>
      <c r="R581" s="17">
        <v>48.87</v>
      </c>
      <c r="S581" s="18">
        <v>8231.4354999999996</v>
      </c>
      <c r="T581" s="19" t="s">
        <v>407</v>
      </c>
      <c r="U581" s="20" t="s">
        <v>589</v>
      </c>
      <c r="V581" s="22">
        <v>39</v>
      </c>
      <c r="W581" s="22">
        <v>3</v>
      </c>
      <c r="X581" s="23"/>
    </row>
    <row r="582" spans="1:24" s="1" customFormat="1" ht="17" customHeight="1" x14ac:dyDescent="0.3">
      <c r="A582" s="24" t="s">
        <v>23</v>
      </c>
      <c r="B582" s="24" t="s">
        <v>917</v>
      </c>
      <c r="C582" s="12" t="s">
        <v>1028</v>
      </c>
      <c r="D582" s="55"/>
      <c r="E582" s="39" t="str">
        <f t="shared" si="20"/>
        <v>Еще фото</v>
      </c>
      <c r="F582" s="13" t="s">
        <v>26</v>
      </c>
      <c r="G582" s="24" t="s">
        <v>513</v>
      </c>
      <c r="H582" s="24" t="s">
        <v>514</v>
      </c>
      <c r="I582" s="24" t="s">
        <v>867</v>
      </c>
      <c r="J582" s="14" t="s">
        <v>29</v>
      </c>
      <c r="K582" s="15" t="s">
        <v>58</v>
      </c>
      <c r="L582" s="58"/>
      <c r="M582" s="14" t="s">
        <v>546</v>
      </c>
      <c r="N582" s="14" t="s">
        <v>92</v>
      </c>
      <c r="O582" s="14"/>
      <c r="P582" s="15" t="s">
        <v>1029</v>
      </c>
      <c r="Q582" s="16">
        <v>13999</v>
      </c>
      <c r="R582" s="17">
        <v>48.87</v>
      </c>
      <c r="S582" s="18">
        <v>8231.4354999999996</v>
      </c>
      <c r="T582" s="19" t="s">
        <v>407</v>
      </c>
      <c r="U582" s="20" t="s">
        <v>524</v>
      </c>
      <c r="V582" s="30">
        <v>39.5</v>
      </c>
      <c r="W582" s="22">
        <v>2</v>
      </c>
      <c r="X582" s="23"/>
    </row>
    <row r="583" spans="1:24" s="1" customFormat="1" ht="108" customHeight="1" x14ac:dyDescent="0.3">
      <c r="A583" s="11" t="s">
        <v>23</v>
      </c>
      <c r="B583" s="11" t="s">
        <v>1030</v>
      </c>
      <c r="C583" s="12" t="s">
        <v>1031</v>
      </c>
      <c r="D583" s="26"/>
      <c r="E583" s="39" t="str">
        <f>HYPERLINK("https://www.google.ru/search?q=CZ1055-100&amp;newwindow=1&amp;tbm=isch","Еще фото")</f>
        <v>Еще фото</v>
      </c>
      <c r="F583" s="13"/>
      <c r="G583" s="11" t="s">
        <v>513</v>
      </c>
      <c r="H583" s="11" t="s">
        <v>514</v>
      </c>
      <c r="I583" s="14" t="s">
        <v>867</v>
      </c>
      <c r="J583" s="14" t="s">
        <v>29</v>
      </c>
      <c r="K583" s="15" t="s">
        <v>58</v>
      </c>
      <c r="L583" s="14" t="s">
        <v>1032</v>
      </c>
      <c r="M583" s="14"/>
      <c r="N583" s="14" t="s">
        <v>75</v>
      </c>
      <c r="O583" s="14"/>
      <c r="P583" s="15" t="s">
        <v>1033</v>
      </c>
      <c r="Q583" s="16">
        <v>21699</v>
      </c>
      <c r="R583" s="17">
        <v>47.8</v>
      </c>
      <c r="S583" s="18">
        <v>13026.9355</v>
      </c>
      <c r="T583" s="19" t="s">
        <v>407</v>
      </c>
      <c r="U583" s="20" t="s">
        <v>522</v>
      </c>
      <c r="V583" s="30">
        <v>37.5</v>
      </c>
      <c r="W583" s="22">
        <v>1</v>
      </c>
      <c r="X583" s="23"/>
    </row>
    <row r="584" spans="1:24" s="1" customFormat="1" ht="108" customHeight="1" x14ac:dyDescent="0.3">
      <c r="A584" s="11" t="s">
        <v>23</v>
      </c>
      <c r="B584" s="11" t="s">
        <v>1034</v>
      </c>
      <c r="C584" s="12" t="s">
        <v>1035</v>
      </c>
      <c r="D584" s="26"/>
      <c r="E584" s="39" t="str">
        <f>HYPERLINK("https://www.google.ru/search?q=DX8972-100&amp;newwindow=1&amp;tbm=isch","Еще фото")</f>
        <v>Еще фото</v>
      </c>
      <c r="F584" s="13"/>
      <c r="G584" s="11" t="s">
        <v>513</v>
      </c>
      <c r="H584" s="11" t="s">
        <v>514</v>
      </c>
      <c r="I584" s="14" t="s">
        <v>867</v>
      </c>
      <c r="J584" s="14" t="s">
        <v>29</v>
      </c>
      <c r="K584" s="15" t="s">
        <v>30</v>
      </c>
      <c r="L584" s="14" t="s">
        <v>1036</v>
      </c>
      <c r="M584" s="14" t="s">
        <v>546</v>
      </c>
      <c r="N584" s="14" t="s">
        <v>75</v>
      </c>
      <c r="O584" s="14"/>
      <c r="P584" s="15" t="s">
        <v>1037</v>
      </c>
      <c r="Q584" s="16">
        <v>28399</v>
      </c>
      <c r="R584" s="17">
        <v>47.72</v>
      </c>
      <c r="S584" s="18">
        <v>17074.9355</v>
      </c>
      <c r="T584" s="19" t="s">
        <v>407</v>
      </c>
      <c r="U584" s="20" t="s">
        <v>589</v>
      </c>
      <c r="V584" s="22">
        <v>41</v>
      </c>
      <c r="W584" s="22">
        <v>1</v>
      </c>
      <c r="X584" s="23"/>
    </row>
    <row r="585" spans="1:24" s="1" customFormat="1" ht="108" customHeight="1" x14ac:dyDescent="0.3">
      <c r="A585" s="11" t="s">
        <v>23</v>
      </c>
      <c r="B585" s="11" t="s">
        <v>1038</v>
      </c>
      <c r="C585" s="12" t="s">
        <v>1039</v>
      </c>
      <c r="D585" s="26"/>
      <c r="E585" s="39" t="str">
        <f>HYPERLINK("https://www.google.ru/search?q=DV7128-110&amp;newwindow=1&amp;tbm=isch","Еще фото")</f>
        <v>Еще фото</v>
      </c>
      <c r="F585" s="13"/>
      <c r="G585" s="11" t="s">
        <v>513</v>
      </c>
      <c r="H585" s="11" t="s">
        <v>514</v>
      </c>
      <c r="I585" s="14" t="s">
        <v>867</v>
      </c>
      <c r="J585" s="14" t="s">
        <v>29</v>
      </c>
      <c r="K585" s="15" t="s">
        <v>30</v>
      </c>
      <c r="L585" s="14" t="s">
        <v>1040</v>
      </c>
      <c r="M585" s="14"/>
      <c r="N585" s="14" t="s">
        <v>75</v>
      </c>
      <c r="O585" s="14"/>
      <c r="P585" s="15" t="s">
        <v>1041</v>
      </c>
      <c r="Q585" s="16">
        <v>30099</v>
      </c>
      <c r="R585" s="17">
        <v>45.19</v>
      </c>
      <c r="S585" s="18">
        <v>18972.4355</v>
      </c>
      <c r="T585" s="19" t="s">
        <v>407</v>
      </c>
      <c r="U585" s="20" t="s">
        <v>352</v>
      </c>
      <c r="V585" s="30">
        <v>36.5</v>
      </c>
      <c r="W585" s="22">
        <v>4</v>
      </c>
      <c r="X585" s="23"/>
    </row>
    <row r="586" spans="1:24" s="1" customFormat="1" ht="35" customHeight="1" x14ac:dyDescent="0.3">
      <c r="A586" s="11" t="s">
        <v>23</v>
      </c>
      <c r="B586" s="11" t="s">
        <v>1042</v>
      </c>
      <c r="C586" s="12" t="s">
        <v>1043</v>
      </c>
      <c r="D586" s="53"/>
      <c r="E586" s="39" t="str">
        <f>HYPERLINK("https://www.google.ru/search?q=AT5410-100&amp;newwindow=1&amp;tbm=isch","Еще фото")</f>
        <v>Еще фото</v>
      </c>
      <c r="F586" s="13"/>
      <c r="G586" s="11" t="s">
        <v>513</v>
      </c>
      <c r="H586" s="11" t="s">
        <v>514</v>
      </c>
      <c r="I586" s="14" t="s">
        <v>867</v>
      </c>
      <c r="J586" s="14" t="s">
        <v>29</v>
      </c>
      <c r="K586" s="15" t="s">
        <v>30</v>
      </c>
      <c r="L586" s="56" t="s">
        <v>1044</v>
      </c>
      <c r="M586" s="14" t="s">
        <v>546</v>
      </c>
      <c r="N586" s="14" t="s">
        <v>75</v>
      </c>
      <c r="O586" s="14" t="s">
        <v>86</v>
      </c>
      <c r="P586" s="15" t="s">
        <v>1045</v>
      </c>
      <c r="Q586" s="16">
        <v>13899</v>
      </c>
      <c r="R586" s="17">
        <v>45.05</v>
      </c>
      <c r="S586" s="18">
        <v>8783.4354999999996</v>
      </c>
      <c r="T586" s="19" t="s">
        <v>407</v>
      </c>
      <c r="U586" s="20" t="s">
        <v>352</v>
      </c>
      <c r="V586" s="30">
        <v>36.5</v>
      </c>
      <c r="W586" s="22">
        <v>1</v>
      </c>
      <c r="X586" s="23"/>
    </row>
    <row r="587" spans="1:24" s="1" customFormat="1" ht="35" customHeight="1" x14ac:dyDescent="0.3">
      <c r="A587" s="24" t="s">
        <v>23</v>
      </c>
      <c r="B587" s="24" t="s">
        <v>1042</v>
      </c>
      <c r="C587" s="12" t="s">
        <v>1043</v>
      </c>
      <c r="D587" s="54"/>
      <c r="E587" s="39" t="str">
        <f>HYPERLINK("https://www.google.ru/search?q=AT5410-100&amp;newwindow=1&amp;tbm=isch","Еще фото")</f>
        <v>Еще фото</v>
      </c>
      <c r="F587" s="13"/>
      <c r="G587" s="24" t="s">
        <v>513</v>
      </c>
      <c r="H587" s="24" t="s">
        <v>514</v>
      </c>
      <c r="I587" s="24" t="s">
        <v>867</v>
      </c>
      <c r="J587" s="14" t="s">
        <v>29</v>
      </c>
      <c r="K587" s="15" t="s">
        <v>30</v>
      </c>
      <c r="L587" s="57"/>
      <c r="M587" s="14" t="s">
        <v>546</v>
      </c>
      <c r="N587" s="14" t="s">
        <v>75</v>
      </c>
      <c r="O587" s="14" t="s">
        <v>86</v>
      </c>
      <c r="P587" s="15" t="s">
        <v>1045</v>
      </c>
      <c r="Q587" s="16">
        <v>13899</v>
      </c>
      <c r="R587" s="17">
        <v>45.05</v>
      </c>
      <c r="S587" s="18">
        <v>8783.4354999999996</v>
      </c>
      <c r="T587" s="19" t="s">
        <v>407</v>
      </c>
      <c r="U587" s="20" t="s">
        <v>541</v>
      </c>
      <c r="V587" s="22">
        <v>37</v>
      </c>
      <c r="W587" s="22">
        <v>1</v>
      </c>
      <c r="X587" s="23"/>
    </row>
    <row r="588" spans="1:24" s="1" customFormat="1" ht="37.049999999999997" customHeight="1" x14ac:dyDescent="0.3">
      <c r="A588" s="24" t="s">
        <v>23</v>
      </c>
      <c r="B588" s="24" t="s">
        <v>1042</v>
      </c>
      <c r="C588" s="12" t="s">
        <v>1043</v>
      </c>
      <c r="D588" s="55"/>
      <c r="E588" s="39" t="str">
        <f>HYPERLINK("https://www.google.ru/search?q=AT5410-100&amp;newwindow=1&amp;tbm=isch","Еще фото")</f>
        <v>Еще фото</v>
      </c>
      <c r="F588" s="13"/>
      <c r="G588" s="24" t="s">
        <v>513</v>
      </c>
      <c r="H588" s="24" t="s">
        <v>514</v>
      </c>
      <c r="I588" s="24" t="s">
        <v>867</v>
      </c>
      <c r="J588" s="14" t="s">
        <v>29</v>
      </c>
      <c r="K588" s="15" t="s">
        <v>30</v>
      </c>
      <c r="L588" s="58"/>
      <c r="M588" s="14" t="s">
        <v>546</v>
      </c>
      <c r="N588" s="14" t="s">
        <v>75</v>
      </c>
      <c r="O588" s="14" t="s">
        <v>86</v>
      </c>
      <c r="P588" s="15" t="s">
        <v>1045</v>
      </c>
      <c r="Q588" s="16">
        <v>13899</v>
      </c>
      <c r="R588" s="17">
        <v>45.05</v>
      </c>
      <c r="S588" s="18">
        <v>8783.4354999999996</v>
      </c>
      <c r="T588" s="19" t="s">
        <v>407</v>
      </c>
      <c r="U588" s="20" t="s">
        <v>523</v>
      </c>
      <c r="V588" s="22">
        <v>40</v>
      </c>
      <c r="W588" s="22">
        <v>1</v>
      </c>
      <c r="X588" s="23"/>
    </row>
    <row r="589" spans="1:24" s="1" customFormat="1" ht="35" customHeight="1" x14ac:dyDescent="0.3">
      <c r="A589" s="11" t="s">
        <v>23</v>
      </c>
      <c r="B589" s="11" t="s">
        <v>917</v>
      </c>
      <c r="C589" s="12" t="s">
        <v>1046</v>
      </c>
      <c r="D589" s="53"/>
      <c r="E589" s="39" t="str">
        <f>HYPERLINK("https://www.google.ru/search?q=CW4555-003&amp;newwindow=1&amp;tbm=isch","Еще фото")</f>
        <v>Еще фото</v>
      </c>
      <c r="F589" s="13" t="s">
        <v>26</v>
      </c>
      <c r="G589" s="11" t="s">
        <v>513</v>
      </c>
      <c r="H589" s="11" t="s">
        <v>514</v>
      </c>
      <c r="I589" s="14" t="s">
        <v>867</v>
      </c>
      <c r="J589" s="14" t="s">
        <v>29</v>
      </c>
      <c r="K589" s="15" t="s">
        <v>30</v>
      </c>
      <c r="L589" s="56" t="s">
        <v>919</v>
      </c>
      <c r="M589" s="14" t="s">
        <v>546</v>
      </c>
      <c r="N589" s="14" t="s">
        <v>92</v>
      </c>
      <c r="O589" s="14"/>
      <c r="P589" s="15" t="s">
        <v>1029</v>
      </c>
      <c r="Q589" s="16">
        <v>14499</v>
      </c>
      <c r="R589" s="17">
        <v>45.05</v>
      </c>
      <c r="S589" s="18">
        <v>9162.9354999999996</v>
      </c>
      <c r="T589" s="19" t="s">
        <v>407</v>
      </c>
      <c r="U589" s="20" t="s">
        <v>521</v>
      </c>
      <c r="V589" s="22">
        <v>39</v>
      </c>
      <c r="W589" s="22">
        <v>1</v>
      </c>
      <c r="X589" s="23"/>
    </row>
    <row r="590" spans="1:24" s="1" customFormat="1" ht="35" customHeight="1" x14ac:dyDescent="0.3">
      <c r="A590" s="24" t="s">
        <v>23</v>
      </c>
      <c r="B590" s="24" t="s">
        <v>917</v>
      </c>
      <c r="C590" s="12" t="s">
        <v>1046</v>
      </c>
      <c r="D590" s="54"/>
      <c r="E590" s="39" t="str">
        <f>HYPERLINK("https://www.google.ru/search?q=CW4555-003&amp;newwindow=1&amp;tbm=isch","Еще фото")</f>
        <v>Еще фото</v>
      </c>
      <c r="F590" s="13" t="s">
        <v>26</v>
      </c>
      <c r="G590" s="24" t="s">
        <v>513</v>
      </c>
      <c r="H590" s="24" t="s">
        <v>514</v>
      </c>
      <c r="I590" s="24" t="s">
        <v>867</v>
      </c>
      <c r="J590" s="14" t="s">
        <v>29</v>
      </c>
      <c r="K590" s="15" t="s">
        <v>30</v>
      </c>
      <c r="L590" s="57"/>
      <c r="M590" s="14" t="s">
        <v>546</v>
      </c>
      <c r="N590" s="14" t="s">
        <v>92</v>
      </c>
      <c r="O590" s="14"/>
      <c r="P590" s="15" t="s">
        <v>1029</v>
      </c>
      <c r="Q590" s="16">
        <v>14499</v>
      </c>
      <c r="R590" s="17">
        <v>45.05</v>
      </c>
      <c r="S590" s="18">
        <v>9162.9354999999996</v>
      </c>
      <c r="T590" s="19" t="s">
        <v>407</v>
      </c>
      <c r="U590" s="20" t="s">
        <v>522</v>
      </c>
      <c r="V590" s="30">
        <v>39.5</v>
      </c>
      <c r="W590" s="22">
        <v>2</v>
      </c>
      <c r="X590" s="23"/>
    </row>
    <row r="591" spans="1:24" s="1" customFormat="1" ht="37.049999999999997" customHeight="1" x14ac:dyDescent="0.3">
      <c r="A591" s="24" t="s">
        <v>23</v>
      </c>
      <c r="B591" s="24" t="s">
        <v>917</v>
      </c>
      <c r="C591" s="12" t="s">
        <v>1046</v>
      </c>
      <c r="D591" s="55"/>
      <c r="E591" s="39" t="str">
        <f>HYPERLINK("https://www.google.ru/search?q=CW4555-003&amp;newwindow=1&amp;tbm=isch","Еще фото")</f>
        <v>Еще фото</v>
      </c>
      <c r="F591" s="13" t="s">
        <v>26</v>
      </c>
      <c r="G591" s="24" t="s">
        <v>513</v>
      </c>
      <c r="H591" s="24" t="s">
        <v>514</v>
      </c>
      <c r="I591" s="24" t="s">
        <v>867</v>
      </c>
      <c r="J591" s="14" t="s">
        <v>29</v>
      </c>
      <c r="K591" s="15" t="s">
        <v>30</v>
      </c>
      <c r="L591" s="58"/>
      <c r="M591" s="14" t="s">
        <v>546</v>
      </c>
      <c r="N591" s="14" t="s">
        <v>92</v>
      </c>
      <c r="O591" s="14"/>
      <c r="P591" s="15" t="s">
        <v>1029</v>
      </c>
      <c r="Q591" s="16">
        <v>14499</v>
      </c>
      <c r="R591" s="17">
        <v>45.05</v>
      </c>
      <c r="S591" s="18">
        <v>9162.9354999999996</v>
      </c>
      <c r="T591" s="19" t="s">
        <v>407</v>
      </c>
      <c r="U591" s="20" t="s">
        <v>523</v>
      </c>
      <c r="V591" s="22">
        <v>40</v>
      </c>
      <c r="W591" s="22">
        <v>1</v>
      </c>
      <c r="X591" s="23"/>
    </row>
    <row r="592" spans="1:24" s="1" customFormat="1" ht="108" customHeight="1" x14ac:dyDescent="0.3">
      <c r="A592" s="11" t="s">
        <v>23</v>
      </c>
      <c r="B592" s="11" t="s">
        <v>1047</v>
      </c>
      <c r="C592" s="12" t="s">
        <v>1048</v>
      </c>
      <c r="D592" s="26"/>
      <c r="E592" s="39" t="str">
        <f>HYPERLINK("https://www.google.ru/search?q=553558-215&amp;newwindow=1&amp;tbm=isch","Еще фото")</f>
        <v>Еще фото</v>
      </c>
      <c r="F592" s="13"/>
      <c r="G592" s="11" t="s">
        <v>513</v>
      </c>
      <c r="H592" s="11" t="s">
        <v>514</v>
      </c>
      <c r="I592" s="14" t="s">
        <v>867</v>
      </c>
      <c r="J592" s="14" t="s">
        <v>29</v>
      </c>
      <c r="K592" s="15" t="s">
        <v>30</v>
      </c>
      <c r="L592" s="14" t="s">
        <v>1049</v>
      </c>
      <c r="M592" s="14"/>
      <c r="N592" s="14" t="s">
        <v>1050</v>
      </c>
      <c r="O592" s="14"/>
      <c r="P592" s="15" t="s">
        <v>902</v>
      </c>
      <c r="Q592" s="16">
        <v>23099</v>
      </c>
      <c r="R592" s="17">
        <v>45.03</v>
      </c>
      <c r="S592" s="18">
        <v>14602.4355</v>
      </c>
      <c r="T592" s="19" t="s">
        <v>407</v>
      </c>
      <c r="U592" s="20" t="s">
        <v>589</v>
      </c>
      <c r="V592" s="22">
        <v>41</v>
      </c>
      <c r="W592" s="22">
        <v>1</v>
      </c>
      <c r="X592" s="23"/>
    </row>
    <row r="593" spans="1:24" s="1" customFormat="1" ht="35" customHeight="1" x14ac:dyDescent="0.3">
      <c r="A593" s="11" t="s">
        <v>23</v>
      </c>
      <c r="B593" s="11" t="s">
        <v>917</v>
      </c>
      <c r="C593" s="12" t="s">
        <v>1051</v>
      </c>
      <c r="D593" s="53"/>
      <c r="E593" s="39" t="str">
        <f>HYPERLINK("https://www.google.ru/search?q=CW4554-100&amp;newwindow=1&amp;tbm=isch","Еще фото")</f>
        <v>Еще фото</v>
      </c>
      <c r="F593" s="13"/>
      <c r="G593" s="11" t="s">
        <v>513</v>
      </c>
      <c r="H593" s="11" t="s">
        <v>514</v>
      </c>
      <c r="I593" s="14" t="s">
        <v>867</v>
      </c>
      <c r="J593" s="14" t="s">
        <v>29</v>
      </c>
      <c r="K593" s="15" t="s">
        <v>58</v>
      </c>
      <c r="L593" s="56" t="s">
        <v>919</v>
      </c>
      <c r="M593" s="14" t="s">
        <v>546</v>
      </c>
      <c r="N593" s="14" t="s">
        <v>75</v>
      </c>
      <c r="O593" s="14" t="s">
        <v>86</v>
      </c>
      <c r="P593" s="15" t="s">
        <v>1052</v>
      </c>
      <c r="Q593" s="16">
        <v>23099</v>
      </c>
      <c r="R593" s="17">
        <v>45.03</v>
      </c>
      <c r="S593" s="18">
        <v>14602.4355</v>
      </c>
      <c r="T593" s="19" t="s">
        <v>407</v>
      </c>
      <c r="U593" s="20" t="s">
        <v>520</v>
      </c>
      <c r="V593" s="30">
        <v>36.5</v>
      </c>
      <c r="W593" s="22">
        <v>8</v>
      </c>
      <c r="X593" s="23"/>
    </row>
    <row r="594" spans="1:24" s="1" customFormat="1" ht="35" customHeight="1" x14ac:dyDescent="0.3">
      <c r="A594" s="24" t="s">
        <v>23</v>
      </c>
      <c r="B594" s="24" t="s">
        <v>917</v>
      </c>
      <c r="C594" s="12" t="s">
        <v>1051</v>
      </c>
      <c r="D594" s="54"/>
      <c r="E594" s="39" t="str">
        <f>HYPERLINK("https://www.google.ru/search?q=CW4554-100&amp;newwindow=1&amp;tbm=isch","Еще фото")</f>
        <v>Еще фото</v>
      </c>
      <c r="F594" s="13"/>
      <c r="G594" s="24" t="s">
        <v>513</v>
      </c>
      <c r="H594" s="24" t="s">
        <v>514</v>
      </c>
      <c r="I594" s="24" t="s">
        <v>867</v>
      </c>
      <c r="J594" s="14" t="s">
        <v>29</v>
      </c>
      <c r="K594" s="15" t="s">
        <v>58</v>
      </c>
      <c r="L594" s="57"/>
      <c r="M594" s="14" t="s">
        <v>546</v>
      </c>
      <c r="N594" s="14" t="s">
        <v>75</v>
      </c>
      <c r="O594" s="14" t="s">
        <v>86</v>
      </c>
      <c r="P594" s="15" t="s">
        <v>1052</v>
      </c>
      <c r="Q594" s="16">
        <v>23099</v>
      </c>
      <c r="R594" s="17">
        <v>45.03</v>
      </c>
      <c r="S594" s="18">
        <v>14602.4355</v>
      </c>
      <c r="T594" s="19" t="s">
        <v>407</v>
      </c>
      <c r="U594" s="20" t="s">
        <v>521</v>
      </c>
      <c r="V594" s="22">
        <v>37</v>
      </c>
      <c r="W594" s="22">
        <v>4</v>
      </c>
      <c r="X594" s="23"/>
    </row>
    <row r="595" spans="1:24" s="1" customFormat="1" ht="37.049999999999997" customHeight="1" x14ac:dyDescent="0.3">
      <c r="A595" s="24" t="s">
        <v>23</v>
      </c>
      <c r="B595" s="24" t="s">
        <v>917</v>
      </c>
      <c r="C595" s="12" t="s">
        <v>1051</v>
      </c>
      <c r="D595" s="55"/>
      <c r="E595" s="39" t="str">
        <f>HYPERLINK("https://www.google.ru/search?q=CW4554-100&amp;newwindow=1&amp;tbm=isch","Еще фото")</f>
        <v>Еще фото</v>
      </c>
      <c r="F595" s="13"/>
      <c r="G595" s="24" t="s">
        <v>513</v>
      </c>
      <c r="H595" s="24" t="s">
        <v>514</v>
      </c>
      <c r="I595" s="24" t="s">
        <v>867</v>
      </c>
      <c r="J595" s="14" t="s">
        <v>29</v>
      </c>
      <c r="K595" s="15" t="s">
        <v>58</v>
      </c>
      <c r="L595" s="58"/>
      <c r="M595" s="14" t="s">
        <v>546</v>
      </c>
      <c r="N595" s="14" t="s">
        <v>75</v>
      </c>
      <c r="O595" s="14" t="s">
        <v>86</v>
      </c>
      <c r="P595" s="15" t="s">
        <v>1052</v>
      </c>
      <c r="Q595" s="16">
        <v>23099</v>
      </c>
      <c r="R595" s="17">
        <v>45.03</v>
      </c>
      <c r="S595" s="18">
        <v>14602.4355</v>
      </c>
      <c r="T595" s="19" t="s">
        <v>407</v>
      </c>
      <c r="U595" s="20" t="s">
        <v>523</v>
      </c>
      <c r="V595" s="22">
        <v>38</v>
      </c>
      <c r="W595" s="22">
        <v>3</v>
      </c>
      <c r="X595" s="23"/>
    </row>
    <row r="596" spans="1:24" s="1" customFormat="1" ht="17" customHeight="1" x14ac:dyDescent="0.3">
      <c r="A596" s="11" t="s">
        <v>23</v>
      </c>
      <c r="B596" s="11" t="s">
        <v>1053</v>
      </c>
      <c r="C596" s="12" t="s">
        <v>1054</v>
      </c>
      <c r="D596" s="53"/>
      <c r="E596" s="39" t="str">
        <f t="shared" ref="E596:E601" si="21">HYPERLINK("https://www.google.ru/search?q=DH3159-100&amp;newwindow=1&amp;tbm=isch","Еще фото")</f>
        <v>Еще фото</v>
      </c>
      <c r="F596" s="13"/>
      <c r="G596" s="11" t="s">
        <v>866</v>
      </c>
      <c r="H596" s="11" t="s">
        <v>514</v>
      </c>
      <c r="I596" s="14" t="s">
        <v>867</v>
      </c>
      <c r="J596" s="14" t="s">
        <v>29</v>
      </c>
      <c r="K596" s="15" t="s">
        <v>58</v>
      </c>
      <c r="L596" s="56" t="s">
        <v>1055</v>
      </c>
      <c r="M596" s="14"/>
      <c r="N596" s="14" t="s">
        <v>75</v>
      </c>
      <c r="O596" s="14"/>
      <c r="P596" s="15" t="s">
        <v>1056</v>
      </c>
      <c r="Q596" s="16">
        <v>9999</v>
      </c>
      <c r="R596" s="17">
        <v>45.02</v>
      </c>
      <c r="S596" s="18">
        <v>6322.4354999999996</v>
      </c>
      <c r="T596" s="19" t="s">
        <v>407</v>
      </c>
      <c r="U596" s="20" t="s">
        <v>519</v>
      </c>
      <c r="V596" s="30">
        <v>35.5</v>
      </c>
      <c r="W596" s="22">
        <v>7</v>
      </c>
      <c r="X596" s="23"/>
    </row>
    <row r="597" spans="1:24" s="1" customFormat="1" ht="17" customHeight="1" x14ac:dyDescent="0.3">
      <c r="A597" s="24" t="s">
        <v>23</v>
      </c>
      <c r="B597" s="24" t="s">
        <v>1053</v>
      </c>
      <c r="C597" s="12" t="s">
        <v>1054</v>
      </c>
      <c r="D597" s="54"/>
      <c r="E597" s="39" t="str">
        <f t="shared" si="21"/>
        <v>Еще фото</v>
      </c>
      <c r="F597" s="13"/>
      <c r="G597" s="24" t="s">
        <v>866</v>
      </c>
      <c r="H597" s="24" t="s">
        <v>514</v>
      </c>
      <c r="I597" s="24" t="s">
        <v>867</v>
      </c>
      <c r="J597" s="14" t="s">
        <v>29</v>
      </c>
      <c r="K597" s="15" t="s">
        <v>58</v>
      </c>
      <c r="L597" s="57"/>
      <c r="M597" s="14"/>
      <c r="N597" s="14" t="s">
        <v>75</v>
      </c>
      <c r="O597" s="14"/>
      <c r="P597" s="15" t="s">
        <v>1056</v>
      </c>
      <c r="Q597" s="16">
        <v>9999</v>
      </c>
      <c r="R597" s="17">
        <v>45.02</v>
      </c>
      <c r="S597" s="18">
        <v>6322.4354999999996</v>
      </c>
      <c r="T597" s="19" t="s">
        <v>407</v>
      </c>
      <c r="U597" s="20" t="s">
        <v>520</v>
      </c>
      <c r="V597" s="30">
        <v>36.5</v>
      </c>
      <c r="W597" s="22">
        <v>29</v>
      </c>
      <c r="X597" s="23"/>
    </row>
    <row r="598" spans="1:24" s="1" customFormat="1" ht="17" customHeight="1" x14ac:dyDescent="0.3">
      <c r="A598" s="24" t="s">
        <v>23</v>
      </c>
      <c r="B598" s="24" t="s">
        <v>1053</v>
      </c>
      <c r="C598" s="12" t="s">
        <v>1054</v>
      </c>
      <c r="D598" s="54"/>
      <c r="E598" s="39" t="str">
        <f t="shared" si="21"/>
        <v>Еще фото</v>
      </c>
      <c r="F598" s="13"/>
      <c r="G598" s="24" t="s">
        <v>866</v>
      </c>
      <c r="H598" s="24" t="s">
        <v>514</v>
      </c>
      <c r="I598" s="24" t="s">
        <v>867</v>
      </c>
      <c r="J598" s="14" t="s">
        <v>29</v>
      </c>
      <c r="K598" s="15" t="s">
        <v>58</v>
      </c>
      <c r="L598" s="57"/>
      <c r="M598" s="14"/>
      <c r="N598" s="14" t="s">
        <v>75</v>
      </c>
      <c r="O598" s="14"/>
      <c r="P598" s="15" t="s">
        <v>1056</v>
      </c>
      <c r="Q598" s="16">
        <v>9999</v>
      </c>
      <c r="R598" s="17">
        <v>45.02</v>
      </c>
      <c r="S598" s="18">
        <v>6322.4354999999996</v>
      </c>
      <c r="T598" s="19" t="s">
        <v>407</v>
      </c>
      <c r="U598" s="20" t="s">
        <v>521</v>
      </c>
      <c r="V598" s="22">
        <v>37</v>
      </c>
      <c r="W598" s="22">
        <v>16</v>
      </c>
      <c r="X598" s="23"/>
    </row>
    <row r="599" spans="1:24" s="1" customFormat="1" ht="17" customHeight="1" x14ac:dyDescent="0.3">
      <c r="A599" s="24" t="s">
        <v>23</v>
      </c>
      <c r="B599" s="24" t="s">
        <v>1053</v>
      </c>
      <c r="C599" s="12" t="s">
        <v>1054</v>
      </c>
      <c r="D599" s="54"/>
      <c r="E599" s="39" t="str">
        <f t="shared" si="21"/>
        <v>Еще фото</v>
      </c>
      <c r="F599" s="13"/>
      <c r="G599" s="24" t="s">
        <v>866</v>
      </c>
      <c r="H599" s="24" t="s">
        <v>514</v>
      </c>
      <c r="I599" s="24" t="s">
        <v>867</v>
      </c>
      <c r="J599" s="14" t="s">
        <v>29</v>
      </c>
      <c r="K599" s="15" t="s">
        <v>58</v>
      </c>
      <c r="L599" s="57"/>
      <c r="M599" s="14"/>
      <c r="N599" s="14" t="s">
        <v>75</v>
      </c>
      <c r="O599" s="14"/>
      <c r="P599" s="15" t="s">
        <v>1056</v>
      </c>
      <c r="Q599" s="16">
        <v>9999</v>
      </c>
      <c r="R599" s="17">
        <v>45.02</v>
      </c>
      <c r="S599" s="18">
        <v>6322.4354999999996</v>
      </c>
      <c r="T599" s="19" t="s">
        <v>407</v>
      </c>
      <c r="U599" s="20" t="s">
        <v>522</v>
      </c>
      <c r="V599" s="30">
        <v>37.5</v>
      </c>
      <c r="W599" s="22">
        <v>9</v>
      </c>
      <c r="X599" s="23"/>
    </row>
    <row r="600" spans="1:24" s="1" customFormat="1" ht="17" customHeight="1" x14ac:dyDescent="0.3">
      <c r="A600" s="24" t="s">
        <v>23</v>
      </c>
      <c r="B600" s="24" t="s">
        <v>1053</v>
      </c>
      <c r="C600" s="12" t="s">
        <v>1054</v>
      </c>
      <c r="D600" s="54"/>
      <c r="E600" s="39" t="str">
        <f t="shared" si="21"/>
        <v>Еще фото</v>
      </c>
      <c r="F600" s="13"/>
      <c r="G600" s="24" t="s">
        <v>866</v>
      </c>
      <c r="H600" s="24" t="s">
        <v>514</v>
      </c>
      <c r="I600" s="24" t="s">
        <v>867</v>
      </c>
      <c r="J600" s="14" t="s">
        <v>29</v>
      </c>
      <c r="K600" s="15" t="s">
        <v>58</v>
      </c>
      <c r="L600" s="57"/>
      <c r="M600" s="14"/>
      <c r="N600" s="14" t="s">
        <v>75</v>
      </c>
      <c r="O600" s="14"/>
      <c r="P600" s="15" t="s">
        <v>1056</v>
      </c>
      <c r="Q600" s="16">
        <v>9999</v>
      </c>
      <c r="R600" s="17">
        <v>45.02</v>
      </c>
      <c r="S600" s="18">
        <v>6322.4354999999996</v>
      </c>
      <c r="T600" s="19" t="s">
        <v>407</v>
      </c>
      <c r="U600" s="20" t="s">
        <v>523</v>
      </c>
      <c r="V600" s="22">
        <v>38</v>
      </c>
      <c r="W600" s="22">
        <v>1</v>
      </c>
      <c r="X600" s="23"/>
    </row>
    <row r="601" spans="1:24" s="1" customFormat="1" ht="22.05" customHeight="1" x14ac:dyDescent="0.3">
      <c r="A601" s="24" t="s">
        <v>23</v>
      </c>
      <c r="B601" s="24" t="s">
        <v>1053</v>
      </c>
      <c r="C601" s="12" t="s">
        <v>1054</v>
      </c>
      <c r="D601" s="55"/>
      <c r="E601" s="39" t="str">
        <f t="shared" si="21"/>
        <v>Еще фото</v>
      </c>
      <c r="F601" s="13"/>
      <c r="G601" s="24" t="s">
        <v>866</v>
      </c>
      <c r="H601" s="24" t="s">
        <v>514</v>
      </c>
      <c r="I601" s="24" t="s">
        <v>867</v>
      </c>
      <c r="J601" s="14" t="s">
        <v>29</v>
      </c>
      <c r="K601" s="15" t="s">
        <v>58</v>
      </c>
      <c r="L601" s="58"/>
      <c r="M601" s="14"/>
      <c r="N601" s="14" t="s">
        <v>75</v>
      </c>
      <c r="O601" s="14"/>
      <c r="P601" s="15" t="s">
        <v>1056</v>
      </c>
      <c r="Q601" s="16">
        <v>9999</v>
      </c>
      <c r="R601" s="17">
        <v>45.02</v>
      </c>
      <c r="S601" s="18">
        <v>6322.4354999999996</v>
      </c>
      <c r="T601" s="19" t="s">
        <v>407</v>
      </c>
      <c r="U601" s="20" t="s">
        <v>589</v>
      </c>
      <c r="V601" s="22">
        <v>39</v>
      </c>
      <c r="W601" s="22">
        <v>2</v>
      </c>
      <c r="X601" s="23"/>
    </row>
    <row r="602" spans="1:24" s="1" customFormat="1" ht="108" customHeight="1" x14ac:dyDescent="0.3">
      <c r="A602" s="11" t="s">
        <v>23</v>
      </c>
      <c r="B602" s="11" t="s">
        <v>1057</v>
      </c>
      <c r="C602" s="12" t="s">
        <v>1058</v>
      </c>
      <c r="D602" s="26"/>
      <c r="E602" s="39" t="str">
        <f>HYPERLINK("https://www.google.ru/search?q=FD1413-008&amp;newwindow=1&amp;tbm=isch","Еще фото")</f>
        <v>Еще фото</v>
      </c>
      <c r="F602" s="13"/>
      <c r="G602" s="11" t="s">
        <v>513</v>
      </c>
      <c r="H602" s="11" t="s">
        <v>514</v>
      </c>
      <c r="I602" s="14" t="s">
        <v>867</v>
      </c>
      <c r="J602" s="14" t="s">
        <v>29</v>
      </c>
      <c r="K602" s="15" t="s">
        <v>134</v>
      </c>
      <c r="L602" s="14" t="s">
        <v>1059</v>
      </c>
      <c r="M602" s="14"/>
      <c r="N602" s="14" t="s">
        <v>142</v>
      </c>
      <c r="O602" s="14"/>
      <c r="P602" s="15" t="s">
        <v>1060</v>
      </c>
      <c r="Q602" s="16">
        <v>11199</v>
      </c>
      <c r="R602" s="17">
        <v>45.02</v>
      </c>
      <c r="S602" s="18">
        <v>7081.4354999999996</v>
      </c>
      <c r="T602" s="19" t="s">
        <v>407</v>
      </c>
      <c r="U602" s="20" t="s">
        <v>1004</v>
      </c>
      <c r="V602" s="22">
        <v>16</v>
      </c>
      <c r="W602" s="22">
        <v>1</v>
      </c>
      <c r="X602" s="23"/>
    </row>
    <row r="603" spans="1:24" s="1" customFormat="1" ht="35" customHeight="1" x14ac:dyDescent="0.3">
      <c r="A603" s="11" t="s">
        <v>23</v>
      </c>
      <c r="B603" s="11" t="s">
        <v>1061</v>
      </c>
      <c r="C603" s="12" t="s">
        <v>1062</v>
      </c>
      <c r="D603" s="53"/>
      <c r="E603" s="39" t="str">
        <f>HYPERLINK("https://www.google.ru/search?q=FB8987-004&amp;newwindow=1&amp;tbm=isch","Еще фото")</f>
        <v>Еще фото</v>
      </c>
      <c r="F603" s="13"/>
      <c r="G603" s="11" t="s">
        <v>513</v>
      </c>
      <c r="H603" s="11" t="s">
        <v>514</v>
      </c>
      <c r="I603" s="14" t="s">
        <v>867</v>
      </c>
      <c r="J603" s="14" t="s">
        <v>29</v>
      </c>
      <c r="K603" s="15" t="s">
        <v>134</v>
      </c>
      <c r="L603" s="56" t="s">
        <v>1063</v>
      </c>
      <c r="M603" s="14"/>
      <c r="N603" s="14" t="s">
        <v>92</v>
      </c>
      <c r="O603" s="14"/>
      <c r="P603" s="15" t="s">
        <v>665</v>
      </c>
      <c r="Q603" s="16">
        <v>19599</v>
      </c>
      <c r="R603" s="17">
        <v>45.01</v>
      </c>
      <c r="S603" s="18">
        <v>12394.4355</v>
      </c>
      <c r="T603" s="19" t="s">
        <v>407</v>
      </c>
      <c r="U603" s="20" t="s">
        <v>1064</v>
      </c>
      <c r="V603" s="30">
        <v>36.5</v>
      </c>
      <c r="W603" s="22">
        <v>1</v>
      </c>
      <c r="X603" s="23"/>
    </row>
    <row r="604" spans="1:24" s="1" customFormat="1" ht="35" customHeight="1" x14ac:dyDescent="0.3">
      <c r="A604" s="24" t="s">
        <v>23</v>
      </c>
      <c r="B604" s="24" t="s">
        <v>1061</v>
      </c>
      <c r="C604" s="12" t="s">
        <v>1062</v>
      </c>
      <c r="D604" s="54"/>
      <c r="E604" s="39" t="str">
        <f>HYPERLINK("https://www.google.ru/search?q=FB8987-004&amp;newwindow=1&amp;tbm=isch","Еще фото")</f>
        <v>Еще фото</v>
      </c>
      <c r="F604" s="13"/>
      <c r="G604" s="24" t="s">
        <v>513</v>
      </c>
      <c r="H604" s="24" t="s">
        <v>514</v>
      </c>
      <c r="I604" s="24" t="s">
        <v>867</v>
      </c>
      <c r="J604" s="14" t="s">
        <v>29</v>
      </c>
      <c r="K604" s="15" t="s">
        <v>134</v>
      </c>
      <c r="L604" s="57"/>
      <c r="M604" s="14"/>
      <c r="N604" s="14" t="s">
        <v>92</v>
      </c>
      <c r="O604" s="14"/>
      <c r="P604" s="15" t="s">
        <v>665</v>
      </c>
      <c r="Q604" s="16">
        <v>19599</v>
      </c>
      <c r="R604" s="17">
        <v>45.01</v>
      </c>
      <c r="S604" s="18">
        <v>12394.4355</v>
      </c>
      <c r="T604" s="19" t="s">
        <v>407</v>
      </c>
      <c r="U604" s="20" t="s">
        <v>1065</v>
      </c>
      <c r="V604" s="30">
        <v>37.5</v>
      </c>
      <c r="W604" s="22">
        <v>1</v>
      </c>
      <c r="X604" s="23"/>
    </row>
    <row r="605" spans="1:24" s="1" customFormat="1" ht="37.049999999999997" customHeight="1" x14ac:dyDescent="0.3">
      <c r="A605" s="24" t="s">
        <v>23</v>
      </c>
      <c r="B605" s="24" t="s">
        <v>1061</v>
      </c>
      <c r="C605" s="12" t="s">
        <v>1062</v>
      </c>
      <c r="D605" s="55"/>
      <c r="E605" s="39" t="str">
        <f>HYPERLINK("https://www.google.ru/search?q=FB8987-004&amp;newwindow=1&amp;tbm=isch","Еще фото")</f>
        <v>Еще фото</v>
      </c>
      <c r="F605" s="13"/>
      <c r="G605" s="24" t="s">
        <v>513</v>
      </c>
      <c r="H605" s="24" t="s">
        <v>514</v>
      </c>
      <c r="I605" s="24" t="s">
        <v>867</v>
      </c>
      <c r="J605" s="14" t="s">
        <v>29</v>
      </c>
      <c r="K605" s="15" t="s">
        <v>134</v>
      </c>
      <c r="L605" s="58"/>
      <c r="M605" s="14"/>
      <c r="N605" s="14" t="s">
        <v>92</v>
      </c>
      <c r="O605" s="14"/>
      <c r="P605" s="15" t="s">
        <v>665</v>
      </c>
      <c r="Q605" s="16">
        <v>19599</v>
      </c>
      <c r="R605" s="17">
        <v>45.01</v>
      </c>
      <c r="S605" s="18">
        <v>12394.4355</v>
      </c>
      <c r="T605" s="19" t="s">
        <v>407</v>
      </c>
      <c r="U605" s="20" t="s">
        <v>1066</v>
      </c>
      <c r="V605" s="22">
        <v>38</v>
      </c>
      <c r="W605" s="22">
        <v>1</v>
      </c>
      <c r="X605" s="23"/>
    </row>
    <row r="606" spans="1:24" s="1" customFormat="1" ht="108" customHeight="1" x14ac:dyDescent="0.3">
      <c r="A606" s="11" t="s">
        <v>23</v>
      </c>
      <c r="B606" s="11" t="s">
        <v>1067</v>
      </c>
      <c r="C606" s="12" t="s">
        <v>1068</v>
      </c>
      <c r="D606" s="26"/>
      <c r="E606" s="39" t="str">
        <f>HYPERLINK("https://www.google.ru/search?q=DD1390-100&amp;newwindow=1&amp;tbm=isch","Еще фото")</f>
        <v>Еще фото</v>
      </c>
      <c r="F606" s="13"/>
      <c r="G606" s="11" t="s">
        <v>866</v>
      </c>
      <c r="H606" s="11" t="s">
        <v>514</v>
      </c>
      <c r="I606" s="14" t="s">
        <v>867</v>
      </c>
      <c r="J606" s="14" t="s">
        <v>29</v>
      </c>
      <c r="K606" s="15" t="s">
        <v>30</v>
      </c>
      <c r="L606" s="14" t="s">
        <v>1069</v>
      </c>
      <c r="M606" s="14"/>
      <c r="N606" s="14" t="s">
        <v>1070</v>
      </c>
      <c r="O606" s="14"/>
      <c r="P606" s="15" t="s">
        <v>1071</v>
      </c>
      <c r="Q606" s="16">
        <v>20999</v>
      </c>
      <c r="R606" s="17">
        <v>45.01</v>
      </c>
      <c r="S606" s="18">
        <v>13279.9355</v>
      </c>
      <c r="T606" s="19" t="s">
        <v>407</v>
      </c>
      <c r="U606" s="20" t="s">
        <v>969</v>
      </c>
      <c r="V606" s="22">
        <v>35</v>
      </c>
      <c r="W606" s="22">
        <v>1</v>
      </c>
      <c r="X606" s="23"/>
    </row>
    <row r="607" spans="1:24" s="1" customFormat="1" ht="52.05" customHeight="1" x14ac:dyDescent="0.3">
      <c r="A607" s="11" t="s">
        <v>23</v>
      </c>
      <c r="B607" s="11" t="s">
        <v>1072</v>
      </c>
      <c r="C607" s="12" t="s">
        <v>1073</v>
      </c>
      <c r="D607" s="59"/>
      <c r="E607" s="39" t="str">
        <f>HYPERLINK("https://www.google.ru/search?q=FJ4735-001&amp;newwindow=1&amp;tbm=isch","Еще фото")</f>
        <v>Еще фото</v>
      </c>
      <c r="F607" s="13"/>
      <c r="G607" s="11" t="s">
        <v>513</v>
      </c>
      <c r="H607" s="11" t="s">
        <v>514</v>
      </c>
      <c r="I607" s="14" t="s">
        <v>867</v>
      </c>
      <c r="J607" s="14" t="s">
        <v>29</v>
      </c>
      <c r="K607" s="15" t="s">
        <v>58</v>
      </c>
      <c r="L607" s="56" t="s">
        <v>1074</v>
      </c>
      <c r="M607" s="14" t="s">
        <v>546</v>
      </c>
      <c r="N607" s="14" t="s">
        <v>69</v>
      </c>
      <c r="O607" s="14"/>
      <c r="P607" s="15" t="s">
        <v>1075</v>
      </c>
      <c r="Q607" s="16">
        <v>25199</v>
      </c>
      <c r="R607" s="17">
        <v>45.01</v>
      </c>
      <c r="S607" s="18">
        <v>15936.4355</v>
      </c>
      <c r="T607" s="19" t="s">
        <v>407</v>
      </c>
      <c r="U607" s="20" t="s">
        <v>520</v>
      </c>
      <c r="V607" s="30">
        <v>36.5</v>
      </c>
      <c r="W607" s="22">
        <v>1</v>
      </c>
      <c r="X607" s="23"/>
    </row>
    <row r="608" spans="1:24" s="1" customFormat="1" ht="61.05" customHeight="1" x14ac:dyDescent="0.3">
      <c r="A608" s="24" t="s">
        <v>23</v>
      </c>
      <c r="B608" s="24" t="s">
        <v>1072</v>
      </c>
      <c r="C608" s="12" t="s">
        <v>1073</v>
      </c>
      <c r="D608" s="60"/>
      <c r="E608" s="39" t="str">
        <f>HYPERLINK("https://www.google.ru/search?q=FJ4735-001&amp;newwindow=1&amp;tbm=isch","Еще фото")</f>
        <v>Еще фото</v>
      </c>
      <c r="F608" s="13"/>
      <c r="G608" s="24" t="s">
        <v>513</v>
      </c>
      <c r="H608" s="24" t="s">
        <v>514</v>
      </c>
      <c r="I608" s="24" t="s">
        <v>867</v>
      </c>
      <c r="J608" s="14" t="s">
        <v>29</v>
      </c>
      <c r="K608" s="15" t="s">
        <v>58</v>
      </c>
      <c r="L608" s="58"/>
      <c r="M608" s="14" t="s">
        <v>546</v>
      </c>
      <c r="N608" s="14" t="s">
        <v>69</v>
      </c>
      <c r="O608" s="14"/>
      <c r="P608" s="15" t="s">
        <v>1075</v>
      </c>
      <c r="Q608" s="16">
        <v>25199</v>
      </c>
      <c r="R608" s="17">
        <v>45.01</v>
      </c>
      <c r="S608" s="18">
        <v>15936.4355</v>
      </c>
      <c r="T608" s="19" t="s">
        <v>407</v>
      </c>
      <c r="U608" s="20" t="s">
        <v>522</v>
      </c>
      <c r="V608" s="30">
        <v>37.5</v>
      </c>
      <c r="W608" s="22">
        <v>3</v>
      </c>
      <c r="X608" s="23"/>
    </row>
    <row r="609" spans="1:24" s="1" customFormat="1" ht="108" customHeight="1" x14ac:dyDescent="0.3">
      <c r="A609" s="11" t="s">
        <v>23</v>
      </c>
      <c r="B609" s="11" t="s">
        <v>1076</v>
      </c>
      <c r="C609" s="12" t="s">
        <v>1077</v>
      </c>
      <c r="D609" s="26"/>
      <c r="E609" s="39" t="str">
        <f>HYPERLINK("https://www.google.ru/search?q=CI1392-400&amp;newwindow=1&amp;tbm=isch","Еще фото")</f>
        <v>Еще фото</v>
      </c>
      <c r="F609" s="13"/>
      <c r="G609" s="11" t="s">
        <v>513</v>
      </c>
      <c r="H609" s="11" t="s">
        <v>514</v>
      </c>
      <c r="I609" s="14" t="s">
        <v>867</v>
      </c>
      <c r="J609" s="14" t="s">
        <v>29</v>
      </c>
      <c r="K609" s="15" t="s">
        <v>30</v>
      </c>
      <c r="L609" s="14" t="s">
        <v>1078</v>
      </c>
      <c r="M609" s="14"/>
      <c r="N609" s="14" t="s">
        <v>1079</v>
      </c>
      <c r="O609" s="14"/>
      <c r="P609" s="15" t="s">
        <v>968</v>
      </c>
      <c r="Q609" s="16">
        <v>30999</v>
      </c>
      <c r="R609" s="17">
        <v>45.01</v>
      </c>
      <c r="S609" s="18">
        <v>19604.9355</v>
      </c>
      <c r="T609" s="19" t="s">
        <v>407</v>
      </c>
      <c r="U609" s="20" t="s">
        <v>969</v>
      </c>
      <c r="V609" s="22">
        <v>35</v>
      </c>
      <c r="W609" s="22">
        <v>2</v>
      </c>
      <c r="X609" s="23"/>
    </row>
    <row r="610" spans="1:24" s="1" customFormat="1" ht="108" customHeight="1" x14ac:dyDescent="0.3">
      <c r="A610" s="11" t="s">
        <v>23</v>
      </c>
      <c r="B610" s="11" t="s">
        <v>1080</v>
      </c>
      <c r="C610" s="12" t="s">
        <v>1081</v>
      </c>
      <c r="D610" s="26"/>
      <c r="E610" s="39" t="str">
        <f>HYPERLINK("https://www.google.ru/search?q=394053-100&amp;newwindow=1&amp;tbm=isch","Еще фото")</f>
        <v>Еще фото</v>
      </c>
      <c r="F610" s="13"/>
      <c r="G610" s="11" t="s">
        <v>513</v>
      </c>
      <c r="H610" s="11" t="s">
        <v>514</v>
      </c>
      <c r="I610" s="14" t="s">
        <v>867</v>
      </c>
      <c r="J610" s="14" t="s">
        <v>29</v>
      </c>
      <c r="K610" s="15" t="s">
        <v>58</v>
      </c>
      <c r="L610" s="14" t="s">
        <v>1082</v>
      </c>
      <c r="M610" s="14"/>
      <c r="N610" s="14" t="s">
        <v>75</v>
      </c>
      <c r="O610" s="14"/>
      <c r="P610" s="15" t="s">
        <v>1083</v>
      </c>
      <c r="Q610" s="16">
        <v>12499</v>
      </c>
      <c r="R610" s="17">
        <v>40</v>
      </c>
      <c r="S610" s="18">
        <v>8624.31</v>
      </c>
      <c r="T610" s="19" t="s">
        <v>407</v>
      </c>
      <c r="U610" s="20" t="s">
        <v>524</v>
      </c>
      <c r="V610" s="30">
        <v>39.5</v>
      </c>
      <c r="W610" s="22">
        <v>1</v>
      </c>
      <c r="X610" s="23"/>
    </row>
    <row r="611" spans="1:24" s="1" customFormat="1" ht="108" customHeight="1" x14ac:dyDescent="0.3">
      <c r="A611" s="11" t="s">
        <v>23</v>
      </c>
      <c r="B611" s="11" t="s">
        <v>1084</v>
      </c>
      <c r="C611" s="12" t="s">
        <v>1085</v>
      </c>
      <c r="D611" s="26"/>
      <c r="E611" s="39" t="str">
        <f>HYPERLINK("https://www.google.ru/search?q=553558-140&amp;newwindow=1&amp;tbm=isch","Еще фото")</f>
        <v>Еще фото</v>
      </c>
      <c r="F611" s="13"/>
      <c r="G611" s="11" t="s">
        <v>513</v>
      </c>
      <c r="H611" s="11" t="s">
        <v>514</v>
      </c>
      <c r="I611" s="14" t="s">
        <v>867</v>
      </c>
      <c r="J611" s="14" t="s">
        <v>29</v>
      </c>
      <c r="K611" s="15" t="s">
        <v>30</v>
      </c>
      <c r="L611" s="14" t="s">
        <v>1086</v>
      </c>
      <c r="M611" s="14"/>
      <c r="N611" s="14" t="s">
        <v>1087</v>
      </c>
      <c r="O611" s="14"/>
      <c r="P611" s="15" t="s">
        <v>902</v>
      </c>
      <c r="Q611" s="16">
        <v>23099</v>
      </c>
      <c r="R611" s="17">
        <v>40</v>
      </c>
      <c r="S611" s="18">
        <v>15938.309999999998</v>
      </c>
      <c r="T611" s="19" t="s">
        <v>407</v>
      </c>
      <c r="U611" s="20" t="s">
        <v>527</v>
      </c>
      <c r="V611" s="30">
        <v>43.5</v>
      </c>
      <c r="W611" s="22">
        <v>1</v>
      </c>
      <c r="X611" s="23"/>
    </row>
    <row r="612" spans="1:24" s="1" customFormat="1" ht="108" customHeight="1" x14ac:dyDescent="0.3">
      <c r="A612" s="11" t="s">
        <v>23</v>
      </c>
      <c r="B612" s="11" t="s">
        <v>1088</v>
      </c>
      <c r="C612" s="12" t="s">
        <v>1089</v>
      </c>
      <c r="D612" s="26"/>
      <c r="E612" s="39" t="str">
        <f>HYPERLINK("https://www.google.ru/search?q=687977-114&amp;newwindow=1&amp;tbm=isch","Еще фото")</f>
        <v>Еще фото</v>
      </c>
      <c r="F612" s="13"/>
      <c r="G612" s="11" t="s">
        <v>513</v>
      </c>
      <c r="H612" s="11" t="s">
        <v>514</v>
      </c>
      <c r="I612" s="14" t="s">
        <v>867</v>
      </c>
      <c r="J612" s="14" t="s">
        <v>29</v>
      </c>
      <c r="K612" s="15" t="s">
        <v>30</v>
      </c>
      <c r="L612" s="14" t="s">
        <v>1090</v>
      </c>
      <c r="M612" s="14" t="s">
        <v>546</v>
      </c>
      <c r="N612" s="14" t="s">
        <v>1091</v>
      </c>
      <c r="O612" s="14"/>
      <c r="P612" s="15" t="s">
        <v>893</v>
      </c>
      <c r="Q612" s="16">
        <v>20099</v>
      </c>
      <c r="R612" s="17">
        <v>40</v>
      </c>
      <c r="S612" s="18">
        <v>13868.309999999998</v>
      </c>
      <c r="T612" s="19" t="s">
        <v>407</v>
      </c>
      <c r="U612" s="20" t="s">
        <v>589</v>
      </c>
      <c r="V612" s="22">
        <v>41</v>
      </c>
      <c r="W612" s="22">
        <v>1</v>
      </c>
      <c r="X612" s="23"/>
    </row>
    <row r="613" spans="1:24" s="1" customFormat="1" ht="108" customHeight="1" x14ac:dyDescent="0.3">
      <c r="A613" s="11" t="s">
        <v>23</v>
      </c>
      <c r="B613" s="11" t="s">
        <v>1092</v>
      </c>
      <c r="C613" s="12" t="s">
        <v>1093</v>
      </c>
      <c r="D613" s="26"/>
      <c r="E613" s="39" t="str">
        <f>HYPERLINK("https://www.google.ru/search?q=864349-002&amp;newwindow=1&amp;tbm=isch","Еще фото")</f>
        <v>Еще фото</v>
      </c>
      <c r="F613" s="13"/>
      <c r="G613" s="11" t="s">
        <v>866</v>
      </c>
      <c r="H613" s="11" t="s">
        <v>514</v>
      </c>
      <c r="I613" s="14" t="s">
        <v>867</v>
      </c>
      <c r="J613" s="14" t="s">
        <v>29</v>
      </c>
      <c r="K613" s="15" t="s">
        <v>30</v>
      </c>
      <c r="L613" s="14" t="s">
        <v>1094</v>
      </c>
      <c r="M613" s="14" t="s">
        <v>1095</v>
      </c>
      <c r="N613" s="14" t="s">
        <v>1096</v>
      </c>
      <c r="O613" s="14"/>
      <c r="P613" s="15" t="s">
        <v>1097</v>
      </c>
      <c r="Q613" s="16">
        <v>13399</v>
      </c>
      <c r="R613" s="17">
        <v>40</v>
      </c>
      <c r="S613" s="18">
        <v>9245.31</v>
      </c>
      <c r="T613" s="19" t="s">
        <v>407</v>
      </c>
      <c r="U613" s="20" t="s">
        <v>963</v>
      </c>
      <c r="V613" s="30">
        <v>35.5</v>
      </c>
      <c r="W613" s="22">
        <v>1</v>
      </c>
      <c r="X613" s="23"/>
    </row>
    <row r="614" spans="1:24" s="1" customFormat="1" ht="52.05" customHeight="1" x14ac:dyDescent="0.3">
      <c r="A614" s="11" t="s">
        <v>23</v>
      </c>
      <c r="B614" s="11" t="s">
        <v>1098</v>
      </c>
      <c r="C614" s="12" t="s">
        <v>1099</v>
      </c>
      <c r="D614" s="59"/>
      <c r="E614" s="39" t="str">
        <f>HYPERLINK("https://www.google.ru/search?q=AH6789-001&amp;newwindow=1&amp;tbm=isch","Еще фото")</f>
        <v>Еще фото</v>
      </c>
      <c r="F614" s="13"/>
      <c r="G614" s="11" t="s">
        <v>513</v>
      </c>
      <c r="H614" s="11" t="s">
        <v>514</v>
      </c>
      <c r="I614" s="14" t="s">
        <v>867</v>
      </c>
      <c r="J614" s="14" t="s">
        <v>29</v>
      </c>
      <c r="K614" s="15" t="s">
        <v>58</v>
      </c>
      <c r="L614" s="56" t="s">
        <v>1100</v>
      </c>
      <c r="M614" s="14" t="s">
        <v>546</v>
      </c>
      <c r="N614" s="14" t="s">
        <v>92</v>
      </c>
      <c r="O614" s="14"/>
      <c r="P614" s="15" t="s">
        <v>536</v>
      </c>
      <c r="Q614" s="16">
        <v>32999</v>
      </c>
      <c r="R614" s="17">
        <v>40</v>
      </c>
      <c r="S614" s="18">
        <v>22769.31</v>
      </c>
      <c r="T614" s="19" t="s">
        <v>407</v>
      </c>
      <c r="U614" s="20" t="s">
        <v>519</v>
      </c>
      <c r="V614" s="30">
        <v>35.5</v>
      </c>
      <c r="W614" s="22">
        <v>2</v>
      </c>
      <c r="X614" s="23"/>
    </row>
    <row r="615" spans="1:24" s="1" customFormat="1" ht="61.05" customHeight="1" x14ac:dyDescent="0.3">
      <c r="A615" s="24" t="s">
        <v>23</v>
      </c>
      <c r="B615" s="24" t="s">
        <v>1098</v>
      </c>
      <c r="C615" s="12" t="s">
        <v>1099</v>
      </c>
      <c r="D615" s="60"/>
      <c r="E615" s="39" t="str">
        <f>HYPERLINK("https://www.google.ru/search?q=AH6789-001&amp;newwindow=1&amp;tbm=isch","Еще фото")</f>
        <v>Еще фото</v>
      </c>
      <c r="F615" s="13"/>
      <c r="G615" s="24" t="s">
        <v>513</v>
      </c>
      <c r="H615" s="24" t="s">
        <v>514</v>
      </c>
      <c r="I615" s="24" t="s">
        <v>867</v>
      </c>
      <c r="J615" s="14" t="s">
        <v>29</v>
      </c>
      <c r="K615" s="15" t="s">
        <v>58</v>
      </c>
      <c r="L615" s="58"/>
      <c r="M615" s="14" t="s">
        <v>546</v>
      </c>
      <c r="N615" s="14" t="s">
        <v>92</v>
      </c>
      <c r="O615" s="14"/>
      <c r="P615" s="15" t="s">
        <v>536</v>
      </c>
      <c r="Q615" s="16">
        <v>32999</v>
      </c>
      <c r="R615" s="17">
        <v>40</v>
      </c>
      <c r="S615" s="18">
        <v>22769.31</v>
      </c>
      <c r="T615" s="19" t="s">
        <v>407</v>
      </c>
      <c r="U615" s="20" t="s">
        <v>520</v>
      </c>
      <c r="V615" s="30">
        <v>36.5</v>
      </c>
      <c r="W615" s="22">
        <v>2</v>
      </c>
      <c r="X615" s="23"/>
    </row>
    <row r="616" spans="1:24" s="1" customFormat="1" ht="17" customHeight="1" x14ac:dyDescent="0.3">
      <c r="A616" s="11" t="s">
        <v>23</v>
      </c>
      <c r="B616" s="11" t="s">
        <v>1098</v>
      </c>
      <c r="C616" s="12" t="s">
        <v>1101</v>
      </c>
      <c r="D616" s="53"/>
      <c r="E616" s="39" t="str">
        <f t="shared" ref="E616:E621" si="22">HYPERLINK("https://www.google.ru/search?q=AH6789-006&amp;newwindow=1&amp;tbm=isch","Еще фото")</f>
        <v>Еще фото</v>
      </c>
      <c r="F616" s="13"/>
      <c r="G616" s="11" t="s">
        <v>513</v>
      </c>
      <c r="H616" s="11" t="s">
        <v>514</v>
      </c>
      <c r="I616" s="14" t="s">
        <v>867</v>
      </c>
      <c r="J616" s="14" t="s">
        <v>29</v>
      </c>
      <c r="K616" s="15" t="s">
        <v>58</v>
      </c>
      <c r="L616" s="56" t="s">
        <v>1100</v>
      </c>
      <c r="M616" s="14" t="s">
        <v>546</v>
      </c>
      <c r="N616" s="14" t="s">
        <v>92</v>
      </c>
      <c r="O616" s="14"/>
      <c r="P616" s="15" t="s">
        <v>536</v>
      </c>
      <c r="Q616" s="16">
        <v>24199</v>
      </c>
      <c r="R616" s="17">
        <v>40</v>
      </c>
      <c r="S616" s="18">
        <v>16697.309999999998</v>
      </c>
      <c r="T616" s="19" t="s">
        <v>407</v>
      </c>
      <c r="U616" s="20" t="s">
        <v>520</v>
      </c>
      <c r="V616" s="30">
        <v>36.5</v>
      </c>
      <c r="W616" s="22">
        <v>4</v>
      </c>
      <c r="X616" s="23"/>
    </row>
    <row r="617" spans="1:24" s="1" customFormat="1" ht="17" customHeight="1" x14ac:dyDescent="0.3">
      <c r="A617" s="24" t="s">
        <v>23</v>
      </c>
      <c r="B617" s="24" t="s">
        <v>1098</v>
      </c>
      <c r="C617" s="12" t="s">
        <v>1101</v>
      </c>
      <c r="D617" s="54"/>
      <c r="E617" s="39" t="str">
        <f t="shared" si="22"/>
        <v>Еще фото</v>
      </c>
      <c r="F617" s="13"/>
      <c r="G617" s="24" t="s">
        <v>513</v>
      </c>
      <c r="H617" s="24" t="s">
        <v>514</v>
      </c>
      <c r="I617" s="24" t="s">
        <v>867</v>
      </c>
      <c r="J617" s="14" t="s">
        <v>29</v>
      </c>
      <c r="K617" s="15" t="s">
        <v>58</v>
      </c>
      <c r="L617" s="57"/>
      <c r="M617" s="14" t="s">
        <v>546</v>
      </c>
      <c r="N617" s="14" t="s">
        <v>92</v>
      </c>
      <c r="O617" s="14"/>
      <c r="P617" s="15" t="s">
        <v>536</v>
      </c>
      <c r="Q617" s="16">
        <v>24199</v>
      </c>
      <c r="R617" s="17">
        <v>40</v>
      </c>
      <c r="S617" s="18">
        <v>16697.309999999998</v>
      </c>
      <c r="T617" s="19" t="s">
        <v>407</v>
      </c>
      <c r="U617" s="20" t="s">
        <v>521</v>
      </c>
      <c r="V617" s="22">
        <v>37</v>
      </c>
      <c r="W617" s="22">
        <v>5</v>
      </c>
      <c r="X617" s="23"/>
    </row>
    <row r="618" spans="1:24" s="1" customFormat="1" ht="17" customHeight="1" x14ac:dyDescent="0.3">
      <c r="A618" s="24" t="s">
        <v>23</v>
      </c>
      <c r="B618" s="24" t="s">
        <v>1098</v>
      </c>
      <c r="C618" s="12" t="s">
        <v>1101</v>
      </c>
      <c r="D618" s="54"/>
      <c r="E618" s="39" t="str">
        <f t="shared" si="22"/>
        <v>Еще фото</v>
      </c>
      <c r="F618" s="13"/>
      <c r="G618" s="24" t="s">
        <v>513</v>
      </c>
      <c r="H618" s="24" t="s">
        <v>514</v>
      </c>
      <c r="I618" s="24" t="s">
        <v>867</v>
      </c>
      <c r="J618" s="14" t="s">
        <v>29</v>
      </c>
      <c r="K618" s="15" t="s">
        <v>58</v>
      </c>
      <c r="L618" s="57"/>
      <c r="M618" s="14" t="s">
        <v>546</v>
      </c>
      <c r="N618" s="14" t="s">
        <v>92</v>
      </c>
      <c r="O618" s="14"/>
      <c r="P618" s="15" t="s">
        <v>536</v>
      </c>
      <c r="Q618" s="16">
        <v>24199</v>
      </c>
      <c r="R618" s="17">
        <v>40</v>
      </c>
      <c r="S618" s="18">
        <v>16697.309999999998</v>
      </c>
      <c r="T618" s="19" t="s">
        <v>407</v>
      </c>
      <c r="U618" s="20" t="s">
        <v>522</v>
      </c>
      <c r="V618" s="30">
        <v>37.5</v>
      </c>
      <c r="W618" s="22">
        <v>6</v>
      </c>
      <c r="X618" s="23"/>
    </row>
    <row r="619" spans="1:24" s="1" customFormat="1" ht="17" customHeight="1" x14ac:dyDescent="0.3">
      <c r="A619" s="24" t="s">
        <v>23</v>
      </c>
      <c r="B619" s="24" t="s">
        <v>1098</v>
      </c>
      <c r="C619" s="12" t="s">
        <v>1101</v>
      </c>
      <c r="D619" s="54"/>
      <c r="E619" s="39" t="str">
        <f t="shared" si="22"/>
        <v>Еще фото</v>
      </c>
      <c r="F619" s="13"/>
      <c r="G619" s="24" t="s">
        <v>513</v>
      </c>
      <c r="H619" s="24" t="s">
        <v>514</v>
      </c>
      <c r="I619" s="24" t="s">
        <v>867</v>
      </c>
      <c r="J619" s="14" t="s">
        <v>29</v>
      </c>
      <c r="K619" s="15" t="s">
        <v>58</v>
      </c>
      <c r="L619" s="57"/>
      <c r="M619" s="14" t="s">
        <v>546</v>
      </c>
      <c r="N619" s="14" t="s">
        <v>92</v>
      </c>
      <c r="O619" s="14"/>
      <c r="P619" s="15" t="s">
        <v>536</v>
      </c>
      <c r="Q619" s="16">
        <v>24199</v>
      </c>
      <c r="R619" s="17">
        <v>40</v>
      </c>
      <c r="S619" s="18">
        <v>16697.309999999998</v>
      </c>
      <c r="T619" s="19" t="s">
        <v>407</v>
      </c>
      <c r="U619" s="20" t="s">
        <v>523</v>
      </c>
      <c r="V619" s="22">
        <v>38</v>
      </c>
      <c r="W619" s="22">
        <v>6</v>
      </c>
      <c r="X619" s="23"/>
    </row>
    <row r="620" spans="1:24" s="1" customFormat="1" ht="17" customHeight="1" x14ac:dyDescent="0.3">
      <c r="A620" s="24" t="s">
        <v>23</v>
      </c>
      <c r="B620" s="24" t="s">
        <v>1098</v>
      </c>
      <c r="C620" s="12" t="s">
        <v>1101</v>
      </c>
      <c r="D620" s="54"/>
      <c r="E620" s="39" t="str">
        <f t="shared" si="22"/>
        <v>Еще фото</v>
      </c>
      <c r="F620" s="13"/>
      <c r="G620" s="24" t="s">
        <v>513</v>
      </c>
      <c r="H620" s="24" t="s">
        <v>514</v>
      </c>
      <c r="I620" s="24" t="s">
        <v>867</v>
      </c>
      <c r="J620" s="14" t="s">
        <v>29</v>
      </c>
      <c r="K620" s="15" t="s">
        <v>58</v>
      </c>
      <c r="L620" s="57"/>
      <c r="M620" s="14" t="s">
        <v>546</v>
      </c>
      <c r="N620" s="14" t="s">
        <v>92</v>
      </c>
      <c r="O620" s="14"/>
      <c r="P620" s="15" t="s">
        <v>536</v>
      </c>
      <c r="Q620" s="16">
        <v>24199</v>
      </c>
      <c r="R620" s="17">
        <v>40</v>
      </c>
      <c r="S620" s="18">
        <v>16697.309999999998</v>
      </c>
      <c r="T620" s="19" t="s">
        <v>407</v>
      </c>
      <c r="U620" s="20" t="s">
        <v>589</v>
      </c>
      <c r="V620" s="22">
        <v>39</v>
      </c>
      <c r="W620" s="22">
        <v>3</v>
      </c>
      <c r="X620" s="23"/>
    </row>
    <row r="621" spans="1:24" s="1" customFormat="1" ht="22.05" customHeight="1" x14ac:dyDescent="0.3">
      <c r="A621" s="24" t="s">
        <v>23</v>
      </c>
      <c r="B621" s="24" t="s">
        <v>1098</v>
      </c>
      <c r="C621" s="12" t="s">
        <v>1101</v>
      </c>
      <c r="D621" s="55"/>
      <c r="E621" s="39" t="str">
        <f t="shared" si="22"/>
        <v>Еще фото</v>
      </c>
      <c r="F621" s="13"/>
      <c r="G621" s="24" t="s">
        <v>513</v>
      </c>
      <c r="H621" s="24" t="s">
        <v>514</v>
      </c>
      <c r="I621" s="24" t="s">
        <v>867</v>
      </c>
      <c r="J621" s="14" t="s">
        <v>29</v>
      </c>
      <c r="K621" s="15" t="s">
        <v>58</v>
      </c>
      <c r="L621" s="58"/>
      <c r="M621" s="14" t="s">
        <v>546</v>
      </c>
      <c r="N621" s="14" t="s">
        <v>92</v>
      </c>
      <c r="O621" s="14"/>
      <c r="P621" s="15" t="s">
        <v>536</v>
      </c>
      <c r="Q621" s="16">
        <v>24199</v>
      </c>
      <c r="R621" s="17">
        <v>40</v>
      </c>
      <c r="S621" s="18">
        <v>16697.309999999998</v>
      </c>
      <c r="T621" s="19" t="s">
        <v>407</v>
      </c>
      <c r="U621" s="20" t="s">
        <v>524</v>
      </c>
      <c r="V621" s="30">
        <v>39.5</v>
      </c>
      <c r="W621" s="22">
        <v>2</v>
      </c>
      <c r="X621" s="23"/>
    </row>
    <row r="622" spans="1:24" s="1" customFormat="1" ht="21" customHeight="1" x14ac:dyDescent="0.3">
      <c r="A622" s="11" t="s">
        <v>23</v>
      </c>
      <c r="B622" s="11" t="s">
        <v>1102</v>
      </c>
      <c r="C622" s="27" t="s">
        <v>1103</v>
      </c>
      <c r="D622" s="53"/>
      <c r="E622" s="39" t="str">
        <f>HYPERLINK("https://www.google.ru/search?q=AH6789-100&amp;newwindow=1&amp;tbm=isch","Еще фото")</f>
        <v>Еще фото</v>
      </c>
      <c r="F622" s="13"/>
      <c r="G622" s="11" t="s">
        <v>513</v>
      </c>
      <c r="H622" s="11" t="s">
        <v>514</v>
      </c>
      <c r="I622" s="14" t="s">
        <v>867</v>
      </c>
      <c r="J622" s="14" t="s">
        <v>29</v>
      </c>
      <c r="K622" s="15" t="s">
        <v>58</v>
      </c>
      <c r="L622" s="56" t="s">
        <v>1100</v>
      </c>
      <c r="M622" s="14" t="s">
        <v>546</v>
      </c>
      <c r="N622" s="14" t="s">
        <v>75</v>
      </c>
      <c r="O622" s="14"/>
      <c r="P622" s="15" t="s">
        <v>679</v>
      </c>
      <c r="Q622" s="16">
        <v>24199</v>
      </c>
      <c r="R622" s="17">
        <v>40</v>
      </c>
      <c r="S622" s="18">
        <v>16697.309999999998</v>
      </c>
      <c r="T622" s="19" t="s">
        <v>407</v>
      </c>
      <c r="U622" s="20" t="s">
        <v>519</v>
      </c>
      <c r="V622" s="30">
        <v>35.5</v>
      </c>
      <c r="W622" s="22">
        <v>1</v>
      </c>
      <c r="X622" s="23"/>
    </row>
    <row r="623" spans="1:24" s="1" customFormat="1" ht="21" customHeight="1" x14ac:dyDescent="0.3">
      <c r="A623" s="24" t="s">
        <v>23</v>
      </c>
      <c r="B623" s="24" t="s">
        <v>1102</v>
      </c>
      <c r="C623" s="28" t="s">
        <v>1103</v>
      </c>
      <c r="D623" s="54"/>
      <c r="E623" s="39" t="str">
        <f>HYPERLINK("https://www.google.ru/search?q=AH6789-100&amp;newwindow=1&amp;tbm=isch","Еще фото")</f>
        <v>Еще фото</v>
      </c>
      <c r="F623" s="13"/>
      <c r="G623" s="24" t="s">
        <v>513</v>
      </c>
      <c r="H623" s="24" t="s">
        <v>514</v>
      </c>
      <c r="I623" s="24" t="s">
        <v>867</v>
      </c>
      <c r="J623" s="14" t="s">
        <v>29</v>
      </c>
      <c r="K623" s="15" t="s">
        <v>58</v>
      </c>
      <c r="L623" s="57"/>
      <c r="M623" s="14" t="s">
        <v>546</v>
      </c>
      <c r="N623" s="14" t="s">
        <v>75</v>
      </c>
      <c r="O623" s="14"/>
      <c r="P623" s="15" t="s">
        <v>679</v>
      </c>
      <c r="Q623" s="16">
        <v>24199</v>
      </c>
      <c r="R623" s="17">
        <v>40</v>
      </c>
      <c r="S623" s="18">
        <v>16697.309999999998</v>
      </c>
      <c r="T623" s="19" t="s">
        <v>407</v>
      </c>
      <c r="U623" s="20" t="s">
        <v>520</v>
      </c>
      <c r="V623" s="30">
        <v>36.5</v>
      </c>
      <c r="W623" s="22">
        <v>3</v>
      </c>
      <c r="X623" s="23"/>
    </row>
    <row r="624" spans="1:24" s="1" customFormat="1" ht="21" customHeight="1" x14ac:dyDescent="0.3">
      <c r="A624" s="24" t="s">
        <v>23</v>
      </c>
      <c r="B624" s="24" t="s">
        <v>1102</v>
      </c>
      <c r="C624" s="28" t="s">
        <v>1103</v>
      </c>
      <c r="D624" s="54"/>
      <c r="E624" s="39" t="str">
        <f>HYPERLINK("https://www.google.ru/search?q=AH6789-100&amp;newwindow=1&amp;tbm=isch","Еще фото")</f>
        <v>Еще фото</v>
      </c>
      <c r="F624" s="13"/>
      <c r="G624" s="24" t="s">
        <v>513</v>
      </c>
      <c r="H624" s="24" t="s">
        <v>514</v>
      </c>
      <c r="I624" s="24" t="s">
        <v>867</v>
      </c>
      <c r="J624" s="14" t="s">
        <v>29</v>
      </c>
      <c r="K624" s="15" t="s">
        <v>58</v>
      </c>
      <c r="L624" s="57"/>
      <c r="M624" s="14" t="s">
        <v>546</v>
      </c>
      <c r="N624" s="14" t="s">
        <v>75</v>
      </c>
      <c r="O624" s="14"/>
      <c r="P624" s="15" t="s">
        <v>679</v>
      </c>
      <c r="Q624" s="16">
        <v>24199</v>
      </c>
      <c r="R624" s="17">
        <v>40</v>
      </c>
      <c r="S624" s="18">
        <v>16697.309999999998</v>
      </c>
      <c r="T624" s="19" t="s">
        <v>407</v>
      </c>
      <c r="U624" s="20" t="s">
        <v>521</v>
      </c>
      <c r="V624" s="22">
        <v>37</v>
      </c>
      <c r="W624" s="22">
        <v>1</v>
      </c>
      <c r="X624" s="23"/>
    </row>
    <row r="625" spans="1:24" s="1" customFormat="1" ht="21" customHeight="1" x14ac:dyDescent="0.3">
      <c r="A625" s="24" t="s">
        <v>23</v>
      </c>
      <c r="B625" s="24" t="s">
        <v>1102</v>
      </c>
      <c r="C625" s="28" t="s">
        <v>1103</v>
      </c>
      <c r="D625" s="54"/>
      <c r="E625" s="39" t="str">
        <f>HYPERLINK("https://www.google.ru/search?q=AH6789-100&amp;newwindow=1&amp;tbm=isch","Еще фото")</f>
        <v>Еще фото</v>
      </c>
      <c r="F625" s="13"/>
      <c r="G625" s="24" t="s">
        <v>513</v>
      </c>
      <c r="H625" s="24" t="s">
        <v>514</v>
      </c>
      <c r="I625" s="24" t="s">
        <v>867</v>
      </c>
      <c r="J625" s="14" t="s">
        <v>29</v>
      </c>
      <c r="K625" s="15" t="s">
        <v>58</v>
      </c>
      <c r="L625" s="57"/>
      <c r="M625" s="14" t="s">
        <v>546</v>
      </c>
      <c r="N625" s="14" t="s">
        <v>75</v>
      </c>
      <c r="O625" s="14"/>
      <c r="P625" s="15" t="s">
        <v>679</v>
      </c>
      <c r="Q625" s="16">
        <v>24199</v>
      </c>
      <c r="R625" s="17">
        <v>40</v>
      </c>
      <c r="S625" s="18">
        <v>16697.309999999998</v>
      </c>
      <c r="T625" s="19" t="s">
        <v>407</v>
      </c>
      <c r="U625" s="20" t="s">
        <v>522</v>
      </c>
      <c r="V625" s="30">
        <v>37.5</v>
      </c>
      <c r="W625" s="22">
        <v>6</v>
      </c>
      <c r="X625" s="23"/>
    </row>
    <row r="626" spans="1:24" s="1" customFormat="1" ht="32" customHeight="1" x14ac:dyDescent="0.3">
      <c r="A626" s="24" t="s">
        <v>23</v>
      </c>
      <c r="B626" s="24" t="s">
        <v>1102</v>
      </c>
      <c r="C626" s="28" t="s">
        <v>1103</v>
      </c>
      <c r="D626" s="55"/>
      <c r="E626" s="39" t="str">
        <f>HYPERLINK("https://www.google.ru/search?q=AH6789-100&amp;newwindow=1&amp;tbm=isch","Еще фото")</f>
        <v>Еще фото</v>
      </c>
      <c r="F626" s="13"/>
      <c r="G626" s="24" t="s">
        <v>513</v>
      </c>
      <c r="H626" s="24" t="s">
        <v>514</v>
      </c>
      <c r="I626" s="24" t="s">
        <v>867</v>
      </c>
      <c r="J626" s="14" t="s">
        <v>29</v>
      </c>
      <c r="K626" s="15" t="s">
        <v>58</v>
      </c>
      <c r="L626" s="58"/>
      <c r="M626" s="14" t="s">
        <v>546</v>
      </c>
      <c r="N626" s="14" t="s">
        <v>75</v>
      </c>
      <c r="O626" s="14"/>
      <c r="P626" s="15" t="s">
        <v>679</v>
      </c>
      <c r="Q626" s="16">
        <v>24199</v>
      </c>
      <c r="R626" s="17">
        <v>40</v>
      </c>
      <c r="S626" s="18">
        <v>16697.309999999998</v>
      </c>
      <c r="T626" s="19" t="s">
        <v>407</v>
      </c>
      <c r="U626" s="20" t="s">
        <v>523</v>
      </c>
      <c r="V626" s="22">
        <v>38</v>
      </c>
      <c r="W626" s="22">
        <v>3</v>
      </c>
      <c r="X626" s="23"/>
    </row>
    <row r="627" spans="1:24" s="1" customFormat="1" ht="108" customHeight="1" x14ac:dyDescent="0.3">
      <c r="A627" s="11" t="s">
        <v>23</v>
      </c>
      <c r="B627" s="11" t="s">
        <v>1098</v>
      </c>
      <c r="C627" s="12" t="s">
        <v>1104</v>
      </c>
      <c r="D627" s="26"/>
      <c r="E627" s="39" t="str">
        <f>HYPERLINK("https://www.google.ru/search?q=AH6789-604&amp;newwindow=1&amp;tbm=isch","Еще фото")</f>
        <v>Еще фото</v>
      </c>
      <c r="F627" s="13"/>
      <c r="G627" s="11" t="s">
        <v>513</v>
      </c>
      <c r="H627" s="11" t="s">
        <v>514</v>
      </c>
      <c r="I627" s="14" t="s">
        <v>867</v>
      </c>
      <c r="J627" s="14" t="s">
        <v>29</v>
      </c>
      <c r="K627" s="15" t="s">
        <v>58</v>
      </c>
      <c r="L627" s="14" t="s">
        <v>1105</v>
      </c>
      <c r="M627" s="14" t="s">
        <v>546</v>
      </c>
      <c r="N627" s="14" t="s">
        <v>316</v>
      </c>
      <c r="O627" s="14"/>
      <c r="P627" s="15" t="s">
        <v>536</v>
      </c>
      <c r="Q627" s="16">
        <v>25599</v>
      </c>
      <c r="R627" s="17">
        <v>40</v>
      </c>
      <c r="S627" s="18">
        <v>17663.309999999998</v>
      </c>
      <c r="T627" s="19" t="s">
        <v>407</v>
      </c>
      <c r="U627" s="20" t="s">
        <v>522</v>
      </c>
      <c r="V627" s="30">
        <v>37.5</v>
      </c>
      <c r="W627" s="22">
        <v>1</v>
      </c>
      <c r="X627" s="23"/>
    </row>
    <row r="628" spans="1:24" s="1" customFormat="1" ht="52.05" customHeight="1" x14ac:dyDescent="0.3">
      <c r="A628" s="11" t="s">
        <v>23</v>
      </c>
      <c r="B628" s="11" t="s">
        <v>1106</v>
      </c>
      <c r="C628" s="12" t="s">
        <v>1107</v>
      </c>
      <c r="D628" s="59"/>
      <c r="E628" s="39" t="str">
        <f>HYPERLINK("https://www.google.ru/search?q=AH8050-002&amp;newwindow=1&amp;tbm=isch","Еще фото")</f>
        <v>Еще фото</v>
      </c>
      <c r="F628" s="13" t="s">
        <v>615</v>
      </c>
      <c r="G628" s="11" t="s">
        <v>513</v>
      </c>
      <c r="H628" s="11" t="s">
        <v>514</v>
      </c>
      <c r="I628" s="14" t="s">
        <v>867</v>
      </c>
      <c r="J628" s="14" t="s">
        <v>29</v>
      </c>
      <c r="K628" s="15" t="s">
        <v>30</v>
      </c>
      <c r="L628" s="56" t="s">
        <v>1108</v>
      </c>
      <c r="M628" s="14" t="s">
        <v>546</v>
      </c>
      <c r="N628" s="14" t="s">
        <v>92</v>
      </c>
      <c r="O628" s="14"/>
      <c r="P628" s="15" t="s">
        <v>679</v>
      </c>
      <c r="Q628" s="16">
        <v>24299</v>
      </c>
      <c r="R628" s="17">
        <v>40</v>
      </c>
      <c r="S628" s="18">
        <v>16766.309999999998</v>
      </c>
      <c r="T628" s="19" t="s">
        <v>407</v>
      </c>
      <c r="U628" s="20" t="s">
        <v>527</v>
      </c>
      <c r="V628" s="30">
        <v>43.5</v>
      </c>
      <c r="W628" s="22">
        <v>1</v>
      </c>
      <c r="X628" s="23"/>
    </row>
    <row r="629" spans="1:24" s="1" customFormat="1" ht="61.05" customHeight="1" x14ac:dyDescent="0.3">
      <c r="A629" s="24" t="s">
        <v>23</v>
      </c>
      <c r="B629" s="24" t="s">
        <v>1106</v>
      </c>
      <c r="C629" s="12" t="s">
        <v>1107</v>
      </c>
      <c r="D629" s="60"/>
      <c r="E629" s="39" t="str">
        <f>HYPERLINK("https://www.google.ru/search?q=AH8050-002&amp;newwindow=1&amp;tbm=isch","Еще фото")</f>
        <v>Еще фото</v>
      </c>
      <c r="F629" s="13" t="s">
        <v>615</v>
      </c>
      <c r="G629" s="24" t="s">
        <v>513</v>
      </c>
      <c r="H629" s="24" t="s">
        <v>514</v>
      </c>
      <c r="I629" s="24" t="s">
        <v>867</v>
      </c>
      <c r="J629" s="14" t="s">
        <v>29</v>
      </c>
      <c r="K629" s="15" t="s">
        <v>30</v>
      </c>
      <c r="L629" s="58"/>
      <c r="M629" s="14" t="s">
        <v>546</v>
      </c>
      <c r="N629" s="14" t="s">
        <v>92</v>
      </c>
      <c r="O629" s="14"/>
      <c r="P629" s="15" t="s">
        <v>679</v>
      </c>
      <c r="Q629" s="16">
        <v>24299</v>
      </c>
      <c r="R629" s="17">
        <v>40</v>
      </c>
      <c r="S629" s="18">
        <v>16766.309999999998</v>
      </c>
      <c r="T629" s="19" t="s">
        <v>407</v>
      </c>
      <c r="U629" s="20" t="s">
        <v>667</v>
      </c>
      <c r="V629" s="30">
        <v>44.5</v>
      </c>
      <c r="W629" s="22">
        <v>1</v>
      </c>
      <c r="X629" s="23"/>
    </row>
    <row r="630" spans="1:24" s="1" customFormat="1" ht="108" customHeight="1" x14ac:dyDescent="0.3">
      <c r="A630" s="11" t="s">
        <v>23</v>
      </c>
      <c r="B630" s="11" t="s">
        <v>1106</v>
      </c>
      <c r="C630" s="12" t="s">
        <v>1109</v>
      </c>
      <c r="D630" s="26"/>
      <c r="E630" s="39" t="str">
        <f>HYPERLINK("https://www.google.ru/search?q=AH8050-100&amp;newwindow=1&amp;tbm=isch","Еще фото")</f>
        <v>Еще фото</v>
      </c>
      <c r="F630" s="13"/>
      <c r="G630" s="11" t="s">
        <v>513</v>
      </c>
      <c r="H630" s="11" t="s">
        <v>514</v>
      </c>
      <c r="I630" s="14" t="s">
        <v>867</v>
      </c>
      <c r="J630" s="14" t="s">
        <v>29</v>
      </c>
      <c r="K630" s="15" t="s">
        <v>30</v>
      </c>
      <c r="L630" s="14" t="s">
        <v>1108</v>
      </c>
      <c r="M630" s="14" t="s">
        <v>546</v>
      </c>
      <c r="N630" s="14" t="s">
        <v>75</v>
      </c>
      <c r="O630" s="14"/>
      <c r="P630" s="15" t="s">
        <v>679</v>
      </c>
      <c r="Q630" s="16">
        <v>24999</v>
      </c>
      <c r="R630" s="17">
        <v>40</v>
      </c>
      <c r="S630" s="18">
        <v>17249.309999999998</v>
      </c>
      <c r="T630" s="19" t="s">
        <v>407</v>
      </c>
      <c r="U630" s="20" t="s">
        <v>579</v>
      </c>
      <c r="V630" s="22">
        <v>45</v>
      </c>
      <c r="W630" s="22">
        <v>1</v>
      </c>
      <c r="X630" s="23"/>
    </row>
    <row r="631" spans="1:24" s="1" customFormat="1" ht="21" customHeight="1" x14ac:dyDescent="0.3">
      <c r="A631" s="11" t="s">
        <v>23</v>
      </c>
      <c r="B631" s="11" t="s">
        <v>1110</v>
      </c>
      <c r="C631" s="27" t="s">
        <v>1111</v>
      </c>
      <c r="D631" s="53"/>
      <c r="E631" s="39" t="str">
        <f>HYPERLINK("https://www.google.ru/search?q=AR3566-106&amp;newwindow=1&amp;tbm=isch","Еще фото")</f>
        <v>Еще фото</v>
      </c>
      <c r="F631" s="13"/>
      <c r="G631" s="11" t="s">
        <v>513</v>
      </c>
      <c r="H631" s="11" t="s">
        <v>514</v>
      </c>
      <c r="I631" s="14" t="s">
        <v>867</v>
      </c>
      <c r="J631" s="14" t="s">
        <v>29</v>
      </c>
      <c r="K631" s="15" t="s">
        <v>58</v>
      </c>
      <c r="L631" s="56"/>
      <c r="M631" s="14"/>
      <c r="N631" s="14" t="s">
        <v>1112</v>
      </c>
      <c r="O631" s="14"/>
      <c r="P631" s="15" t="s">
        <v>536</v>
      </c>
      <c r="Q631" s="16">
        <v>25499</v>
      </c>
      <c r="R631" s="17">
        <v>40</v>
      </c>
      <c r="S631" s="18">
        <v>17594.309999999998</v>
      </c>
      <c r="T631" s="19" t="s">
        <v>407</v>
      </c>
      <c r="U631" s="20" t="s">
        <v>541</v>
      </c>
      <c r="V631" s="22">
        <v>35</v>
      </c>
      <c r="W631" s="22">
        <v>1</v>
      </c>
      <c r="X631" s="23"/>
    </row>
    <row r="632" spans="1:24" s="1" customFormat="1" ht="21" customHeight="1" x14ac:dyDescent="0.3">
      <c r="A632" s="24" t="s">
        <v>23</v>
      </c>
      <c r="B632" s="24" t="s">
        <v>1110</v>
      </c>
      <c r="C632" s="28" t="s">
        <v>1111</v>
      </c>
      <c r="D632" s="54"/>
      <c r="E632" s="39" t="str">
        <f>HYPERLINK("https://www.google.ru/search?q=AR3566-106&amp;newwindow=1&amp;tbm=isch","Еще фото")</f>
        <v>Еще фото</v>
      </c>
      <c r="F632" s="13"/>
      <c r="G632" s="24" t="s">
        <v>513</v>
      </c>
      <c r="H632" s="24" t="s">
        <v>514</v>
      </c>
      <c r="I632" s="24" t="s">
        <v>867</v>
      </c>
      <c r="J632" s="14" t="s">
        <v>29</v>
      </c>
      <c r="K632" s="15" t="s">
        <v>58</v>
      </c>
      <c r="L632" s="57"/>
      <c r="M632" s="14"/>
      <c r="N632" s="14" t="s">
        <v>1112</v>
      </c>
      <c r="O632" s="14"/>
      <c r="P632" s="15" t="s">
        <v>536</v>
      </c>
      <c r="Q632" s="16">
        <v>25499</v>
      </c>
      <c r="R632" s="17">
        <v>40</v>
      </c>
      <c r="S632" s="18">
        <v>17594.309999999998</v>
      </c>
      <c r="T632" s="19" t="s">
        <v>407</v>
      </c>
      <c r="U632" s="20" t="s">
        <v>519</v>
      </c>
      <c r="V632" s="30">
        <v>35.5</v>
      </c>
      <c r="W632" s="22">
        <v>2</v>
      </c>
      <c r="X632" s="23"/>
    </row>
    <row r="633" spans="1:24" s="1" customFormat="1" ht="21" customHeight="1" x14ac:dyDescent="0.3">
      <c r="A633" s="24" t="s">
        <v>23</v>
      </c>
      <c r="B633" s="24" t="s">
        <v>1110</v>
      </c>
      <c r="C633" s="28" t="s">
        <v>1111</v>
      </c>
      <c r="D633" s="54"/>
      <c r="E633" s="39" t="str">
        <f>HYPERLINK("https://www.google.ru/search?q=AR3566-106&amp;newwindow=1&amp;tbm=isch","Еще фото")</f>
        <v>Еще фото</v>
      </c>
      <c r="F633" s="13"/>
      <c r="G633" s="24" t="s">
        <v>513</v>
      </c>
      <c r="H633" s="24" t="s">
        <v>514</v>
      </c>
      <c r="I633" s="24" t="s">
        <v>867</v>
      </c>
      <c r="J633" s="14" t="s">
        <v>29</v>
      </c>
      <c r="K633" s="15" t="s">
        <v>58</v>
      </c>
      <c r="L633" s="57"/>
      <c r="M633" s="14"/>
      <c r="N633" s="14" t="s">
        <v>1112</v>
      </c>
      <c r="O633" s="14"/>
      <c r="P633" s="15" t="s">
        <v>536</v>
      </c>
      <c r="Q633" s="16">
        <v>25499</v>
      </c>
      <c r="R633" s="17">
        <v>40</v>
      </c>
      <c r="S633" s="18">
        <v>17594.309999999998</v>
      </c>
      <c r="T633" s="19" t="s">
        <v>407</v>
      </c>
      <c r="U633" s="20" t="s">
        <v>520</v>
      </c>
      <c r="V633" s="30">
        <v>36.5</v>
      </c>
      <c r="W633" s="22">
        <v>1</v>
      </c>
      <c r="X633" s="23"/>
    </row>
    <row r="634" spans="1:24" s="1" customFormat="1" ht="21" customHeight="1" x14ac:dyDescent="0.3">
      <c r="A634" s="24" t="s">
        <v>23</v>
      </c>
      <c r="B634" s="24" t="s">
        <v>1110</v>
      </c>
      <c r="C634" s="28" t="s">
        <v>1111</v>
      </c>
      <c r="D634" s="54"/>
      <c r="E634" s="39" t="str">
        <f>HYPERLINK("https://www.google.ru/search?q=AR3566-106&amp;newwindow=1&amp;tbm=isch","Еще фото")</f>
        <v>Еще фото</v>
      </c>
      <c r="F634" s="13"/>
      <c r="G634" s="24" t="s">
        <v>513</v>
      </c>
      <c r="H634" s="24" t="s">
        <v>514</v>
      </c>
      <c r="I634" s="24" t="s">
        <v>867</v>
      </c>
      <c r="J634" s="14" t="s">
        <v>29</v>
      </c>
      <c r="K634" s="15" t="s">
        <v>58</v>
      </c>
      <c r="L634" s="57"/>
      <c r="M634" s="14"/>
      <c r="N634" s="14" t="s">
        <v>1112</v>
      </c>
      <c r="O634" s="14"/>
      <c r="P634" s="15" t="s">
        <v>536</v>
      </c>
      <c r="Q634" s="16">
        <v>25499</v>
      </c>
      <c r="R634" s="17">
        <v>40</v>
      </c>
      <c r="S634" s="18">
        <v>17594.309999999998</v>
      </c>
      <c r="T634" s="19" t="s">
        <v>407</v>
      </c>
      <c r="U634" s="20" t="s">
        <v>589</v>
      </c>
      <c r="V634" s="22">
        <v>39</v>
      </c>
      <c r="W634" s="22">
        <v>2</v>
      </c>
      <c r="X634" s="23"/>
    </row>
    <row r="635" spans="1:24" s="1" customFormat="1" ht="32" customHeight="1" x14ac:dyDescent="0.3">
      <c r="A635" s="24" t="s">
        <v>23</v>
      </c>
      <c r="B635" s="24" t="s">
        <v>1110</v>
      </c>
      <c r="C635" s="28" t="s">
        <v>1111</v>
      </c>
      <c r="D635" s="55"/>
      <c r="E635" s="39" t="str">
        <f>HYPERLINK("https://www.google.ru/search?q=AR3566-106&amp;newwindow=1&amp;tbm=isch","Еще фото")</f>
        <v>Еще фото</v>
      </c>
      <c r="F635" s="13"/>
      <c r="G635" s="24" t="s">
        <v>513</v>
      </c>
      <c r="H635" s="24" t="s">
        <v>514</v>
      </c>
      <c r="I635" s="24" t="s">
        <v>867</v>
      </c>
      <c r="J635" s="14" t="s">
        <v>29</v>
      </c>
      <c r="K635" s="15" t="s">
        <v>58</v>
      </c>
      <c r="L635" s="58"/>
      <c r="M635" s="14"/>
      <c r="N635" s="14" t="s">
        <v>1112</v>
      </c>
      <c r="O635" s="14"/>
      <c r="P635" s="15" t="s">
        <v>536</v>
      </c>
      <c r="Q635" s="16">
        <v>25499</v>
      </c>
      <c r="R635" s="17">
        <v>40</v>
      </c>
      <c r="S635" s="18">
        <v>17594.309999999998</v>
      </c>
      <c r="T635" s="19" t="s">
        <v>407</v>
      </c>
      <c r="U635" s="20" t="s">
        <v>524</v>
      </c>
      <c r="V635" s="30">
        <v>39.5</v>
      </c>
      <c r="W635" s="22">
        <v>2</v>
      </c>
      <c r="X635" s="23"/>
    </row>
    <row r="636" spans="1:24" s="1" customFormat="1" ht="108" customHeight="1" x14ac:dyDescent="0.3">
      <c r="A636" s="11" t="s">
        <v>23</v>
      </c>
      <c r="B636" s="11" t="s">
        <v>1113</v>
      </c>
      <c r="C636" s="12" t="s">
        <v>1114</v>
      </c>
      <c r="D636" s="26"/>
      <c r="E636" s="39" t="str">
        <f>HYPERLINK("https://www.google.ru/search?q=AV3595-100&amp;newwindow=1&amp;tbm=isch","Еще фото")</f>
        <v>Еще фото</v>
      </c>
      <c r="F636" s="13"/>
      <c r="G636" s="11" t="s">
        <v>513</v>
      </c>
      <c r="H636" s="11" t="s">
        <v>514</v>
      </c>
      <c r="I636" s="14" t="s">
        <v>867</v>
      </c>
      <c r="J636" s="14" t="s">
        <v>29</v>
      </c>
      <c r="K636" s="15" t="s">
        <v>30</v>
      </c>
      <c r="L636" s="14" t="s">
        <v>1115</v>
      </c>
      <c r="M636" s="14"/>
      <c r="N636" s="14" t="s">
        <v>75</v>
      </c>
      <c r="O636" s="14"/>
      <c r="P636" s="15" t="s">
        <v>679</v>
      </c>
      <c r="Q636" s="16">
        <v>27299</v>
      </c>
      <c r="R636" s="17">
        <v>40</v>
      </c>
      <c r="S636" s="18">
        <v>18836.309999999998</v>
      </c>
      <c r="T636" s="19" t="s">
        <v>407</v>
      </c>
      <c r="U636" s="20" t="s">
        <v>527</v>
      </c>
      <c r="V636" s="30">
        <v>43.5</v>
      </c>
      <c r="W636" s="22">
        <v>1</v>
      </c>
      <c r="X636" s="23"/>
    </row>
    <row r="637" spans="1:24" s="1" customFormat="1" ht="108" customHeight="1" x14ac:dyDescent="0.3">
      <c r="A637" s="11" t="s">
        <v>23</v>
      </c>
      <c r="B637" s="11" t="s">
        <v>1116</v>
      </c>
      <c r="C637" s="12" t="s">
        <v>1117</v>
      </c>
      <c r="D637" s="26"/>
      <c r="E637" s="39" t="str">
        <f>HYPERLINK("https://www.google.ru/search?q=BV1171-001&amp;newwindow=1&amp;tbm=isch","Еще фото")</f>
        <v>Еще фото</v>
      </c>
      <c r="F637" s="13"/>
      <c r="G637" s="11" t="s">
        <v>513</v>
      </c>
      <c r="H637" s="11" t="s">
        <v>514</v>
      </c>
      <c r="I637" s="14" t="s">
        <v>867</v>
      </c>
      <c r="J637" s="14" t="s">
        <v>29</v>
      </c>
      <c r="K637" s="15" t="s">
        <v>30</v>
      </c>
      <c r="L637" s="14" t="s">
        <v>1118</v>
      </c>
      <c r="M637" s="14" t="s">
        <v>546</v>
      </c>
      <c r="N637" s="14" t="s">
        <v>92</v>
      </c>
      <c r="O637" s="14"/>
      <c r="P637" s="15" t="s">
        <v>1119</v>
      </c>
      <c r="Q637" s="16">
        <v>20899</v>
      </c>
      <c r="R637" s="17">
        <v>40</v>
      </c>
      <c r="S637" s="18">
        <v>14420.309999999998</v>
      </c>
      <c r="T637" s="19" t="s">
        <v>407</v>
      </c>
      <c r="U637" s="20" t="s">
        <v>524</v>
      </c>
      <c r="V637" s="30">
        <v>41.5</v>
      </c>
      <c r="W637" s="22">
        <v>1</v>
      </c>
      <c r="X637" s="23"/>
    </row>
    <row r="638" spans="1:24" s="1" customFormat="1" ht="35" customHeight="1" x14ac:dyDescent="0.3">
      <c r="A638" s="11" t="s">
        <v>23</v>
      </c>
      <c r="B638" s="11" t="s">
        <v>870</v>
      </c>
      <c r="C638" s="12" t="s">
        <v>1120</v>
      </c>
      <c r="D638" s="53"/>
      <c r="E638" s="39" t="str">
        <f>HYPERLINK("https://www.google.ru/search?q=CD4165-003&amp;newwindow=1&amp;tbm=isch","Еще фото")</f>
        <v>Еще фото</v>
      </c>
      <c r="F638" s="13" t="s">
        <v>615</v>
      </c>
      <c r="G638" s="11" t="s">
        <v>513</v>
      </c>
      <c r="H638" s="11" t="s">
        <v>514</v>
      </c>
      <c r="I638" s="14" t="s">
        <v>867</v>
      </c>
      <c r="J638" s="14" t="s">
        <v>29</v>
      </c>
      <c r="K638" s="15" t="s">
        <v>30</v>
      </c>
      <c r="L638" s="56" t="s">
        <v>1121</v>
      </c>
      <c r="M638" s="14" t="s">
        <v>546</v>
      </c>
      <c r="N638" s="14" t="s">
        <v>92</v>
      </c>
      <c r="O638" s="14"/>
      <c r="P638" s="15" t="s">
        <v>1122</v>
      </c>
      <c r="Q638" s="16">
        <v>30799</v>
      </c>
      <c r="R638" s="17">
        <v>40</v>
      </c>
      <c r="S638" s="18">
        <v>21251.31</v>
      </c>
      <c r="T638" s="19" t="s">
        <v>407</v>
      </c>
      <c r="U638" s="20" t="s">
        <v>523</v>
      </c>
      <c r="V638" s="22">
        <v>40</v>
      </c>
      <c r="W638" s="22">
        <v>5</v>
      </c>
      <c r="X638" s="23"/>
    </row>
    <row r="639" spans="1:24" s="1" customFormat="1" ht="35" customHeight="1" x14ac:dyDescent="0.3">
      <c r="A639" s="24" t="s">
        <v>23</v>
      </c>
      <c r="B639" s="24" t="s">
        <v>870</v>
      </c>
      <c r="C639" s="12" t="s">
        <v>1120</v>
      </c>
      <c r="D639" s="54"/>
      <c r="E639" s="39" t="str">
        <f>HYPERLINK("https://www.google.ru/search?q=CD4165-003&amp;newwindow=1&amp;tbm=isch","Еще фото")</f>
        <v>Еще фото</v>
      </c>
      <c r="F639" s="13" t="s">
        <v>615</v>
      </c>
      <c r="G639" s="24" t="s">
        <v>513</v>
      </c>
      <c r="H639" s="24" t="s">
        <v>514</v>
      </c>
      <c r="I639" s="24" t="s">
        <v>867</v>
      </c>
      <c r="J639" s="14" t="s">
        <v>29</v>
      </c>
      <c r="K639" s="15" t="s">
        <v>30</v>
      </c>
      <c r="L639" s="57"/>
      <c r="M639" s="14" t="s">
        <v>546</v>
      </c>
      <c r="N639" s="14" t="s">
        <v>92</v>
      </c>
      <c r="O639" s="14"/>
      <c r="P639" s="15" t="s">
        <v>1122</v>
      </c>
      <c r="Q639" s="16">
        <v>30799</v>
      </c>
      <c r="R639" s="17">
        <v>40</v>
      </c>
      <c r="S639" s="18">
        <v>21251.31</v>
      </c>
      <c r="T639" s="19" t="s">
        <v>407</v>
      </c>
      <c r="U639" s="20" t="s">
        <v>589</v>
      </c>
      <c r="V639" s="22">
        <v>41</v>
      </c>
      <c r="W639" s="22">
        <v>8</v>
      </c>
      <c r="X639" s="23"/>
    </row>
    <row r="640" spans="1:24" s="1" customFormat="1" ht="37.049999999999997" customHeight="1" x14ac:dyDescent="0.3">
      <c r="A640" s="24" t="s">
        <v>23</v>
      </c>
      <c r="B640" s="24" t="s">
        <v>870</v>
      </c>
      <c r="C640" s="12" t="s">
        <v>1120</v>
      </c>
      <c r="D640" s="55"/>
      <c r="E640" s="39" t="str">
        <f>HYPERLINK("https://www.google.ru/search?q=CD4165-003&amp;newwindow=1&amp;tbm=isch","Еще фото")</f>
        <v>Еще фото</v>
      </c>
      <c r="F640" s="13" t="s">
        <v>615</v>
      </c>
      <c r="G640" s="24" t="s">
        <v>513</v>
      </c>
      <c r="H640" s="24" t="s">
        <v>514</v>
      </c>
      <c r="I640" s="24" t="s">
        <v>867</v>
      </c>
      <c r="J640" s="14" t="s">
        <v>29</v>
      </c>
      <c r="K640" s="15" t="s">
        <v>30</v>
      </c>
      <c r="L640" s="58"/>
      <c r="M640" s="14" t="s">
        <v>546</v>
      </c>
      <c r="N640" s="14" t="s">
        <v>92</v>
      </c>
      <c r="O640" s="14"/>
      <c r="P640" s="15" t="s">
        <v>1122</v>
      </c>
      <c r="Q640" s="16">
        <v>30799</v>
      </c>
      <c r="R640" s="17">
        <v>40</v>
      </c>
      <c r="S640" s="18">
        <v>21251.31</v>
      </c>
      <c r="T640" s="19" t="s">
        <v>407</v>
      </c>
      <c r="U640" s="20" t="s">
        <v>524</v>
      </c>
      <c r="V640" s="30">
        <v>41.5</v>
      </c>
      <c r="W640" s="22">
        <v>7</v>
      </c>
      <c r="X640" s="23"/>
    </row>
    <row r="641" spans="1:24" s="1" customFormat="1" ht="26" customHeight="1" x14ac:dyDescent="0.3">
      <c r="A641" s="11" t="s">
        <v>23</v>
      </c>
      <c r="B641" s="11" t="s">
        <v>567</v>
      </c>
      <c r="C641" s="12" t="s">
        <v>1123</v>
      </c>
      <c r="D641" s="53"/>
      <c r="E641" s="39" t="str">
        <f>HYPERLINK("https://www.google.ru/search?q=CD4373-006&amp;newwindow=1&amp;tbm=isch","Еще фото")</f>
        <v>Еще фото</v>
      </c>
      <c r="F641" s="13"/>
      <c r="G641" s="11" t="s">
        <v>513</v>
      </c>
      <c r="H641" s="11" t="s">
        <v>514</v>
      </c>
      <c r="I641" s="14" t="s">
        <v>867</v>
      </c>
      <c r="J641" s="14" t="s">
        <v>29</v>
      </c>
      <c r="K641" s="15" t="s">
        <v>30</v>
      </c>
      <c r="L641" s="56" t="s">
        <v>569</v>
      </c>
      <c r="M641" s="14"/>
      <c r="N641" s="14" t="s">
        <v>92</v>
      </c>
      <c r="O641" s="14"/>
      <c r="P641" s="15" t="s">
        <v>1124</v>
      </c>
      <c r="Q641" s="16">
        <v>22099</v>
      </c>
      <c r="R641" s="17">
        <v>40</v>
      </c>
      <c r="S641" s="18">
        <v>15248.309999999998</v>
      </c>
      <c r="T641" s="19" t="s">
        <v>407</v>
      </c>
      <c r="U641" s="20" t="s">
        <v>523</v>
      </c>
      <c r="V641" s="22">
        <v>40</v>
      </c>
      <c r="W641" s="22">
        <v>9</v>
      </c>
      <c r="X641" s="23"/>
    </row>
    <row r="642" spans="1:24" s="1" customFormat="1" ht="26" customHeight="1" x14ac:dyDescent="0.3">
      <c r="A642" s="24" t="s">
        <v>23</v>
      </c>
      <c r="B642" s="24" t="s">
        <v>567</v>
      </c>
      <c r="C642" s="12" t="s">
        <v>1123</v>
      </c>
      <c r="D642" s="54"/>
      <c r="E642" s="39" t="str">
        <f>HYPERLINK("https://www.google.ru/search?q=CD4373-006&amp;newwindow=1&amp;tbm=isch","Еще фото")</f>
        <v>Еще фото</v>
      </c>
      <c r="F642" s="13"/>
      <c r="G642" s="24" t="s">
        <v>513</v>
      </c>
      <c r="H642" s="24" t="s">
        <v>514</v>
      </c>
      <c r="I642" s="24" t="s">
        <v>867</v>
      </c>
      <c r="J642" s="14" t="s">
        <v>29</v>
      </c>
      <c r="K642" s="15" t="s">
        <v>30</v>
      </c>
      <c r="L642" s="57"/>
      <c r="M642" s="14"/>
      <c r="N642" s="14" t="s">
        <v>92</v>
      </c>
      <c r="O642" s="14"/>
      <c r="P642" s="15" t="s">
        <v>1124</v>
      </c>
      <c r="Q642" s="16">
        <v>22099</v>
      </c>
      <c r="R642" s="17">
        <v>40</v>
      </c>
      <c r="S642" s="18">
        <v>15248.309999999998</v>
      </c>
      <c r="T642" s="19" t="s">
        <v>407</v>
      </c>
      <c r="U642" s="20" t="s">
        <v>589</v>
      </c>
      <c r="V642" s="22">
        <v>41</v>
      </c>
      <c r="W642" s="22">
        <v>10</v>
      </c>
      <c r="X642" s="23"/>
    </row>
    <row r="643" spans="1:24" s="1" customFormat="1" ht="26" customHeight="1" x14ac:dyDescent="0.3">
      <c r="A643" s="24" t="s">
        <v>23</v>
      </c>
      <c r="B643" s="24" t="s">
        <v>567</v>
      </c>
      <c r="C643" s="12" t="s">
        <v>1123</v>
      </c>
      <c r="D643" s="54"/>
      <c r="E643" s="39" t="str">
        <f>HYPERLINK("https://www.google.ru/search?q=CD4373-006&amp;newwindow=1&amp;tbm=isch","Еще фото")</f>
        <v>Еще фото</v>
      </c>
      <c r="F643" s="13"/>
      <c r="G643" s="24" t="s">
        <v>513</v>
      </c>
      <c r="H643" s="24" t="s">
        <v>514</v>
      </c>
      <c r="I643" s="24" t="s">
        <v>867</v>
      </c>
      <c r="J643" s="14" t="s">
        <v>29</v>
      </c>
      <c r="K643" s="15" t="s">
        <v>30</v>
      </c>
      <c r="L643" s="57"/>
      <c r="M643" s="14"/>
      <c r="N643" s="14" t="s">
        <v>92</v>
      </c>
      <c r="O643" s="14"/>
      <c r="P643" s="15" t="s">
        <v>1124</v>
      </c>
      <c r="Q643" s="16">
        <v>22099</v>
      </c>
      <c r="R643" s="17">
        <v>40</v>
      </c>
      <c r="S643" s="18">
        <v>15248.309999999998</v>
      </c>
      <c r="T643" s="19" t="s">
        <v>407</v>
      </c>
      <c r="U643" s="20" t="s">
        <v>524</v>
      </c>
      <c r="V643" s="30">
        <v>41.5</v>
      </c>
      <c r="W643" s="22">
        <v>3</v>
      </c>
      <c r="X643" s="23"/>
    </row>
    <row r="644" spans="1:24" s="1" customFormat="1" ht="26" customHeight="1" x14ac:dyDescent="0.3">
      <c r="A644" s="24" t="s">
        <v>23</v>
      </c>
      <c r="B644" s="24" t="s">
        <v>567</v>
      </c>
      <c r="C644" s="12" t="s">
        <v>1123</v>
      </c>
      <c r="D644" s="55"/>
      <c r="E644" s="39" t="str">
        <f>HYPERLINK("https://www.google.ru/search?q=CD4373-006&amp;newwindow=1&amp;tbm=isch","Еще фото")</f>
        <v>Еще фото</v>
      </c>
      <c r="F644" s="13"/>
      <c r="G644" s="24" t="s">
        <v>513</v>
      </c>
      <c r="H644" s="24" t="s">
        <v>514</v>
      </c>
      <c r="I644" s="24" t="s">
        <v>867</v>
      </c>
      <c r="J644" s="14" t="s">
        <v>29</v>
      </c>
      <c r="K644" s="15" t="s">
        <v>30</v>
      </c>
      <c r="L644" s="58"/>
      <c r="M644" s="14"/>
      <c r="N644" s="14" t="s">
        <v>92</v>
      </c>
      <c r="O644" s="14"/>
      <c r="P644" s="15" t="s">
        <v>1124</v>
      </c>
      <c r="Q644" s="16">
        <v>22099</v>
      </c>
      <c r="R644" s="17">
        <v>40</v>
      </c>
      <c r="S644" s="18">
        <v>15248.309999999998</v>
      </c>
      <c r="T644" s="19" t="s">
        <v>407</v>
      </c>
      <c r="U644" s="20" t="s">
        <v>526</v>
      </c>
      <c r="V644" s="22">
        <v>43</v>
      </c>
      <c r="W644" s="22">
        <v>9</v>
      </c>
      <c r="X644" s="23"/>
    </row>
    <row r="645" spans="1:24" s="1" customFormat="1" ht="17" customHeight="1" x14ac:dyDescent="0.3">
      <c r="A645" s="11" t="s">
        <v>23</v>
      </c>
      <c r="B645" s="11" t="s">
        <v>932</v>
      </c>
      <c r="C645" s="12" t="s">
        <v>1125</v>
      </c>
      <c r="D645" s="53"/>
      <c r="E645" s="39" t="str">
        <f t="shared" ref="E645:E650" si="23">HYPERLINK("https://www.google.ru/search?q=CD5436-100&amp;newwindow=1&amp;tbm=isch","Еще фото")</f>
        <v>Еще фото</v>
      </c>
      <c r="F645" s="13"/>
      <c r="G645" s="11" t="s">
        <v>513</v>
      </c>
      <c r="H645" s="11" t="s">
        <v>514</v>
      </c>
      <c r="I645" s="14" t="s">
        <v>867</v>
      </c>
      <c r="J645" s="14" t="s">
        <v>29</v>
      </c>
      <c r="K645" s="15" t="s">
        <v>58</v>
      </c>
      <c r="L645" s="56" t="s">
        <v>934</v>
      </c>
      <c r="M645" s="14"/>
      <c r="N645" s="14" t="s">
        <v>75</v>
      </c>
      <c r="O645" s="14"/>
      <c r="P645" s="15" t="s">
        <v>1126</v>
      </c>
      <c r="Q645" s="16">
        <v>15399</v>
      </c>
      <c r="R645" s="17">
        <v>40</v>
      </c>
      <c r="S645" s="18">
        <v>10625.31</v>
      </c>
      <c r="T645" s="19" t="s">
        <v>407</v>
      </c>
      <c r="U645" s="20" t="s">
        <v>519</v>
      </c>
      <c r="V645" s="30">
        <v>35.5</v>
      </c>
      <c r="W645" s="22">
        <v>1</v>
      </c>
      <c r="X645" s="23"/>
    </row>
    <row r="646" spans="1:24" s="1" customFormat="1" ht="17" customHeight="1" x14ac:dyDescent="0.3">
      <c r="A646" s="24" t="s">
        <v>23</v>
      </c>
      <c r="B646" s="24" t="s">
        <v>932</v>
      </c>
      <c r="C646" s="12" t="s">
        <v>1125</v>
      </c>
      <c r="D646" s="54"/>
      <c r="E646" s="39" t="str">
        <f t="shared" si="23"/>
        <v>Еще фото</v>
      </c>
      <c r="F646" s="13"/>
      <c r="G646" s="24" t="s">
        <v>513</v>
      </c>
      <c r="H646" s="24" t="s">
        <v>514</v>
      </c>
      <c r="I646" s="24" t="s">
        <v>867</v>
      </c>
      <c r="J646" s="14" t="s">
        <v>29</v>
      </c>
      <c r="K646" s="15" t="s">
        <v>58</v>
      </c>
      <c r="L646" s="57"/>
      <c r="M646" s="14"/>
      <c r="N646" s="14" t="s">
        <v>75</v>
      </c>
      <c r="O646" s="14"/>
      <c r="P646" s="15" t="s">
        <v>1126</v>
      </c>
      <c r="Q646" s="16">
        <v>15399</v>
      </c>
      <c r="R646" s="17">
        <v>40</v>
      </c>
      <c r="S646" s="18">
        <v>10625.31</v>
      </c>
      <c r="T646" s="19" t="s">
        <v>407</v>
      </c>
      <c r="U646" s="20" t="s">
        <v>520</v>
      </c>
      <c r="V646" s="30">
        <v>36.5</v>
      </c>
      <c r="W646" s="22">
        <v>3</v>
      </c>
      <c r="X646" s="23"/>
    </row>
    <row r="647" spans="1:24" s="1" customFormat="1" ht="17" customHeight="1" x14ac:dyDescent="0.3">
      <c r="A647" s="24" t="s">
        <v>23</v>
      </c>
      <c r="B647" s="24" t="s">
        <v>932</v>
      </c>
      <c r="C647" s="12" t="s">
        <v>1125</v>
      </c>
      <c r="D647" s="54"/>
      <c r="E647" s="39" t="str">
        <f t="shared" si="23"/>
        <v>Еще фото</v>
      </c>
      <c r="F647" s="13"/>
      <c r="G647" s="24" t="s">
        <v>513</v>
      </c>
      <c r="H647" s="24" t="s">
        <v>514</v>
      </c>
      <c r="I647" s="24" t="s">
        <v>867</v>
      </c>
      <c r="J647" s="14" t="s">
        <v>29</v>
      </c>
      <c r="K647" s="15" t="s">
        <v>58</v>
      </c>
      <c r="L647" s="57"/>
      <c r="M647" s="14"/>
      <c r="N647" s="14" t="s">
        <v>75</v>
      </c>
      <c r="O647" s="14"/>
      <c r="P647" s="15" t="s">
        <v>1126</v>
      </c>
      <c r="Q647" s="16">
        <v>15399</v>
      </c>
      <c r="R647" s="17">
        <v>40</v>
      </c>
      <c r="S647" s="18">
        <v>10625.31</v>
      </c>
      <c r="T647" s="19" t="s">
        <v>407</v>
      </c>
      <c r="U647" s="20" t="s">
        <v>521</v>
      </c>
      <c r="V647" s="22">
        <v>37</v>
      </c>
      <c r="W647" s="22">
        <v>1</v>
      </c>
      <c r="X647" s="23"/>
    </row>
    <row r="648" spans="1:24" s="1" customFormat="1" ht="17" customHeight="1" x14ac:dyDescent="0.3">
      <c r="A648" s="24" t="s">
        <v>23</v>
      </c>
      <c r="B648" s="24" t="s">
        <v>932</v>
      </c>
      <c r="C648" s="12" t="s">
        <v>1125</v>
      </c>
      <c r="D648" s="54"/>
      <c r="E648" s="39" t="str">
        <f t="shared" si="23"/>
        <v>Еще фото</v>
      </c>
      <c r="F648" s="13"/>
      <c r="G648" s="24" t="s">
        <v>513</v>
      </c>
      <c r="H648" s="24" t="s">
        <v>514</v>
      </c>
      <c r="I648" s="24" t="s">
        <v>867</v>
      </c>
      <c r="J648" s="14" t="s">
        <v>29</v>
      </c>
      <c r="K648" s="15" t="s">
        <v>58</v>
      </c>
      <c r="L648" s="57"/>
      <c r="M648" s="14"/>
      <c r="N648" s="14" t="s">
        <v>75</v>
      </c>
      <c r="O648" s="14"/>
      <c r="P648" s="15" t="s">
        <v>1126</v>
      </c>
      <c r="Q648" s="16">
        <v>15399</v>
      </c>
      <c r="R648" s="17">
        <v>40</v>
      </c>
      <c r="S648" s="18">
        <v>10625.31</v>
      </c>
      <c r="T648" s="19" t="s">
        <v>407</v>
      </c>
      <c r="U648" s="20" t="s">
        <v>522</v>
      </c>
      <c r="V648" s="30">
        <v>37.5</v>
      </c>
      <c r="W648" s="22">
        <v>4</v>
      </c>
      <c r="X648" s="23"/>
    </row>
    <row r="649" spans="1:24" s="1" customFormat="1" ht="17" customHeight="1" x14ac:dyDescent="0.3">
      <c r="A649" s="24" t="s">
        <v>23</v>
      </c>
      <c r="B649" s="24" t="s">
        <v>932</v>
      </c>
      <c r="C649" s="12" t="s">
        <v>1125</v>
      </c>
      <c r="D649" s="54"/>
      <c r="E649" s="39" t="str">
        <f t="shared" si="23"/>
        <v>Еще фото</v>
      </c>
      <c r="F649" s="13"/>
      <c r="G649" s="24" t="s">
        <v>513</v>
      </c>
      <c r="H649" s="24" t="s">
        <v>514</v>
      </c>
      <c r="I649" s="24" t="s">
        <v>867</v>
      </c>
      <c r="J649" s="14" t="s">
        <v>29</v>
      </c>
      <c r="K649" s="15" t="s">
        <v>58</v>
      </c>
      <c r="L649" s="57"/>
      <c r="M649" s="14"/>
      <c r="N649" s="14" t="s">
        <v>75</v>
      </c>
      <c r="O649" s="14"/>
      <c r="P649" s="15" t="s">
        <v>1126</v>
      </c>
      <c r="Q649" s="16">
        <v>15399</v>
      </c>
      <c r="R649" s="17">
        <v>40</v>
      </c>
      <c r="S649" s="18">
        <v>10625.31</v>
      </c>
      <c r="T649" s="19" t="s">
        <v>407</v>
      </c>
      <c r="U649" s="20" t="s">
        <v>524</v>
      </c>
      <c r="V649" s="30">
        <v>39.5</v>
      </c>
      <c r="W649" s="22">
        <v>1</v>
      </c>
      <c r="X649" s="23"/>
    </row>
    <row r="650" spans="1:24" s="1" customFormat="1" ht="22.05" customHeight="1" x14ac:dyDescent="0.3">
      <c r="A650" s="24" t="s">
        <v>23</v>
      </c>
      <c r="B650" s="24" t="s">
        <v>932</v>
      </c>
      <c r="C650" s="12" t="s">
        <v>1125</v>
      </c>
      <c r="D650" s="55"/>
      <c r="E650" s="39" t="str">
        <f t="shared" si="23"/>
        <v>Еще фото</v>
      </c>
      <c r="F650" s="13"/>
      <c r="G650" s="24" t="s">
        <v>513</v>
      </c>
      <c r="H650" s="24" t="s">
        <v>514</v>
      </c>
      <c r="I650" s="24" t="s">
        <v>867</v>
      </c>
      <c r="J650" s="14" t="s">
        <v>29</v>
      </c>
      <c r="K650" s="15" t="s">
        <v>58</v>
      </c>
      <c r="L650" s="58"/>
      <c r="M650" s="14"/>
      <c r="N650" s="14" t="s">
        <v>75</v>
      </c>
      <c r="O650" s="14"/>
      <c r="P650" s="15" t="s">
        <v>1126</v>
      </c>
      <c r="Q650" s="16">
        <v>15399</v>
      </c>
      <c r="R650" s="17">
        <v>40</v>
      </c>
      <c r="S650" s="18">
        <v>10625.31</v>
      </c>
      <c r="T650" s="19" t="s">
        <v>407</v>
      </c>
      <c r="U650" s="20" t="s">
        <v>525</v>
      </c>
      <c r="V650" s="22">
        <v>40</v>
      </c>
      <c r="W650" s="22">
        <v>1</v>
      </c>
      <c r="X650" s="23"/>
    </row>
    <row r="651" spans="1:24" s="1" customFormat="1" ht="108" customHeight="1" x14ac:dyDescent="0.3">
      <c r="A651" s="11" t="s">
        <v>23</v>
      </c>
      <c r="B651" s="11" t="s">
        <v>1127</v>
      </c>
      <c r="C651" s="12" t="s">
        <v>1128</v>
      </c>
      <c r="D651" s="26"/>
      <c r="E651" s="39" t="str">
        <f>HYPERLINK("https://www.google.ru/search?q=CD6404-002&amp;newwindow=1&amp;tbm=isch","Еще фото")</f>
        <v>Еще фото</v>
      </c>
      <c r="F651" s="13" t="s">
        <v>26</v>
      </c>
      <c r="G651" s="11" t="s">
        <v>513</v>
      </c>
      <c r="H651" s="11" t="s">
        <v>514</v>
      </c>
      <c r="I651" s="14" t="s">
        <v>867</v>
      </c>
      <c r="J651" s="14" t="s">
        <v>29</v>
      </c>
      <c r="K651" s="15" t="s">
        <v>30</v>
      </c>
      <c r="L651" s="14" t="s">
        <v>1129</v>
      </c>
      <c r="M651" s="14"/>
      <c r="N651" s="14" t="s">
        <v>92</v>
      </c>
      <c r="O651" s="14"/>
      <c r="P651" s="15" t="s">
        <v>679</v>
      </c>
      <c r="Q651" s="16">
        <v>17499</v>
      </c>
      <c r="R651" s="17">
        <v>40</v>
      </c>
      <c r="S651" s="18">
        <v>12074.31</v>
      </c>
      <c r="T651" s="19" t="s">
        <v>407</v>
      </c>
      <c r="U651" s="20" t="s">
        <v>527</v>
      </c>
      <c r="V651" s="30">
        <v>43.5</v>
      </c>
      <c r="W651" s="22">
        <v>1</v>
      </c>
      <c r="X651" s="23"/>
    </row>
    <row r="652" spans="1:24" s="1" customFormat="1" ht="52.05" customHeight="1" x14ac:dyDescent="0.3">
      <c r="A652" s="11" t="s">
        <v>23</v>
      </c>
      <c r="B652" s="11" t="s">
        <v>1130</v>
      </c>
      <c r="C652" s="12" t="s">
        <v>1131</v>
      </c>
      <c r="D652" s="59"/>
      <c r="E652" s="39" t="str">
        <f>HYPERLINK("https://www.google.ru/search?q=CD6404-031&amp;newwindow=1&amp;tbm=isch","Еще фото")</f>
        <v>Еще фото</v>
      </c>
      <c r="F652" s="13"/>
      <c r="G652" s="11" t="s">
        <v>513</v>
      </c>
      <c r="H652" s="11" t="s">
        <v>514</v>
      </c>
      <c r="I652" s="14" t="s">
        <v>867</v>
      </c>
      <c r="J652" s="14" t="s">
        <v>29</v>
      </c>
      <c r="K652" s="15" t="s">
        <v>30</v>
      </c>
      <c r="L652" s="56" t="s">
        <v>1132</v>
      </c>
      <c r="M652" s="14"/>
      <c r="N652" s="14" t="s">
        <v>32</v>
      </c>
      <c r="O652" s="14"/>
      <c r="P652" s="15" t="s">
        <v>679</v>
      </c>
      <c r="Q652" s="16">
        <v>15899</v>
      </c>
      <c r="R652" s="17">
        <v>40</v>
      </c>
      <c r="S652" s="18">
        <v>10970.31</v>
      </c>
      <c r="T652" s="19" t="s">
        <v>407</v>
      </c>
      <c r="U652" s="20" t="s">
        <v>523</v>
      </c>
      <c r="V652" s="22">
        <v>40</v>
      </c>
      <c r="W652" s="22">
        <v>1</v>
      </c>
      <c r="X652" s="23"/>
    </row>
    <row r="653" spans="1:24" s="1" customFormat="1" ht="61.05" customHeight="1" x14ac:dyDescent="0.3">
      <c r="A653" s="24" t="s">
        <v>23</v>
      </c>
      <c r="B653" s="24" t="s">
        <v>1130</v>
      </c>
      <c r="C653" s="12" t="s">
        <v>1131</v>
      </c>
      <c r="D653" s="60"/>
      <c r="E653" s="39" t="str">
        <f>HYPERLINK("https://www.google.ru/search?q=CD6404-031&amp;newwindow=1&amp;tbm=isch","Еще фото")</f>
        <v>Еще фото</v>
      </c>
      <c r="F653" s="13"/>
      <c r="G653" s="24" t="s">
        <v>513</v>
      </c>
      <c r="H653" s="24" t="s">
        <v>514</v>
      </c>
      <c r="I653" s="24" t="s">
        <v>867</v>
      </c>
      <c r="J653" s="14" t="s">
        <v>29</v>
      </c>
      <c r="K653" s="15" t="s">
        <v>30</v>
      </c>
      <c r="L653" s="58"/>
      <c r="M653" s="14"/>
      <c r="N653" s="14" t="s">
        <v>32</v>
      </c>
      <c r="O653" s="14"/>
      <c r="P653" s="15" t="s">
        <v>679</v>
      </c>
      <c r="Q653" s="16">
        <v>15899</v>
      </c>
      <c r="R653" s="17">
        <v>40</v>
      </c>
      <c r="S653" s="18">
        <v>10970.31</v>
      </c>
      <c r="T653" s="19" t="s">
        <v>407</v>
      </c>
      <c r="U653" s="20" t="s">
        <v>589</v>
      </c>
      <c r="V653" s="22">
        <v>41</v>
      </c>
      <c r="W653" s="22">
        <v>1</v>
      </c>
      <c r="X653" s="23"/>
    </row>
    <row r="654" spans="1:24" s="1" customFormat="1" ht="52.05" customHeight="1" x14ac:dyDescent="0.3">
      <c r="A654" s="11" t="s">
        <v>23</v>
      </c>
      <c r="B654" s="11" t="s">
        <v>1133</v>
      </c>
      <c r="C654" s="12" t="s">
        <v>1134</v>
      </c>
      <c r="D654" s="59"/>
      <c r="E654" s="39" t="str">
        <f>HYPERLINK("https://www.google.ru/search?q=CI0919-100&amp;newwindow=1&amp;tbm=isch","Еще фото")</f>
        <v>Еще фото</v>
      </c>
      <c r="F654" s="13"/>
      <c r="G654" s="11" t="s">
        <v>513</v>
      </c>
      <c r="H654" s="11" t="s">
        <v>514</v>
      </c>
      <c r="I654" s="14" t="s">
        <v>867</v>
      </c>
      <c r="J654" s="14" t="s">
        <v>29</v>
      </c>
      <c r="K654" s="15" t="s">
        <v>58</v>
      </c>
      <c r="L654" s="56" t="s">
        <v>1135</v>
      </c>
      <c r="M654" s="14"/>
      <c r="N654" s="14" t="s">
        <v>75</v>
      </c>
      <c r="O654" s="14"/>
      <c r="P654" s="15" t="s">
        <v>902</v>
      </c>
      <c r="Q654" s="16">
        <v>20399</v>
      </c>
      <c r="R654" s="17">
        <v>40</v>
      </c>
      <c r="S654" s="18">
        <v>14075.309999999998</v>
      </c>
      <c r="T654" s="19" t="s">
        <v>407</v>
      </c>
      <c r="U654" s="20" t="s">
        <v>541</v>
      </c>
      <c r="V654" s="22">
        <v>35</v>
      </c>
      <c r="W654" s="22">
        <v>1</v>
      </c>
      <c r="X654" s="23"/>
    </row>
    <row r="655" spans="1:24" s="1" customFormat="1" ht="61.05" customHeight="1" x14ac:dyDescent="0.3">
      <c r="A655" s="24" t="s">
        <v>23</v>
      </c>
      <c r="B655" s="24" t="s">
        <v>1133</v>
      </c>
      <c r="C655" s="12" t="s">
        <v>1134</v>
      </c>
      <c r="D655" s="60"/>
      <c r="E655" s="39" t="str">
        <f>HYPERLINK("https://www.google.ru/search?q=CI0919-100&amp;newwindow=1&amp;tbm=isch","Еще фото")</f>
        <v>Еще фото</v>
      </c>
      <c r="F655" s="13"/>
      <c r="G655" s="24" t="s">
        <v>513</v>
      </c>
      <c r="H655" s="24" t="s">
        <v>514</v>
      </c>
      <c r="I655" s="24" t="s">
        <v>867</v>
      </c>
      <c r="J655" s="14" t="s">
        <v>29</v>
      </c>
      <c r="K655" s="15" t="s">
        <v>58</v>
      </c>
      <c r="L655" s="58"/>
      <c r="M655" s="14"/>
      <c r="N655" s="14" t="s">
        <v>75</v>
      </c>
      <c r="O655" s="14"/>
      <c r="P655" s="15" t="s">
        <v>902</v>
      </c>
      <c r="Q655" s="16">
        <v>20399</v>
      </c>
      <c r="R655" s="17">
        <v>40</v>
      </c>
      <c r="S655" s="18">
        <v>14075.309999999998</v>
      </c>
      <c r="T655" s="19" t="s">
        <v>407</v>
      </c>
      <c r="U655" s="20" t="s">
        <v>520</v>
      </c>
      <c r="V655" s="30">
        <v>36.5</v>
      </c>
      <c r="W655" s="22">
        <v>1</v>
      </c>
      <c r="X655" s="23"/>
    </row>
    <row r="656" spans="1:24" s="1" customFormat="1" ht="108" customHeight="1" x14ac:dyDescent="0.3">
      <c r="A656" s="11" t="s">
        <v>23</v>
      </c>
      <c r="B656" s="11" t="s">
        <v>1136</v>
      </c>
      <c r="C656" s="12" t="s">
        <v>1137</v>
      </c>
      <c r="D656" s="26"/>
      <c r="E656" s="39" t="str">
        <f>HYPERLINK("https://www.google.ru/search?q=CI5875-100&amp;newwindow=1&amp;tbm=isch","Еще фото")</f>
        <v>Еще фото</v>
      </c>
      <c r="F656" s="13"/>
      <c r="G656" s="11" t="s">
        <v>513</v>
      </c>
      <c r="H656" s="11" t="s">
        <v>514</v>
      </c>
      <c r="I656" s="14" t="s">
        <v>867</v>
      </c>
      <c r="J656" s="14" t="s">
        <v>29</v>
      </c>
      <c r="K656" s="15" t="s">
        <v>30</v>
      </c>
      <c r="L656" s="14" t="s">
        <v>1138</v>
      </c>
      <c r="M656" s="14" t="s">
        <v>546</v>
      </c>
      <c r="N656" s="14" t="s">
        <v>1139</v>
      </c>
      <c r="O656" s="14"/>
      <c r="P656" s="15" t="s">
        <v>893</v>
      </c>
      <c r="Q656" s="16">
        <v>20799</v>
      </c>
      <c r="R656" s="17">
        <v>40</v>
      </c>
      <c r="S656" s="18">
        <v>14351.309999999998</v>
      </c>
      <c r="T656" s="19" t="s">
        <v>407</v>
      </c>
      <c r="U656" s="20" t="s">
        <v>523</v>
      </c>
      <c r="V656" s="22">
        <v>40</v>
      </c>
      <c r="W656" s="22">
        <v>1</v>
      </c>
      <c r="X656" s="23"/>
    </row>
    <row r="657" spans="1:24" s="1" customFormat="1" ht="21" customHeight="1" x14ac:dyDescent="0.3">
      <c r="A657" s="11" t="s">
        <v>23</v>
      </c>
      <c r="B657" s="11" t="s">
        <v>1140</v>
      </c>
      <c r="C657" s="27" t="s">
        <v>1141</v>
      </c>
      <c r="D657" s="53"/>
      <c r="E657" s="39" t="str">
        <f>HYPERLINK("https://www.google.ru/search?q=CJ1288-100&amp;newwindow=1&amp;tbm=isch","Еще фото")</f>
        <v>Еще фото</v>
      </c>
      <c r="F657" s="13"/>
      <c r="G657" s="11" t="s">
        <v>513</v>
      </c>
      <c r="H657" s="11" t="s">
        <v>514</v>
      </c>
      <c r="I657" s="14" t="s">
        <v>867</v>
      </c>
      <c r="J657" s="14" t="s">
        <v>29</v>
      </c>
      <c r="K657" s="15" t="s">
        <v>30</v>
      </c>
      <c r="L657" s="56"/>
      <c r="M657" s="14"/>
      <c r="N657" s="14" t="s">
        <v>75</v>
      </c>
      <c r="O657" s="14"/>
      <c r="P657" s="15" t="s">
        <v>834</v>
      </c>
      <c r="Q657" s="16">
        <v>21699</v>
      </c>
      <c r="R657" s="17">
        <v>40</v>
      </c>
      <c r="S657" s="18">
        <v>14972.309999999998</v>
      </c>
      <c r="T657" s="19" t="s">
        <v>407</v>
      </c>
      <c r="U657" s="20" t="s">
        <v>524</v>
      </c>
      <c r="V657" s="30">
        <v>41.5</v>
      </c>
      <c r="W657" s="22">
        <v>1</v>
      </c>
      <c r="X657" s="23"/>
    </row>
    <row r="658" spans="1:24" s="1" customFormat="1" ht="21" customHeight="1" x14ac:dyDescent="0.3">
      <c r="A658" s="24" t="s">
        <v>23</v>
      </c>
      <c r="B658" s="24" t="s">
        <v>1140</v>
      </c>
      <c r="C658" s="28" t="s">
        <v>1141</v>
      </c>
      <c r="D658" s="54"/>
      <c r="E658" s="39" t="str">
        <f>HYPERLINK("https://www.google.ru/search?q=CJ1288-100&amp;newwindow=1&amp;tbm=isch","Еще фото")</f>
        <v>Еще фото</v>
      </c>
      <c r="F658" s="13"/>
      <c r="G658" s="24" t="s">
        <v>513</v>
      </c>
      <c r="H658" s="24" t="s">
        <v>514</v>
      </c>
      <c r="I658" s="24" t="s">
        <v>867</v>
      </c>
      <c r="J658" s="14" t="s">
        <v>29</v>
      </c>
      <c r="K658" s="15" t="s">
        <v>30</v>
      </c>
      <c r="L658" s="57"/>
      <c r="M658" s="14"/>
      <c r="N658" s="14" t="s">
        <v>75</v>
      </c>
      <c r="O658" s="14"/>
      <c r="P658" s="15" t="s">
        <v>834</v>
      </c>
      <c r="Q658" s="16">
        <v>21699</v>
      </c>
      <c r="R658" s="17">
        <v>40</v>
      </c>
      <c r="S658" s="18">
        <v>14972.309999999998</v>
      </c>
      <c r="T658" s="19" t="s">
        <v>407</v>
      </c>
      <c r="U658" s="20" t="s">
        <v>526</v>
      </c>
      <c r="V658" s="22">
        <v>43</v>
      </c>
      <c r="W658" s="22">
        <v>1</v>
      </c>
      <c r="X658" s="23"/>
    </row>
    <row r="659" spans="1:24" s="1" customFormat="1" ht="21" customHeight="1" x14ac:dyDescent="0.3">
      <c r="A659" s="24" t="s">
        <v>23</v>
      </c>
      <c r="B659" s="24" t="s">
        <v>1140</v>
      </c>
      <c r="C659" s="28" t="s">
        <v>1141</v>
      </c>
      <c r="D659" s="54"/>
      <c r="E659" s="39" t="str">
        <f>HYPERLINK("https://www.google.ru/search?q=CJ1288-100&amp;newwindow=1&amp;tbm=isch","Еще фото")</f>
        <v>Еще фото</v>
      </c>
      <c r="F659" s="13"/>
      <c r="G659" s="24" t="s">
        <v>513</v>
      </c>
      <c r="H659" s="24" t="s">
        <v>514</v>
      </c>
      <c r="I659" s="24" t="s">
        <v>867</v>
      </c>
      <c r="J659" s="14" t="s">
        <v>29</v>
      </c>
      <c r="K659" s="15" t="s">
        <v>30</v>
      </c>
      <c r="L659" s="57"/>
      <c r="M659" s="14"/>
      <c r="N659" s="14" t="s">
        <v>75</v>
      </c>
      <c r="O659" s="14"/>
      <c r="P659" s="15" t="s">
        <v>834</v>
      </c>
      <c r="Q659" s="16">
        <v>21699</v>
      </c>
      <c r="R659" s="17">
        <v>40</v>
      </c>
      <c r="S659" s="18">
        <v>14972.309999999998</v>
      </c>
      <c r="T659" s="19" t="s">
        <v>407</v>
      </c>
      <c r="U659" s="20" t="s">
        <v>527</v>
      </c>
      <c r="V659" s="30">
        <v>43.5</v>
      </c>
      <c r="W659" s="22">
        <v>1</v>
      </c>
      <c r="X659" s="23"/>
    </row>
    <row r="660" spans="1:24" s="1" customFormat="1" ht="21" customHeight="1" x14ac:dyDescent="0.3">
      <c r="A660" s="24" t="s">
        <v>23</v>
      </c>
      <c r="B660" s="24" t="s">
        <v>1140</v>
      </c>
      <c r="C660" s="28" t="s">
        <v>1141</v>
      </c>
      <c r="D660" s="54"/>
      <c r="E660" s="39" t="str">
        <f>HYPERLINK("https://www.google.ru/search?q=CJ1288-100&amp;newwindow=1&amp;tbm=isch","Еще фото")</f>
        <v>Еще фото</v>
      </c>
      <c r="F660" s="13"/>
      <c r="G660" s="24" t="s">
        <v>513</v>
      </c>
      <c r="H660" s="24" t="s">
        <v>514</v>
      </c>
      <c r="I660" s="24" t="s">
        <v>867</v>
      </c>
      <c r="J660" s="14" t="s">
        <v>29</v>
      </c>
      <c r="K660" s="15" t="s">
        <v>30</v>
      </c>
      <c r="L660" s="57"/>
      <c r="M660" s="14"/>
      <c r="N660" s="14" t="s">
        <v>75</v>
      </c>
      <c r="O660" s="14"/>
      <c r="P660" s="15" t="s">
        <v>834</v>
      </c>
      <c r="Q660" s="16">
        <v>21699</v>
      </c>
      <c r="R660" s="17">
        <v>40</v>
      </c>
      <c r="S660" s="18">
        <v>14972.309999999998</v>
      </c>
      <c r="T660" s="19" t="s">
        <v>407</v>
      </c>
      <c r="U660" s="20" t="s">
        <v>666</v>
      </c>
      <c r="V660" s="22">
        <v>44</v>
      </c>
      <c r="W660" s="22">
        <v>2</v>
      </c>
      <c r="X660" s="23"/>
    </row>
    <row r="661" spans="1:24" s="1" customFormat="1" ht="32" customHeight="1" x14ac:dyDescent="0.3">
      <c r="A661" s="24" t="s">
        <v>23</v>
      </c>
      <c r="B661" s="24" t="s">
        <v>1140</v>
      </c>
      <c r="C661" s="28" t="s">
        <v>1141</v>
      </c>
      <c r="D661" s="55"/>
      <c r="E661" s="39" t="str">
        <f>HYPERLINK("https://www.google.ru/search?q=CJ1288-100&amp;newwindow=1&amp;tbm=isch","Еще фото")</f>
        <v>Еще фото</v>
      </c>
      <c r="F661" s="13"/>
      <c r="G661" s="24" t="s">
        <v>513</v>
      </c>
      <c r="H661" s="24" t="s">
        <v>514</v>
      </c>
      <c r="I661" s="24" t="s">
        <v>867</v>
      </c>
      <c r="J661" s="14" t="s">
        <v>29</v>
      </c>
      <c r="K661" s="15" t="s">
        <v>30</v>
      </c>
      <c r="L661" s="58"/>
      <c r="M661" s="14"/>
      <c r="N661" s="14" t="s">
        <v>75</v>
      </c>
      <c r="O661" s="14"/>
      <c r="P661" s="15" t="s">
        <v>834</v>
      </c>
      <c r="Q661" s="16">
        <v>21699</v>
      </c>
      <c r="R661" s="17">
        <v>40</v>
      </c>
      <c r="S661" s="18">
        <v>14972.309999999998</v>
      </c>
      <c r="T661" s="19" t="s">
        <v>407</v>
      </c>
      <c r="U661" s="20" t="s">
        <v>1142</v>
      </c>
      <c r="V661" s="30">
        <v>46.5</v>
      </c>
      <c r="W661" s="22">
        <v>1</v>
      </c>
      <c r="X661" s="23"/>
    </row>
    <row r="662" spans="1:24" s="1" customFormat="1" ht="108" customHeight="1" x14ac:dyDescent="0.3">
      <c r="A662" s="11" t="s">
        <v>23</v>
      </c>
      <c r="B662" s="11" t="s">
        <v>1143</v>
      </c>
      <c r="C662" s="12" t="s">
        <v>1144</v>
      </c>
      <c r="D662" s="26"/>
      <c r="E662" s="39" t="str">
        <f>HYPERLINK("https://www.google.ru/search?q=CJ1679-002&amp;newwindow=1&amp;tbm=isch","Еще фото")</f>
        <v>Еще фото</v>
      </c>
      <c r="F662" s="13"/>
      <c r="G662" s="11" t="s">
        <v>866</v>
      </c>
      <c r="H662" s="11" t="s">
        <v>514</v>
      </c>
      <c r="I662" s="14" t="s">
        <v>867</v>
      </c>
      <c r="J662" s="14" t="s">
        <v>29</v>
      </c>
      <c r="K662" s="15" t="s">
        <v>30</v>
      </c>
      <c r="L662" s="14" t="s">
        <v>1145</v>
      </c>
      <c r="M662" s="14"/>
      <c r="N662" s="14" t="s">
        <v>241</v>
      </c>
      <c r="O662" s="14"/>
      <c r="P662" s="15" t="s">
        <v>1146</v>
      </c>
      <c r="Q662" s="16">
        <v>15899</v>
      </c>
      <c r="R662" s="17">
        <v>40</v>
      </c>
      <c r="S662" s="18">
        <v>10970.31</v>
      </c>
      <c r="T662" s="19" t="s">
        <v>407</v>
      </c>
      <c r="U662" s="20" t="s">
        <v>521</v>
      </c>
      <c r="V662" s="22">
        <v>39</v>
      </c>
      <c r="W662" s="22">
        <v>3</v>
      </c>
      <c r="X662" s="23"/>
    </row>
    <row r="663" spans="1:24" s="1" customFormat="1" ht="26" customHeight="1" x14ac:dyDescent="0.3">
      <c r="A663" s="11" t="s">
        <v>23</v>
      </c>
      <c r="B663" s="11" t="s">
        <v>1143</v>
      </c>
      <c r="C663" s="12" t="s">
        <v>1147</v>
      </c>
      <c r="D663" s="53"/>
      <c r="E663" s="39" t="str">
        <f>HYPERLINK("https://www.google.ru/search?q=CJ1679-101&amp;newwindow=1&amp;tbm=isch","Еще фото")</f>
        <v>Еще фото</v>
      </c>
      <c r="F663" s="13"/>
      <c r="G663" s="11" t="s">
        <v>866</v>
      </c>
      <c r="H663" s="11" t="s">
        <v>514</v>
      </c>
      <c r="I663" s="14" t="s">
        <v>867</v>
      </c>
      <c r="J663" s="14" t="s">
        <v>29</v>
      </c>
      <c r="K663" s="15" t="s">
        <v>30</v>
      </c>
      <c r="L663" s="56" t="s">
        <v>1148</v>
      </c>
      <c r="M663" s="14"/>
      <c r="N663" s="14" t="s">
        <v>75</v>
      </c>
      <c r="O663" s="14"/>
      <c r="P663" s="15" t="s">
        <v>1149</v>
      </c>
      <c r="Q663" s="16">
        <v>11399</v>
      </c>
      <c r="R663" s="17">
        <v>40</v>
      </c>
      <c r="S663" s="18">
        <v>7865.3099999999986</v>
      </c>
      <c r="T663" s="19" t="s">
        <v>407</v>
      </c>
      <c r="U663" s="20" t="s">
        <v>522</v>
      </c>
      <c r="V663" s="30">
        <v>39.5</v>
      </c>
      <c r="W663" s="22">
        <v>1</v>
      </c>
      <c r="X663" s="23"/>
    </row>
    <row r="664" spans="1:24" s="1" customFormat="1" ht="26" customHeight="1" x14ac:dyDescent="0.3">
      <c r="A664" s="24" t="s">
        <v>23</v>
      </c>
      <c r="B664" s="24" t="s">
        <v>1143</v>
      </c>
      <c r="C664" s="12" t="s">
        <v>1147</v>
      </c>
      <c r="D664" s="54"/>
      <c r="E664" s="39" t="str">
        <f>HYPERLINK("https://www.google.ru/search?q=CJ1679-101&amp;newwindow=1&amp;tbm=isch","Еще фото")</f>
        <v>Еще фото</v>
      </c>
      <c r="F664" s="13"/>
      <c r="G664" s="24" t="s">
        <v>866</v>
      </c>
      <c r="H664" s="24" t="s">
        <v>514</v>
      </c>
      <c r="I664" s="24" t="s">
        <v>867</v>
      </c>
      <c r="J664" s="14" t="s">
        <v>29</v>
      </c>
      <c r="K664" s="15" t="s">
        <v>30</v>
      </c>
      <c r="L664" s="57"/>
      <c r="M664" s="14"/>
      <c r="N664" s="14" t="s">
        <v>75</v>
      </c>
      <c r="O664" s="14"/>
      <c r="P664" s="15" t="s">
        <v>1149</v>
      </c>
      <c r="Q664" s="16">
        <v>11399</v>
      </c>
      <c r="R664" s="17">
        <v>40</v>
      </c>
      <c r="S664" s="18">
        <v>7865.3099999999986</v>
      </c>
      <c r="T664" s="19" t="s">
        <v>407</v>
      </c>
      <c r="U664" s="20" t="s">
        <v>523</v>
      </c>
      <c r="V664" s="22">
        <v>40</v>
      </c>
      <c r="W664" s="22">
        <v>6</v>
      </c>
      <c r="X664" s="23"/>
    </row>
    <row r="665" spans="1:24" s="1" customFormat="1" ht="26" customHeight="1" x14ac:dyDescent="0.3">
      <c r="A665" s="24" t="s">
        <v>23</v>
      </c>
      <c r="B665" s="24" t="s">
        <v>1143</v>
      </c>
      <c r="C665" s="12" t="s">
        <v>1147</v>
      </c>
      <c r="D665" s="54"/>
      <c r="E665" s="39" t="str">
        <f>HYPERLINK("https://www.google.ru/search?q=CJ1679-101&amp;newwindow=1&amp;tbm=isch","Еще фото")</f>
        <v>Еще фото</v>
      </c>
      <c r="F665" s="13"/>
      <c r="G665" s="24" t="s">
        <v>866</v>
      </c>
      <c r="H665" s="24" t="s">
        <v>514</v>
      </c>
      <c r="I665" s="24" t="s">
        <v>867</v>
      </c>
      <c r="J665" s="14" t="s">
        <v>29</v>
      </c>
      <c r="K665" s="15" t="s">
        <v>30</v>
      </c>
      <c r="L665" s="57"/>
      <c r="M665" s="14"/>
      <c r="N665" s="14" t="s">
        <v>75</v>
      </c>
      <c r="O665" s="14"/>
      <c r="P665" s="15" t="s">
        <v>1149</v>
      </c>
      <c r="Q665" s="16">
        <v>11399</v>
      </c>
      <c r="R665" s="17">
        <v>40</v>
      </c>
      <c r="S665" s="18">
        <v>7865.3099999999986</v>
      </c>
      <c r="T665" s="19" t="s">
        <v>407</v>
      </c>
      <c r="U665" s="20" t="s">
        <v>589</v>
      </c>
      <c r="V665" s="22">
        <v>41</v>
      </c>
      <c r="W665" s="22">
        <v>2</v>
      </c>
      <c r="X665" s="23"/>
    </row>
    <row r="666" spans="1:24" s="1" customFormat="1" ht="26" customHeight="1" x14ac:dyDescent="0.3">
      <c r="A666" s="24" t="s">
        <v>23</v>
      </c>
      <c r="B666" s="24" t="s">
        <v>1143</v>
      </c>
      <c r="C666" s="12" t="s">
        <v>1147</v>
      </c>
      <c r="D666" s="55"/>
      <c r="E666" s="39" t="str">
        <f>HYPERLINK("https://www.google.ru/search?q=CJ1679-101&amp;newwindow=1&amp;tbm=isch","Еще фото")</f>
        <v>Еще фото</v>
      </c>
      <c r="F666" s="13"/>
      <c r="G666" s="24" t="s">
        <v>866</v>
      </c>
      <c r="H666" s="24" t="s">
        <v>514</v>
      </c>
      <c r="I666" s="24" t="s">
        <v>867</v>
      </c>
      <c r="J666" s="14" t="s">
        <v>29</v>
      </c>
      <c r="K666" s="15" t="s">
        <v>30</v>
      </c>
      <c r="L666" s="58"/>
      <c r="M666" s="14"/>
      <c r="N666" s="14" t="s">
        <v>75</v>
      </c>
      <c r="O666" s="14"/>
      <c r="P666" s="15" t="s">
        <v>1149</v>
      </c>
      <c r="Q666" s="16">
        <v>11399</v>
      </c>
      <c r="R666" s="17">
        <v>40</v>
      </c>
      <c r="S666" s="18">
        <v>7865.3099999999986</v>
      </c>
      <c r="T666" s="19" t="s">
        <v>407</v>
      </c>
      <c r="U666" s="20" t="s">
        <v>524</v>
      </c>
      <c r="V666" s="30">
        <v>41.5</v>
      </c>
      <c r="W666" s="22">
        <v>6</v>
      </c>
      <c r="X666" s="23"/>
    </row>
    <row r="667" spans="1:24" s="1" customFormat="1" ht="11" customHeight="1" x14ac:dyDescent="0.3">
      <c r="A667" s="11" t="s">
        <v>23</v>
      </c>
      <c r="B667" s="11" t="s">
        <v>1150</v>
      </c>
      <c r="C667" s="12" t="s">
        <v>1151</v>
      </c>
      <c r="D667" s="53"/>
      <c r="E667" s="39" t="str">
        <f t="shared" ref="E667:E676" si="24">HYPERLINK("https://www.google.ru/search?q=CK0898-400&amp;newwindow=1&amp;tbm=isch","Еще фото")</f>
        <v>Еще фото</v>
      </c>
      <c r="F667" s="13" t="s">
        <v>26</v>
      </c>
      <c r="G667" s="11" t="s">
        <v>513</v>
      </c>
      <c r="H667" s="11" t="s">
        <v>514</v>
      </c>
      <c r="I667" s="14" t="s">
        <v>867</v>
      </c>
      <c r="J667" s="14" t="s">
        <v>29</v>
      </c>
      <c r="K667" s="15" t="s">
        <v>30</v>
      </c>
      <c r="L667" s="56" t="s">
        <v>1152</v>
      </c>
      <c r="M667" s="14" t="s">
        <v>546</v>
      </c>
      <c r="N667" s="14" t="s">
        <v>1153</v>
      </c>
      <c r="O667" s="14"/>
      <c r="P667" s="15" t="s">
        <v>1154</v>
      </c>
      <c r="Q667" s="16">
        <v>17599</v>
      </c>
      <c r="R667" s="17">
        <v>40</v>
      </c>
      <c r="S667" s="18">
        <v>12143.31</v>
      </c>
      <c r="T667" s="19" t="s">
        <v>407</v>
      </c>
      <c r="U667" s="20" t="s">
        <v>520</v>
      </c>
      <c r="V667" s="22">
        <v>38</v>
      </c>
      <c r="W667" s="22">
        <v>2</v>
      </c>
      <c r="X667" s="23"/>
    </row>
    <row r="668" spans="1:24" s="1" customFormat="1" ht="11" customHeight="1" x14ac:dyDescent="0.3">
      <c r="A668" s="24" t="s">
        <v>23</v>
      </c>
      <c r="B668" s="24" t="s">
        <v>1150</v>
      </c>
      <c r="C668" s="12" t="s">
        <v>1151</v>
      </c>
      <c r="D668" s="54"/>
      <c r="E668" s="39" t="str">
        <f t="shared" si="24"/>
        <v>Еще фото</v>
      </c>
      <c r="F668" s="13" t="s">
        <v>26</v>
      </c>
      <c r="G668" s="24" t="s">
        <v>513</v>
      </c>
      <c r="H668" s="24" t="s">
        <v>514</v>
      </c>
      <c r="I668" s="24" t="s">
        <v>867</v>
      </c>
      <c r="J668" s="14" t="s">
        <v>29</v>
      </c>
      <c r="K668" s="15" t="s">
        <v>30</v>
      </c>
      <c r="L668" s="57"/>
      <c r="M668" s="14" t="s">
        <v>546</v>
      </c>
      <c r="N668" s="14" t="s">
        <v>1153</v>
      </c>
      <c r="O668" s="14"/>
      <c r="P668" s="15" t="s">
        <v>1154</v>
      </c>
      <c r="Q668" s="16">
        <v>17599</v>
      </c>
      <c r="R668" s="17">
        <v>40</v>
      </c>
      <c r="S668" s="18">
        <v>12143.31</v>
      </c>
      <c r="T668" s="19" t="s">
        <v>407</v>
      </c>
      <c r="U668" s="20" t="s">
        <v>522</v>
      </c>
      <c r="V668" s="30">
        <v>39.5</v>
      </c>
      <c r="W668" s="22">
        <v>3</v>
      </c>
      <c r="X668" s="23"/>
    </row>
    <row r="669" spans="1:24" s="1" customFormat="1" ht="11" customHeight="1" x14ac:dyDescent="0.3">
      <c r="A669" s="24" t="s">
        <v>23</v>
      </c>
      <c r="B669" s="24" t="s">
        <v>1150</v>
      </c>
      <c r="C669" s="12" t="s">
        <v>1151</v>
      </c>
      <c r="D669" s="54"/>
      <c r="E669" s="39" t="str">
        <f t="shared" si="24"/>
        <v>Еще фото</v>
      </c>
      <c r="F669" s="13" t="s">
        <v>26</v>
      </c>
      <c r="G669" s="24" t="s">
        <v>513</v>
      </c>
      <c r="H669" s="24" t="s">
        <v>514</v>
      </c>
      <c r="I669" s="24" t="s">
        <v>867</v>
      </c>
      <c r="J669" s="14" t="s">
        <v>29</v>
      </c>
      <c r="K669" s="15" t="s">
        <v>30</v>
      </c>
      <c r="L669" s="57"/>
      <c r="M669" s="14" t="s">
        <v>546</v>
      </c>
      <c r="N669" s="14" t="s">
        <v>1153</v>
      </c>
      <c r="O669" s="14"/>
      <c r="P669" s="15" t="s">
        <v>1154</v>
      </c>
      <c r="Q669" s="16">
        <v>17599</v>
      </c>
      <c r="R669" s="17">
        <v>40</v>
      </c>
      <c r="S669" s="18">
        <v>12143.31</v>
      </c>
      <c r="T669" s="19" t="s">
        <v>407</v>
      </c>
      <c r="U669" s="20" t="s">
        <v>523</v>
      </c>
      <c r="V669" s="22">
        <v>40</v>
      </c>
      <c r="W669" s="22">
        <v>3</v>
      </c>
      <c r="X669" s="23"/>
    </row>
    <row r="670" spans="1:24" s="1" customFormat="1" ht="11" customHeight="1" x14ac:dyDescent="0.3">
      <c r="A670" s="24" t="s">
        <v>23</v>
      </c>
      <c r="B670" s="24" t="s">
        <v>1150</v>
      </c>
      <c r="C670" s="12" t="s">
        <v>1151</v>
      </c>
      <c r="D670" s="54"/>
      <c r="E670" s="39" t="str">
        <f t="shared" si="24"/>
        <v>Еще фото</v>
      </c>
      <c r="F670" s="13" t="s">
        <v>26</v>
      </c>
      <c r="G670" s="24" t="s">
        <v>513</v>
      </c>
      <c r="H670" s="24" t="s">
        <v>514</v>
      </c>
      <c r="I670" s="24" t="s">
        <v>867</v>
      </c>
      <c r="J670" s="14" t="s">
        <v>29</v>
      </c>
      <c r="K670" s="15" t="s">
        <v>30</v>
      </c>
      <c r="L670" s="57"/>
      <c r="M670" s="14" t="s">
        <v>546</v>
      </c>
      <c r="N670" s="14" t="s">
        <v>1153</v>
      </c>
      <c r="O670" s="14"/>
      <c r="P670" s="15" t="s">
        <v>1154</v>
      </c>
      <c r="Q670" s="16">
        <v>17599</v>
      </c>
      <c r="R670" s="17">
        <v>40</v>
      </c>
      <c r="S670" s="18">
        <v>12143.31</v>
      </c>
      <c r="T670" s="19" t="s">
        <v>407</v>
      </c>
      <c r="U670" s="20" t="s">
        <v>589</v>
      </c>
      <c r="V670" s="22">
        <v>41</v>
      </c>
      <c r="W670" s="22">
        <v>7</v>
      </c>
      <c r="X670" s="23"/>
    </row>
    <row r="671" spans="1:24" s="1" customFormat="1" ht="11" customHeight="1" x14ac:dyDescent="0.3">
      <c r="A671" s="24" t="s">
        <v>23</v>
      </c>
      <c r="B671" s="24" t="s">
        <v>1150</v>
      </c>
      <c r="C671" s="12" t="s">
        <v>1151</v>
      </c>
      <c r="D671" s="54"/>
      <c r="E671" s="39" t="str">
        <f t="shared" si="24"/>
        <v>Еще фото</v>
      </c>
      <c r="F671" s="13" t="s">
        <v>26</v>
      </c>
      <c r="G671" s="24" t="s">
        <v>513</v>
      </c>
      <c r="H671" s="24" t="s">
        <v>514</v>
      </c>
      <c r="I671" s="24" t="s">
        <v>867</v>
      </c>
      <c r="J671" s="14" t="s">
        <v>29</v>
      </c>
      <c r="K671" s="15" t="s">
        <v>30</v>
      </c>
      <c r="L671" s="57"/>
      <c r="M671" s="14" t="s">
        <v>546</v>
      </c>
      <c r="N671" s="14" t="s">
        <v>1153</v>
      </c>
      <c r="O671" s="14"/>
      <c r="P671" s="15" t="s">
        <v>1154</v>
      </c>
      <c r="Q671" s="16">
        <v>17599</v>
      </c>
      <c r="R671" s="17">
        <v>40</v>
      </c>
      <c r="S671" s="18">
        <v>12143.31</v>
      </c>
      <c r="T671" s="19" t="s">
        <v>407</v>
      </c>
      <c r="U671" s="20" t="s">
        <v>524</v>
      </c>
      <c r="V671" s="30">
        <v>41.5</v>
      </c>
      <c r="W671" s="22">
        <v>6</v>
      </c>
      <c r="X671" s="23"/>
    </row>
    <row r="672" spans="1:24" s="1" customFormat="1" ht="11" customHeight="1" x14ac:dyDescent="0.3">
      <c r="A672" s="24" t="s">
        <v>23</v>
      </c>
      <c r="B672" s="24" t="s">
        <v>1150</v>
      </c>
      <c r="C672" s="12" t="s">
        <v>1151</v>
      </c>
      <c r="D672" s="54"/>
      <c r="E672" s="39" t="str">
        <f t="shared" si="24"/>
        <v>Еще фото</v>
      </c>
      <c r="F672" s="13" t="s">
        <v>26</v>
      </c>
      <c r="G672" s="24" t="s">
        <v>513</v>
      </c>
      <c r="H672" s="24" t="s">
        <v>514</v>
      </c>
      <c r="I672" s="24" t="s">
        <v>867</v>
      </c>
      <c r="J672" s="14" t="s">
        <v>29</v>
      </c>
      <c r="K672" s="15" t="s">
        <v>30</v>
      </c>
      <c r="L672" s="57"/>
      <c r="M672" s="14" t="s">
        <v>546</v>
      </c>
      <c r="N672" s="14" t="s">
        <v>1153</v>
      </c>
      <c r="O672" s="14"/>
      <c r="P672" s="15" t="s">
        <v>1154</v>
      </c>
      <c r="Q672" s="16">
        <v>17599</v>
      </c>
      <c r="R672" s="17">
        <v>40</v>
      </c>
      <c r="S672" s="18">
        <v>12143.31</v>
      </c>
      <c r="T672" s="19" t="s">
        <v>407</v>
      </c>
      <c r="U672" s="20" t="s">
        <v>525</v>
      </c>
      <c r="V672" s="22">
        <v>42</v>
      </c>
      <c r="W672" s="22">
        <v>5</v>
      </c>
      <c r="X672" s="23"/>
    </row>
    <row r="673" spans="1:24" s="1" customFormat="1" ht="11" customHeight="1" x14ac:dyDescent="0.3">
      <c r="A673" s="24" t="s">
        <v>23</v>
      </c>
      <c r="B673" s="24" t="s">
        <v>1150</v>
      </c>
      <c r="C673" s="12" t="s">
        <v>1151</v>
      </c>
      <c r="D673" s="54"/>
      <c r="E673" s="39" t="str">
        <f t="shared" si="24"/>
        <v>Еще фото</v>
      </c>
      <c r="F673" s="13" t="s">
        <v>26</v>
      </c>
      <c r="G673" s="24" t="s">
        <v>513</v>
      </c>
      <c r="H673" s="24" t="s">
        <v>514</v>
      </c>
      <c r="I673" s="24" t="s">
        <v>867</v>
      </c>
      <c r="J673" s="14" t="s">
        <v>29</v>
      </c>
      <c r="K673" s="15" t="s">
        <v>30</v>
      </c>
      <c r="L673" s="57"/>
      <c r="M673" s="14" t="s">
        <v>546</v>
      </c>
      <c r="N673" s="14" t="s">
        <v>1153</v>
      </c>
      <c r="O673" s="14"/>
      <c r="P673" s="15" t="s">
        <v>1154</v>
      </c>
      <c r="Q673" s="16">
        <v>17599</v>
      </c>
      <c r="R673" s="17">
        <v>40</v>
      </c>
      <c r="S673" s="18">
        <v>12143.31</v>
      </c>
      <c r="T673" s="19" t="s">
        <v>407</v>
      </c>
      <c r="U673" s="20" t="s">
        <v>526</v>
      </c>
      <c r="V673" s="22">
        <v>43</v>
      </c>
      <c r="W673" s="22">
        <v>4</v>
      </c>
      <c r="X673" s="23"/>
    </row>
    <row r="674" spans="1:24" s="1" customFormat="1" ht="11" customHeight="1" x14ac:dyDescent="0.3">
      <c r="A674" s="24" t="s">
        <v>23</v>
      </c>
      <c r="B674" s="24" t="s">
        <v>1150</v>
      </c>
      <c r="C674" s="12" t="s">
        <v>1151</v>
      </c>
      <c r="D674" s="54"/>
      <c r="E674" s="39" t="str">
        <f t="shared" si="24"/>
        <v>Еще фото</v>
      </c>
      <c r="F674" s="13" t="s">
        <v>26</v>
      </c>
      <c r="G674" s="24" t="s">
        <v>513</v>
      </c>
      <c r="H674" s="24" t="s">
        <v>514</v>
      </c>
      <c r="I674" s="24" t="s">
        <v>867</v>
      </c>
      <c r="J674" s="14" t="s">
        <v>29</v>
      </c>
      <c r="K674" s="15" t="s">
        <v>30</v>
      </c>
      <c r="L674" s="57"/>
      <c r="M674" s="14" t="s">
        <v>546</v>
      </c>
      <c r="N674" s="14" t="s">
        <v>1153</v>
      </c>
      <c r="O674" s="14"/>
      <c r="P674" s="15" t="s">
        <v>1154</v>
      </c>
      <c r="Q674" s="16">
        <v>17599</v>
      </c>
      <c r="R674" s="17">
        <v>40</v>
      </c>
      <c r="S674" s="18">
        <v>12143.31</v>
      </c>
      <c r="T674" s="19" t="s">
        <v>407</v>
      </c>
      <c r="U674" s="20" t="s">
        <v>527</v>
      </c>
      <c r="V674" s="30">
        <v>43.5</v>
      </c>
      <c r="W674" s="22">
        <v>5</v>
      </c>
      <c r="X674" s="23"/>
    </row>
    <row r="675" spans="1:24" s="1" customFormat="1" ht="11" customHeight="1" x14ac:dyDescent="0.3">
      <c r="A675" s="24" t="s">
        <v>23</v>
      </c>
      <c r="B675" s="24" t="s">
        <v>1150</v>
      </c>
      <c r="C675" s="12" t="s">
        <v>1151</v>
      </c>
      <c r="D675" s="54"/>
      <c r="E675" s="39" t="str">
        <f t="shared" si="24"/>
        <v>Еще фото</v>
      </c>
      <c r="F675" s="13" t="s">
        <v>26</v>
      </c>
      <c r="G675" s="24" t="s">
        <v>513</v>
      </c>
      <c r="H675" s="24" t="s">
        <v>514</v>
      </c>
      <c r="I675" s="24" t="s">
        <v>867</v>
      </c>
      <c r="J675" s="14" t="s">
        <v>29</v>
      </c>
      <c r="K675" s="15" t="s">
        <v>30</v>
      </c>
      <c r="L675" s="57"/>
      <c r="M675" s="14" t="s">
        <v>546</v>
      </c>
      <c r="N675" s="14" t="s">
        <v>1153</v>
      </c>
      <c r="O675" s="14"/>
      <c r="P675" s="15" t="s">
        <v>1154</v>
      </c>
      <c r="Q675" s="16">
        <v>17599</v>
      </c>
      <c r="R675" s="17">
        <v>40</v>
      </c>
      <c r="S675" s="18">
        <v>12143.31</v>
      </c>
      <c r="T675" s="19" t="s">
        <v>407</v>
      </c>
      <c r="U675" s="20" t="s">
        <v>666</v>
      </c>
      <c r="V675" s="22">
        <v>44</v>
      </c>
      <c r="W675" s="22">
        <v>4</v>
      </c>
      <c r="X675" s="23"/>
    </row>
    <row r="676" spans="1:24" s="1" customFormat="1" ht="11" customHeight="1" x14ac:dyDescent="0.3">
      <c r="A676" s="14" t="s">
        <v>23</v>
      </c>
      <c r="B676" s="14" t="s">
        <v>1150</v>
      </c>
      <c r="C676" s="12" t="s">
        <v>1151</v>
      </c>
      <c r="D676" s="55"/>
      <c r="E676" s="39" t="str">
        <f t="shared" si="24"/>
        <v>Еще фото</v>
      </c>
      <c r="F676" s="31" t="s">
        <v>26</v>
      </c>
      <c r="G676" s="14" t="s">
        <v>513</v>
      </c>
      <c r="H676" s="14" t="s">
        <v>514</v>
      </c>
      <c r="I676" s="14" t="s">
        <v>867</v>
      </c>
      <c r="J676" s="14" t="s">
        <v>29</v>
      </c>
      <c r="K676" s="14" t="s">
        <v>30</v>
      </c>
      <c r="L676" s="58"/>
      <c r="M676" s="14" t="s">
        <v>546</v>
      </c>
      <c r="N676" s="14" t="s">
        <v>1153</v>
      </c>
      <c r="O676" s="14"/>
      <c r="P676" s="14" t="s">
        <v>1154</v>
      </c>
      <c r="Q676" s="32">
        <v>17599</v>
      </c>
      <c r="R676" s="33">
        <v>40</v>
      </c>
      <c r="S676" s="34">
        <v>12143.31</v>
      </c>
      <c r="T676" s="19" t="s">
        <v>407</v>
      </c>
      <c r="U676" s="20" t="s">
        <v>667</v>
      </c>
      <c r="V676" s="30">
        <v>44.5</v>
      </c>
      <c r="W676" s="22">
        <v>3</v>
      </c>
      <c r="X676" s="23"/>
    </row>
    <row r="677" spans="1:24" s="1" customFormat="1" ht="52.05" customHeight="1" x14ac:dyDescent="0.3">
      <c r="A677" s="11" t="s">
        <v>23</v>
      </c>
      <c r="B677" s="11" t="s">
        <v>1155</v>
      </c>
      <c r="C677" s="12" t="s">
        <v>1156</v>
      </c>
      <c r="D677" s="59"/>
      <c r="E677" s="39" t="str">
        <f>HYPERLINK("https://www.google.ru/search?q=CK7663-101&amp;newwindow=1&amp;tbm=isch","Еще фото")</f>
        <v>Еще фото</v>
      </c>
      <c r="F677" s="25" t="s">
        <v>43</v>
      </c>
      <c r="G677" s="11" t="s">
        <v>513</v>
      </c>
      <c r="H677" s="11" t="s">
        <v>514</v>
      </c>
      <c r="I677" s="14" t="s">
        <v>867</v>
      </c>
      <c r="J677" s="14" t="s">
        <v>29</v>
      </c>
      <c r="K677" s="15" t="s">
        <v>30</v>
      </c>
      <c r="L677" s="56" t="s">
        <v>1157</v>
      </c>
      <c r="M677" s="14" t="s">
        <v>546</v>
      </c>
      <c r="N677" s="14" t="s">
        <v>75</v>
      </c>
      <c r="O677" s="14"/>
      <c r="P677" s="15" t="s">
        <v>1158</v>
      </c>
      <c r="Q677" s="16">
        <v>20899</v>
      </c>
      <c r="R677" s="17">
        <v>40</v>
      </c>
      <c r="S677" s="18">
        <v>14420.309999999998</v>
      </c>
      <c r="T677" s="19" t="s">
        <v>407</v>
      </c>
      <c r="U677" s="20" t="s">
        <v>589</v>
      </c>
      <c r="V677" s="22">
        <v>41</v>
      </c>
      <c r="W677" s="22">
        <v>1</v>
      </c>
      <c r="X677" s="23"/>
    </row>
    <row r="678" spans="1:24" s="1" customFormat="1" ht="61.05" customHeight="1" x14ac:dyDescent="0.3">
      <c r="A678" s="24" t="s">
        <v>23</v>
      </c>
      <c r="B678" s="24" t="s">
        <v>1155</v>
      </c>
      <c r="C678" s="12" t="s">
        <v>1156</v>
      </c>
      <c r="D678" s="60"/>
      <c r="E678" s="39" t="str">
        <f>HYPERLINK("https://www.google.ru/search?q=CK7663-101&amp;newwindow=1&amp;tbm=isch","Еще фото")</f>
        <v>Еще фото</v>
      </c>
      <c r="F678" s="25" t="s">
        <v>43</v>
      </c>
      <c r="G678" s="24" t="s">
        <v>513</v>
      </c>
      <c r="H678" s="24" t="s">
        <v>514</v>
      </c>
      <c r="I678" s="24" t="s">
        <v>867</v>
      </c>
      <c r="J678" s="14" t="s">
        <v>29</v>
      </c>
      <c r="K678" s="15" t="s">
        <v>30</v>
      </c>
      <c r="L678" s="58"/>
      <c r="M678" s="14" t="s">
        <v>546</v>
      </c>
      <c r="N678" s="14" t="s">
        <v>75</v>
      </c>
      <c r="O678" s="14"/>
      <c r="P678" s="15" t="s">
        <v>1158</v>
      </c>
      <c r="Q678" s="16">
        <v>20899</v>
      </c>
      <c r="R678" s="17">
        <v>40</v>
      </c>
      <c r="S678" s="18">
        <v>14420.309999999998</v>
      </c>
      <c r="T678" s="19" t="s">
        <v>407</v>
      </c>
      <c r="U678" s="20" t="s">
        <v>526</v>
      </c>
      <c r="V678" s="22">
        <v>43</v>
      </c>
      <c r="W678" s="22">
        <v>1</v>
      </c>
      <c r="X678" s="23"/>
    </row>
    <row r="679" spans="1:24" s="1" customFormat="1" ht="108" customHeight="1" x14ac:dyDescent="0.3">
      <c r="A679" s="11" t="s">
        <v>23</v>
      </c>
      <c r="B679" s="11" t="s">
        <v>1159</v>
      </c>
      <c r="C679" s="12" t="s">
        <v>1160</v>
      </c>
      <c r="D679" s="26"/>
      <c r="E679" s="39" t="str">
        <f>HYPERLINK("https://www.google.ru/search?q=CN8490-003&amp;newwindow=1&amp;tbm=isch","Еще фото")</f>
        <v>Еще фото</v>
      </c>
      <c r="F679" s="13" t="s">
        <v>26</v>
      </c>
      <c r="G679" s="11" t="s">
        <v>513</v>
      </c>
      <c r="H679" s="11" t="s">
        <v>514</v>
      </c>
      <c r="I679" s="14" t="s">
        <v>867</v>
      </c>
      <c r="J679" s="14" t="s">
        <v>29</v>
      </c>
      <c r="K679" s="15" t="s">
        <v>30</v>
      </c>
      <c r="L679" s="14" t="s">
        <v>1161</v>
      </c>
      <c r="M679" s="14" t="s">
        <v>546</v>
      </c>
      <c r="N679" s="14" t="s">
        <v>92</v>
      </c>
      <c r="O679" s="14"/>
      <c r="P679" s="15" t="s">
        <v>1162</v>
      </c>
      <c r="Q679" s="16">
        <v>22999</v>
      </c>
      <c r="R679" s="17">
        <v>40</v>
      </c>
      <c r="S679" s="18">
        <v>15869.309999999998</v>
      </c>
      <c r="T679" s="19" t="s">
        <v>407</v>
      </c>
      <c r="U679" s="20" t="s">
        <v>524</v>
      </c>
      <c r="V679" s="30">
        <v>41.5</v>
      </c>
      <c r="W679" s="22">
        <v>1</v>
      </c>
      <c r="X679" s="23"/>
    </row>
    <row r="680" spans="1:24" s="1" customFormat="1" ht="52.05" customHeight="1" x14ac:dyDescent="0.3">
      <c r="A680" s="11" t="s">
        <v>23</v>
      </c>
      <c r="B680" s="11" t="s">
        <v>1163</v>
      </c>
      <c r="C680" s="12" t="s">
        <v>1164</v>
      </c>
      <c r="D680" s="59"/>
      <c r="E680" s="39" t="str">
        <f>HYPERLINK("https://www.google.ru/search?q=CT1725-100&amp;newwindow=1&amp;tbm=isch","Еще фото")</f>
        <v>Еще фото</v>
      </c>
      <c r="F680" s="13"/>
      <c r="G680" s="11" t="s">
        <v>1024</v>
      </c>
      <c r="H680" s="11" t="s">
        <v>514</v>
      </c>
      <c r="I680" s="14" t="s">
        <v>867</v>
      </c>
      <c r="J680" s="14" t="s">
        <v>29</v>
      </c>
      <c r="K680" s="15" t="s">
        <v>58</v>
      </c>
      <c r="L680" s="56" t="s">
        <v>1165</v>
      </c>
      <c r="M680" s="14"/>
      <c r="N680" s="14" t="s">
        <v>75</v>
      </c>
      <c r="O680" s="14"/>
      <c r="P680" s="15" t="s">
        <v>1166</v>
      </c>
      <c r="Q680" s="16">
        <v>11999</v>
      </c>
      <c r="R680" s="17">
        <v>40</v>
      </c>
      <c r="S680" s="18">
        <v>8279.31</v>
      </c>
      <c r="T680" s="19" t="s">
        <v>407</v>
      </c>
      <c r="U680" s="20" t="s">
        <v>520</v>
      </c>
      <c r="V680" s="30">
        <v>36.5</v>
      </c>
      <c r="W680" s="22">
        <v>1</v>
      </c>
      <c r="X680" s="23"/>
    </row>
    <row r="681" spans="1:24" s="1" customFormat="1" ht="61.05" customHeight="1" x14ac:dyDescent="0.3">
      <c r="A681" s="24" t="s">
        <v>23</v>
      </c>
      <c r="B681" s="24" t="s">
        <v>1163</v>
      </c>
      <c r="C681" s="12" t="s">
        <v>1164</v>
      </c>
      <c r="D681" s="60"/>
      <c r="E681" s="39" t="str">
        <f>HYPERLINK("https://www.google.ru/search?q=CT1725-100&amp;newwindow=1&amp;tbm=isch","Еще фото")</f>
        <v>Еще фото</v>
      </c>
      <c r="F681" s="13"/>
      <c r="G681" s="24" t="s">
        <v>1024</v>
      </c>
      <c r="H681" s="24" t="s">
        <v>514</v>
      </c>
      <c r="I681" s="24" t="s">
        <v>867</v>
      </c>
      <c r="J681" s="14" t="s">
        <v>29</v>
      </c>
      <c r="K681" s="15" t="s">
        <v>58</v>
      </c>
      <c r="L681" s="58"/>
      <c r="M681" s="14"/>
      <c r="N681" s="14" t="s">
        <v>75</v>
      </c>
      <c r="O681" s="14"/>
      <c r="P681" s="15" t="s">
        <v>1166</v>
      </c>
      <c r="Q681" s="16">
        <v>11999</v>
      </c>
      <c r="R681" s="17">
        <v>40</v>
      </c>
      <c r="S681" s="18">
        <v>8279.31</v>
      </c>
      <c r="T681" s="19" t="s">
        <v>407</v>
      </c>
      <c r="U681" s="20" t="s">
        <v>521</v>
      </c>
      <c r="V681" s="22">
        <v>37</v>
      </c>
      <c r="W681" s="22">
        <v>13</v>
      </c>
      <c r="X681" s="23"/>
    </row>
    <row r="682" spans="1:24" s="1" customFormat="1" ht="35" customHeight="1" x14ac:dyDescent="0.3">
      <c r="A682" s="11" t="s">
        <v>23</v>
      </c>
      <c r="B682" s="11" t="s">
        <v>1163</v>
      </c>
      <c r="C682" s="12" t="s">
        <v>1167</v>
      </c>
      <c r="D682" s="53"/>
      <c r="E682" s="39" t="str">
        <f>HYPERLINK("https://www.google.ru/search?q=CT1725-106&amp;newwindow=1&amp;tbm=isch","Еще фото")</f>
        <v>Еще фото</v>
      </c>
      <c r="F682" s="13"/>
      <c r="G682" s="11" t="s">
        <v>1024</v>
      </c>
      <c r="H682" s="11" t="s">
        <v>514</v>
      </c>
      <c r="I682" s="14" t="s">
        <v>867</v>
      </c>
      <c r="J682" s="14" t="s">
        <v>29</v>
      </c>
      <c r="K682" s="15" t="s">
        <v>58</v>
      </c>
      <c r="L682" s="56" t="s">
        <v>1168</v>
      </c>
      <c r="M682" s="14"/>
      <c r="N682" s="14" t="s">
        <v>75</v>
      </c>
      <c r="O682" s="14"/>
      <c r="P682" s="15" t="s">
        <v>1169</v>
      </c>
      <c r="Q682" s="16">
        <v>12099</v>
      </c>
      <c r="R682" s="17">
        <v>40</v>
      </c>
      <c r="S682" s="18">
        <v>8348.31</v>
      </c>
      <c r="T682" s="19" t="s">
        <v>407</v>
      </c>
      <c r="U682" s="20" t="s">
        <v>541</v>
      </c>
      <c r="V682" s="22">
        <v>35</v>
      </c>
      <c r="W682" s="22">
        <v>2</v>
      </c>
      <c r="X682" s="23"/>
    </row>
    <row r="683" spans="1:24" s="1" customFormat="1" ht="35" customHeight="1" x14ac:dyDescent="0.3">
      <c r="A683" s="24" t="s">
        <v>23</v>
      </c>
      <c r="B683" s="24" t="s">
        <v>1163</v>
      </c>
      <c r="C683" s="12" t="s">
        <v>1167</v>
      </c>
      <c r="D683" s="54"/>
      <c r="E683" s="39" t="str">
        <f>HYPERLINK("https://www.google.ru/search?q=CT1725-106&amp;newwindow=1&amp;tbm=isch","Еще фото")</f>
        <v>Еще фото</v>
      </c>
      <c r="F683" s="13"/>
      <c r="G683" s="24" t="s">
        <v>1024</v>
      </c>
      <c r="H683" s="24" t="s">
        <v>514</v>
      </c>
      <c r="I683" s="24" t="s">
        <v>867</v>
      </c>
      <c r="J683" s="14" t="s">
        <v>29</v>
      </c>
      <c r="K683" s="15" t="s">
        <v>58</v>
      </c>
      <c r="L683" s="57"/>
      <c r="M683" s="14"/>
      <c r="N683" s="14" t="s">
        <v>75</v>
      </c>
      <c r="O683" s="14"/>
      <c r="P683" s="15" t="s">
        <v>1169</v>
      </c>
      <c r="Q683" s="16">
        <v>12099</v>
      </c>
      <c r="R683" s="17">
        <v>40</v>
      </c>
      <c r="S683" s="18">
        <v>8348.31</v>
      </c>
      <c r="T683" s="19" t="s">
        <v>407</v>
      </c>
      <c r="U683" s="20" t="s">
        <v>519</v>
      </c>
      <c r="V683" s="30">
        <v>35.5</v>
      </c>
      <c r="W683" s="22">
        <v>1</v>
      </c>
      <c r="X683" s="23"/>
    </row>
    <row r="684" spans="1:24" s="1" customFormat="1" ht="37.049999999999997" customHeight="1" x14ac:dyDescent="0.3">
      <c r="A684" s="24" t="s">
        <v>23</v>
      </c>
      <c r="B684" s="24" t="s">
        <v>1163</v>
      </c>
      <c r="C684" s="12" t="s">
        <v>1167</v>
      </c>
      <c r="D684" s="55"/>
      <c r="E684" s="39" t="str">
        <f>HYPERLINK("https://www.google.ru/search?q=CT1725-106&amp;newwindow=1&amp;tbm=isch","Еще фото")</f>
        <v>Еще фото</v>
      </c>
      <c r="F684" s="13"/>
      <c r="G684" s="24" t="s">
        <v>1024</v>
      </c>
      <c r="H684" s="24" t="s">
        <v>514</v>
      </c>
      <c r="I684" s="24" t="s">
        <v>867</v>
      </c>
      <c r="J684" s="14" t="s">
        <v>29</v>
      </c>
      <c r="K684" s="15" t="s">
        <v>58</v>
      </c>
      <c r="L684" s="58"/>
      <c r="M684" s="14"/>
      <c r="N684" s="14" t="s">
        <v>75</v>
      </c>
      <c r="O684" s="14"/>
      <c r="P684" s="15" t="s">
        <v>1169</v>
      </c>
      <c r="Q684" s="16">
        <v>12099</v>
      </c>
      <c r="R684" s="17">
        <v>40</v>
      </c>
      <c r="S684" s="18">
        <v>8348.31</v>
      </c>
      <c r="T684" s="19" t="s">
        <v>407</v>
      </c>
      <c r="U684" s="20" t="s">
        <v>520</v>
      </c>
      <c r="V684" s="30">
        <v>36.5</v>
      </c>
      <c r="W684" s="22">
        <v>1</v>
      </c>
      <c r="X684" s="23"/>
    </row>
    <row r="685" spans="1:24" s="1" customFormat="1" ht="52.05" customHeight="1" x14ac:dyDescent="0.3">
      <c r="A685" s="11" t="s">
        <v>23</v>
      </c>
      <c r="B685" s="11" t="s">
        <v>1170</v>
      </c>
      <c r="C685" s="12" t="s">
        <v>1171</v>
      </c>
      <c r="D685" s="59"/>
      <c r="E685" s="39" t="str">
        <f>HYPERLINK("https://www.google.ru/search?q=CT2302-100&amp;newwindow=1&amp;tbm=isch","Еще фото")</f>
        <v>Еще фото</v>
      </c>
      <c r="F685" s="25" t="s">
        <v>43</v>
      </c>
      <c r="G685" s="11" t="s">
        <v>513</v>
      </c>
      <c r="H685" s="11" t="s">
        <v>514</v>
      </c>
      <c r="I685" s="14" t="s">
        <v>867</v>
      </c>
      <c r="J685" s="14" t="s">
        <v>29</v>
      </c>
      <c r="K685" s="15" t="s">
        <v>30</v>
      </c>
      <c r="L685" s="56" t="s">
        <v>1172</v>
      </c>
      <c r="M685" s="14" t="s">
        <v>546</v>
      </c>
      <c r="N685" s="14" t="s">
        <v>75</v>
      </c>
      <c r="O685" s="14"/>
      <c r="P685" s="15" t="s">
        <v>893</v>
      </c>
      <c r="Q685" s="16">
        <v>21999</v>
      </c>
      <c r="R685" s="17">
        <v>40</v>
      </c>
      <c r="S685" s="18">
        <v>15179.309999999998</v>
      </c>
      <c r="T685" s="19" t="s">
        <v>407</v>
      </c>
      <c r="U685" s="20" t="s">
        <v>589</v>
      </c>
      <c r="V685" s="22">
        <v>41</v>
      </c>
      <c r="W685" s="22">
        <v>1</v>
      </c>
      <c r="X685" s="23"/>
    </row>
    <row r="686" spans="1:24" s="1" customFormat="1" ht="61.05" customHeight="1" x14ac:dyDescent="0.3">
      <c r="A686" s="24" t="s">
        <v>23</v>
      </c>
      <c r="B686" s="24" t="s">
        <v>1170</v>
      </c>
      <c r="C686" s="12" t="s">
        <v>1171</v>
      </c>
      <c r="D686" s="60"/>
      <c r="E686" s="39" t="str">
        <f>HYPERLINK("https://www.google.ru/search?q=CT2302-100&amp;newwindow=1&amp;tbm=isch","Еще фото")</f>
        <v>Еще фото</v>
      </c>
      <c r="F686" s="25" t="s">
        <v>43</v>
      </c>
      <c r="G686" s="24" t="s">
        <v>513</v>
      </c>
      <c r="H686" s="24" t="s">
        <v>514</v>
      </c>
      <c r="I686" s="24" t="s">
        <v>867</v>
      </c>
      <c r="J686" s="14" t="s">
        <v>29</v>
      </c>
      <c r="K686" s="15" t="s">
        <v>30</v>
      </c>
      <c r="L686" s="58"/>
      <c r="M686" s="14" t="s">
        <v>546</v>
      </c>
      <c r="N686" s="14" t="s">
        <v>75</v>
      </c>
      <c r="O686" s="14"/>
      <c r="P686" s="15" t="s">
        <v>893</v>
      </c>
      <c r="Q686" s="16">
        <v>21999</v>
      </c>
      <c r="R686" s="17">
        <v>40</v>
      </c>
      <c r="S686" s="18">
        <v>15179.309999999998</v>
      </c>
      <c r="T686" s="19" t="s">
        <v>407</v>
      </c>
      <c r="U686" s="20" t="s">
        <v>524</v>
      </c>
      <c r="V686" s="30">
        <v>41.5</v>
      </c>
      <c r="W686" s="22">
        <v>1</v>
      </c>
      <c r="X686" s="23"/>
    </row>
    <row r="687" spans="1:24" s="1" customFormat="1" ht="108" customHeight="1" x14ac:dyDescent="0.3">
      <c r="A687" s="11" t="s">
        <v>23</v>
      </c>
      <c r="B687" s="11" t="s">
        <v>1173</v>
      </c>
      <c r="C687" s="12" t="s">
        <v>1174</v>
      </c>
      <c r="D687" s="26"/>
      <c r="E687" s="39" t="str">
        <f>HYPERLINK("https://www.google.ru/search?q=CU1727-100&amp;newwindow=1&amp;tbm=isch","Еще фото")</f>
        <v>Еще фото</v>
      </c>
      <c r="F687" s="13"/>
      <c r="G687" s="11" t="s">
        <v>866</v>
      </c>
      <c r="H687" s="11" t="s">
        <v>514</v>
      </c>
      <c r="I687" s="14" t="s">
        <v>867</v>
      </c>
      <c r="J687" s="14" t="s">
        <v>29</v>
      </c>
      <c r="K687" s="15" t="s">
        <v>30</v>
      </c>
      <c r="L687" s="14" t="s">
        <v>1175</v>
      </c>
      <c r="M687" s="14"/>
      <c r="N687" s="14" t="s">
        <v>390</v>
      </c>
      <c r="O687" s="14"/>
      <c r="P687" s="15" t="s">
        <v>1176</v>
      </c>
      <c r="Q687" s="16">
        <v>20999</v>
      </c>
      <c r="R687" s="17">
        <v>40</v>
      </c>
      <c r="S687" s="18">
        <v>14489.309999999998</v>
      </c>
      <c r="T687" s="19" t="s">
        <v>407</v>
      </c>
      <c r="U687" s="20" t="s">
        <v>589</v>
      </c>
      <c r="V687" s="22">
        <v>41</v>
      </c>
      <c r="W687" s="22">
        <v>1</v>
      </c>
      <c r="X687" s="23"/>
    </row>
    <row r="688" spans="1:24" s="1" customFormat="1" ht="108" customHeight="1" x14ac:dyDescent="0.3">
      <c r="A688" s="11" t="s">
        <v>23</v>
      </c>
      <c r="B688" s="11" t="s">
        <v>1177</v>
      </c>
      <c r="C688" s="12" t="s">
        <v>1178</v>
      </c>
      <c r="D688" s="26"/>
      <c r="E688" s="39" t="str">
        <f>HYPERLINK("https://www.google.ru/search?q=CW2288-001&amp;newwindow=1&amp;tbm=isch","Еще фото")</f>
        <v>Еще фото</v>
      </c>
      <c r="F688" s="13" t="s">
        <v>26</v>
      </c>
      <c r="G688" s="11" t="s">
        <v>513</v>
      </c>
      <c r="H688" s="11" t="s">
        <v>514</v>
      </c>
      <c r="I688" s="14" t="s">
        <v>867</v>
      </c>
      <c r="J688" s="14" t="s">
        <v>29</v>
      </c>
      <c r="K688" s="15" t="s">
        <v>30</v>
      </c>
      <c r="L688" s="14"/>
      <c r="M688" s="14" t="s">
        <v>546</v>
      </c>
      <c r="N688" s="14" t="s">
        <v>92</v>
      </c>
      <c r="O688" s="14"/>
      <c r="P688" s="15" t="s">
        <v>1179</v>
      </c>
      <c r="Q688" s="16">
        <v>17899</v>
      </c>
      <c r="R688" s="17">
        <v>40</v>
      </c>
      <c r="S688" s="18">
        <v>12350.31</v>
      </c>
      <c r="T688" s="19" t="s">
        <v>407</v>
      </c>
      <c r="U688" s="20" t="s">
        <v>523</v>
      </c>
      <c r="V688" s="22">
        <v>40</v>
      </c>
      <c r="W688" s="22">
        <v>1</v>
      </c>
      <c r="X688" s="23"/>
    </row>
    <row r="689" spans="1:24" s="1" customFormat="1" ht="52.05" customHeight="1" x14ac:dyDescent="0.3">
      <c r="A689" s="11" t="s">
        <v>23</v>
      </c>
      <c r="B689" s="11" t="s">
        <v>1177</v>
      </c>
      <c r="C689" s="12" t="s">
        <v>1180</v>
      </c>
      <c r="D689" s="59"/>
      <c r="E689" s="39" t="str">
        <f>HYPERLINK("https://www.google.ru/search?q=CW2288-111&amp;newwindow=1&amp;tbm=isch","Еще фото")</f>
        <v>Еще фото</v>
      </c>
      <c r="F689" s="13" t="s">
        <v>26</v>
      </c>
      <c r="G689" s="11" t="s">
        <v>513</v>
      </c>
      <c r="H689" s="11" t="s">
        <v>514</v>
      </c>
      <c r="I689" s="14" t="s">
        <v>867</v>
      </c>
      <c r="J689" s="14" t="s">
        <v>29</v>
      </c>
      <c r="K689" s="15" t="s">
        <v>30</v>
      </c>
      <c r="L689" s="56" t="s">
        <v>1181</v>
      </c>
      <c r="M689" s="14" t="s">
        <v>546</v>
      </c>
      <c r="N689" s="14" t="s">
        <v>75</v>
      </c>
      <c r="O689" s="14"/>
      <c r="P689" s="15" t="s">
        <v>1179</v>
      </c>
      <c r="Q689" s="16">
        <v>23999</v>
      </c>
      <c r="R689" s="17">
        <v>40</v>
      </c>
      <c r="S689" s="18">
        <v>16559.309999999998</v>
      </c>
      <c r="T689" s="19" t="s">
        <v>407</v>
      </c>
      <c r="U689" s="20" t="s">
        <v>524</v>
      </c>
      <c r="V689" s="30">
        <v>41.5</v>
      </c>
      <c r="W689" s="22">
        <v>4</v>
      </c>
      <c r="X689" s="23"/>
    </row>
    <row r="690" spans="1:24" s="1" customFormat="1" ht="61.05" customHeight="1" x14ac:dyDescent="0.3">
      <c r="A690" s="24" t="s">
        <v>23</v>
      </c>
      <c r="B690" s="24" t="s">
        <v>1177</v>
      </c>
      <c r="C690" s="12" t="s">
        <v>1180</v>
      </c>
      <c r="D690" s="60"/>
      <c r="E690" s="39" t="str">
        <f>HYPERLINK("https://www.google.ru/search?q=CW2288-111&amp;newwindow=1&amp;tbm=isch","Еще фото")</f>
        <v>Еще фото</v>
      </c>
      <c r="F690" s="13" t="s">
        <v>26</v>
      </c>
      <c r="G690" s="24" t="s">
        <v>513</v>
      </c>
      <c r="H690" s="24" t="s">
        <v>514</v>
      </c>
      <c r="I690" s="24" t="s">
        <v>867</v>
      </c>
      <c r="J690" s="14" t="s">
        <v>29</v>
      </c>
      <c r="K690" s="15" t="s">
        <v>30</v>
      </c>
      <c r="L690" s="58"/>
      <c r="M690" s="14" t="s">
        <v>546</v>
      </c>
      <c r="N690" s="14" t="s">
        <v>75</v>
      </c>
      <c r="O690" s="14"/>
      <c r="P690" s="15" t="s">
        <v>1179</v>
      </c>
      <c r="Q690" s="16">
        <v>23999</v>
      </c>
      <c r="R690" s="17">
        <v>40</v>
      </c>
      <c r="S690" s="18">
        <v>16559.309999999998</v>
      </c>
      <c r="T690" s="19" t="s">
        <v>407</v>
      </c>
      <c r="U690" s="20" t="s">
        <v>527</v>
      </c>
      <c r="V690" s="30">
        <v>43.5</v>
      </c>
      <c r="W690" s="22">
        <v>3</v>
      </c>
      <c r="X690" s="23"/>
    </row>
    <row r="691" spans="1:24" s="1" customFormat="1" ht="14" customHeight="1" x14ac:dyDescent="0.3">
      <c r="A691" s="11" t="s">
        <v>23</v>
      </c>
      <c r="B691" s="11" t="s">
        <v>1182</v>
      </c>
      <c r="C691" s="12" t="s">
        <v>1183</v>
      </c>
      <c r="D691" s="53"/>
      <c r="E691" s="39" t="str">
        <f t="shared" ref="E691:E697" si="25">HYPERLINK("https://www.google.ru/search?q=CW4554-101&amp;newwindow=1&amp;tbm=isch","Еще фото")</f>
        <v>Еще фото</v>
      </c>
      <c r="F691" s="13" t="s">
        <v>26</v>
      </c>
      <c r="G691" s="11" t="s">
        <v>513</v>
      </c>
      <c r="H691" s="11" t="s">
        <v>514</v>
      </c>
      <c r="I691" s="14" t="s">
        <v>867</v>
      </c>
      <c r="J691" s="14" t="s">
        <v>29</v>
      </c>
      <c r="K691" s="15" t="s">
        <v>58</v>
      </c>
      <c r="L691" s="56" t="s">
        <v>1184</v>
      </c>
      <c r="M691" s="14" t="s">
        <v>546</v>
      </c>
      <c r="N691" s="14" t="s">
        <v>75</v>
      </c>
      <c r="O691" s="14"/>
      <c r="P691" s="15" t="s">
        <v>1185</v>
      </c>
      <c r="Q691" s="16">
        <v>14099</v>
      </c>
      <c r="R691" s="17">
        <v>40</v>
      </c>
      <c r="S691" s="18">
        <v>9728.31</v>
      </c>
      <c r="T691" s="19" t="s">
        <v>407</v>
      </c>
      <c r="U691" s="20" t="s">
        <v>541</v>
      </c>
      <c r="V691" s="22">
        <v>35</v>
      </c>
      <c r="W691" s="22">
        <v>5</v>
      </c>
      <c r="X691" s="23"/>
    </row>
    <row r="692" spans="1:24" s="1" customFormat="1" ht="14" customHeight="1" x14ac:dyDescent="0.3">
      <c r="A692" s="24" t="s">
        <v>23</v>
      </c>
      <c r="B692" s="24" t="s">
        <v>1182</v>
      </c>
      <c r="C692" s="12" t="s">
        <v>1183</v>
      </c>
      <c r="D692" s="54"/>
      <c r="E692" s="39" t="str">
        <f t="shared" si="25"/>
        <v>Еще фото</v>
      </c>
      <c r="F692" s="13" t="s">
        <v>26</v>
      </c>
      <c r="G692" s="24" t="s">
        <v>513</v>
      </c>
      <c r="H692" s="24" t="s">
        <v>514</v>
      </c>
      <c r="I692" s="24" t="s">
        <v>867</v>
      </c>
      <c r="J692" s="14" t="s">
        <v>29</v>
      </c>
      <c r="K692" s="15" t="s">
        <v>58</v>
      </c>
      <c r="L692" s="57"/>
      <c r="M692" s="14" t="s">
        <v>546</v>
      </c>
      <c r="N692" s="14" t="s">
        <v>75</v>
      </c>
      <c r="O692" s="14"/>
      <c r="P692" s="15" t="s">
        <v>1185</v>
      </c>
      <c r="Q692" s="16">
        <v>14099</v>
      </c>
      <c r="R692" s="17">
        <v>40</v>
      </c>
      <c r="S692" s="18">
        <v>9728.31</v>
      </c>
      <c r="T692" s="19" t="s">
        <v>407</v>
      </c>
      <c r="U692" s="20" t="s">
        <v>519</v>
      </c>
      <c r="V692" s="30">
        <v>35.5</v>
      </c>
      <c r="W692" s="22">
        <v>2</v>
      </c>
      <c r="X692" s="23"/>
    </row>
    <row r="693" spans="1:24" s="1" customFormat="1" ht="14" customHeight="1" x14ac:dyDescent="0.3">
      <c r="A693" s="24" t="s">
        <v>23</v>
      </c>
      <c r="B693" s="24" t="s">
        <v>1182</v>
      </c>
      <c r="C693" s="12" t="s">
        <v>1183</v>
      </c>
      <c r="D693" s="54"/>
      <c r="E693" s="39" t="str">
        <f t="shared" si="25"/>
        <v>Еще фото</v>
      </c>
      <c r="F693" s="13" t="s">
        <v>26</v>
      </c>
      <c r="G693" s="24" t="s">
        <v>513</v>
      </c>
      <c r="H693" s="24" t="s">
        <v>514</v>
      </c>
      <c r="I693" s="24" t="s">
        <v>867</v>
      </c>
      <c r="J693" s="14" t="s">
        <v>29</v>
      </c>
      <c r="K693" s="15" t="s">
        <v>58</v>
      </c>
      <c r="L693" s="57"/>
      <c r="M693" s="14" t="s">
        <v>546</v>
      </c>
      <c r="N693" s="14" t="s">
        <v>75</v>
      </c>
      <c r="O693" s="14"/>
      <c r="P693" s="15" t="s">
        <v>1185</v>
      </c>
      <c r="Q693" s="16">
        <v>14099</v>
      </c>
      <c r="R693" s="17">
        <v>40</v>
      </c>
      <c r="S693" s="18">
        <v>9728.31</v>
      </c>
      <c r="T693" s="19" t="s">
        <v>407</v>
      </c>
      <c r="U693" s="20" t="s">
        <v>520</v>
      </c>
      <c r="V693" s="30">
        <v>36.5</v>
      </c>
      <c r="W693" s="22">
        <v>8</v>
      </c>
      <c r="X693" s="23"/>
    </row>
    <row r="694" spans="1:24" s="1" customFormat="1" ht="14" customHeight="1" x14ac:dyDescent="0.3">
      <c r="A694" s="24" t="s">
        <v>23</v>
      </c>
      <c r="B694" s="24" t="s">
        <v>1182</v>
      </c>
      <c r="C694" s="12" t="s">
        <v>1183</v>
      </c>
      <c r="D694" s="54"/>
      <c r="E694" s="39" t="str">
        <f t="shared" si="25"/>
        <v>Еще фото</v>
      </c>
      <c r="F694" s="13" t="s">
        <v>26</v>
      </c>
      <c r="G694" s="24" t="s">
        <v>513</v>
      </c>
      <c r="H694" s="24" t="s">
        <v>514</v>
      </c>
      <c r="I694" s="24" t="s">
        <v>867</v>
      </c>
      <c r="J694" s="14" t="s">
        <v>29</v>
      </c>
      <c r="K694" s="15" t="s">
        <v>58</v>
      </c>
      <c r="L694" s="57"/>
      <c r="M694" s="14" t="s">
        <v>546</v>
      </c>
      <c r="N694" s="14" t="s">
        <v>75</v>
      </c>
      <c r="O694" s="14"/>
      <c r="P694" s="15" t="s">
        <v>1185</v>
      </c>
      <c r="Q694" s="16">
        <v>14099</v>
      </c>
      <c r="R694" s="17">
        <v>40</v>
      </c>
      <c r="S694" s="18">
        <v>9728.31</v>
      </c>
      <c r="T694" s="19" t="s">
        <v>407</v>
      </c>
      <c r="U694" s="20" t="s">
        <v>521</v>
      </c>
      <c r="V694" s="22">
        <v>37</v>
      </c>
      <c r="W694" s="22">
        <v>4</v>
      </c>
      <c r="X694" s="23"/>
    </row>
    <row r="695" spans="1:24" s="1" customFormat="1" ht="14" customHeight="1" x14ac:dyDescent="0.3">
      <c r="A695" s="24" t="s">
        <v>23</v>
      </c>
      <c r="B695" s="24" t="s">
        <v>1182</v>
      </c>
      <c r="C695" s="12" t="s">
        <v>1183</v>
      </c>
      <c r="D695" s="54"/>
      <c r="E695" s="39" t="str">
        <f t="shared" si="25"/>
        <v>Еще фото</v>
      </c>
      <c r="F695" s="13" t="s">
        <v>26</v>
      </c>
      <c r="G695" s="24" t="s">
        <v>513</v>
      </c>
      <c r="H695" s="24" t="s">
        <v>514</v>
      </c>
      <c r="I695" s="24" t="s">
        <v>867</v>
      </c>
      <c r="J695" s="14" t="s">
        <v>29</v>
      </c>
      <c r="K695" s="15" t="s">
        <v>58</v>
      </c>
      <c r="L695" s="57"/>
      <c r="M695" s="14" t="s">
        <v>546</v>
      </c>
      <c r="N695" s="14" t="s">
        <v>75</v>
      </c>
      <c r="O695" s="14"/>
      <c r="P695" s="15" t="s">
        <v>1185</v>
      </c>
      <c r="Q695" s="16">
        <v>14099</v>
      </c>
      <c r="R695" s="17">
        <v>40</v>
      </c>
      <c r="S695" s="18">
        <v>9728.31</v>
      </c>
      <c r="T695" s="19" t="s">
        <v>407</v>
      </c>
      <c r="U695" s="20" t="s">
        <v>522</v>
      </c>
      <c r="V695" s="30">
        <v>37.5</v>
      </c>
      <c r="W695" s="22">
        <v>10</v>
      </c>
      <c r="X695" s="23"/>
    </row>
    <row r="696" spans="1:24" s="1" customFormat="1" ht="14" customHeight="1" x14ac:dyDescent="0.3">
      <c r="A696" s="24" t="s">
        <v>23</v>
      </c>
      <c r="B696" s="24" t="s">
        <v>1182</v>
      </c>
      <c r="C696" s="12" t="s">
        <v>1183</v>
      </c>
      <c r="D696" s="54"/>
      <c r="E696" s="39" t="str">
        <f t="shared" si="25"/>
        <v>Еще фото</v>
      </c>
      <c r="F696" s="13" t="s">
        <v>26</v>
      </c>
      <c r="G696" s="24" t="s">
        <v>513</v>
      </c>
      <c r="H696" s="24" t="s">
        <v>514</v>
      </c>
      <c r="I696" s="24" t="s">
        <v>867</v>
      </c>
      <c r="J696" s="14" t="s">
        <v>29</v>
      </c>
      <c r="K696" s="15" t="s">
        <v>58</v>
      </c>
      <c r="L696" s="57"/>
      <c r="M696" s="14" t="s">
        <v>546</v>
      </c>
      <c r="N696" s="14" t="s">
        <v>75</v>
      </c>
      <c r="O696" s="14"/>
      <c r="P696" s="15" t="s">
        <v>1185</v>
      </c>
      <c r="Q696" s="16">
        <v>14099</v>
      </c>
      <c r="R696" s="17">
        <v>40</v>
      </c>
      <c r="S696" s="18">
        <v>9728.31</v>
      </c>
      <c r="T696" s="19" t="s">
        <v>407</v>
      </c>
      <c r="U696" s="20" t="s">
        <v>523</v>
      </c>
      <c r="V696" s="22">
        <v>38</v>
      </c>
      <c r="W696" s="22">
        <v>2</v>
      </c>
      <c r="X696" s="23"/>
    </row>
    <row r="697" spans="1:24" s="1" customFormat="1" ht="17" customHeight="1" x14ac:dyDescent="0.3">
      <c r="A697" s="24" t="s">
        <v>23</v>
      </c>
      <c r="B697" s="24" t="s">
        <v>1182</v>
      </c>
      <c r="C697" s="12" t="s">
        <v>1183</v>
      </c>
      <c r="D697" s="55"/>
      <c r="E697" s="39" t="str">
        <f t="shared" si="25"/>
        <v>Еще фото</v>
      </c>
      <c r="F697" s="13" t="s">
        <v>26</v>
      </c>
      <c r="G697" s="24" t="s">
        <v>513</v>
      </c>
      <c r="H697" s="24" t="s">
        <v>514</v>
      </c>
      <c r="I697" s="24" t="s">
        <v>867</v>
      </c>
      <c r="J697" s="14" t="s">
        <v>29</v>
      </c>
      <c r="K697" s="15" t="s">
        <v>58</v>
      </c>
      <c r="L697" s="58"/>
      <c r="M697" s="14" t="s">
        <v>546</v>
      </c>
      <c r="N697" s="14" t="s">
        <v>75</v>
      </c>
      <c r="O697" s="14"/>
      <c r="P697" s="15" t="s">
        <v>1185</v>
      </c>
      <c r="Q697" s="16">
        <v>14099</v>
      </c>
      <c r="R697" s="17">
        <v>40</v>
      </c>
      <c r="S697" s="18">
        <v>9728.31</v>
      </c>
      <c r="T697" s="19" t="s">
        <v>407</v>
      </c>
      <c r="U697" s="20" t="s">
        <v>524</v>
      </c>
      <c r="V697" s="30">
        <v>39.5</v>
      </c>
      <c r="W697" s="22">
        <v>1</v>
      </c>
      <c r="X697" s="23"/>
    </row>
    <row r="698" spans="1:24" s="1" customFormat="1" ht="108" customHeight="1" x14ac:dyDescent="0.3">
      <c r="A698" s="11" t="s">
        <v>23</v>
      </c>
      <c r="B698" s="11" t="s">
        <v>1186</v>
      </c>
      <c r="C698" s="12" t="s">
        <v>1187</v>
      </c>
      <c r="D698" s="26"/>
      <c r="E698" s="39" t="str">
        <f>HYPERLINK("https://www.google.ru/search?q=DC9836-163&amp;newwindow=1&amp;tbm=isch","Еще фото")</f>
        <v>Еще фото</v>
      </c>
      <c r="F698" s="13"/>
      <c r="G698" s="11" t="s">
        <v>513</v>
      </c>
      <c r="H698" s="11" t="s">
        <v>514</v>
      </c>
      <c r="I698" s="14" t="s">
        <v>867</v>
      </c>
      <c r="J698" s="14" t="s">
        <v>29</v>
      </c>
      <c r="K698" s="15" t="s">
        <v>30</v>
      </c>
      <c r="L698" s="14" t="s">
        <v>1188</v>
      </c>
      <c r="M698" s="14"/>
      <c r="N698" s="14" t="s">
        <v>32</v>
      </c>
      <c r="O698" s="14"/>
      <c r="P698" s="15" t="s">
        <v>1189</v>
      </c>
      <c r="Q698" s="16">
        <v>20999</v>
      </c>
      <c r="R698" s="17">
        <v>40</v>
      </c>
      <c r="S698" s="18">
        <v>14489.309999999998</v>
      </c>
      <c r="T698" s="19" t="s">
        <v>407</v>
      </c>
      <c r="U698" s="20" t="s">
        <v>523</v>
      </c>
      <c r="V698" s="22">
        <v>40</v>
      </c>
      <c r="W698" s="22">
        <v>1</v>
      </c>
      <c r="X698" s="23"/>
    </row>
    <row r="699" spans="1:24" s="1" customFormat="1" ht="108" customHeight="1" x14ac:dyDescent="0.3">
      <c r="A699" s="11" t="s">
        <v>23</v>
      </c>
      <c r="B699" s="11" t="s">
        <v>1190</v>
      </c>
      <c r="C699" s="12" t="s">
        <v>1191</v>
      </c>
      <c r="D699" s="26"/>
      <c r="E699" s="39" t="str">
        <f>HYPERLINK("https://www.google.ru/search?q=DD1391-100&amp;newwindow=1&amp;tbm=isch","Еще фото")</f>
        <v>Еще фото</v>
      </c>
      <c r="F699" s="13"/>
      <c r="G699" s="11" t="s">
        <v>513</v>
      </c>
      <c r="H699" s="11" t="s">
        <v>514</v>
      </c>
      <c r="I699" s="14" t="s">
        <v>867</v>
      </c>
      <c r="J699" s="14" t="s">
        <v>29</v>
      </c>
      <c r="K699" s="15" t="s">
        <v>30</v>
      </c>
      <c r="L699" s="14" t="s">
        <v>1192</v>
      </c>
      <c r="M699" s="14"/>
      <c r="N699" s="14" t="s">
        <v>75</v>
      </c>
      <c r="O699" s="14"/>
      <c r="P699" s="15" t="s">
        <v>1166</v>
      </c>
      <c r="Q699" s="16">
        <v>19799</v>
      </c>
      <c r="R699" s="17">
        <v>40</v>
      </c>
      <c r="S699" s="18">
        <v>13661.309999999998</v>
      </c>
      <c r="T699" s="19" t="s">
        <v>407</v>
      </c>
      <c r="U699" s="20" t="s">
        <v>525</v>
      </c>
      <c r="V699" s="22">
        <v>42</v>
      </c>
      <c r="W699" s="22">
        <v>1</v>
      </c>
      <c r="X699" s="23"/>
    </row>
    <row r="700" spans="1:24" s="1" customFormat="1" ht="108" customHeight="1" x14ac:dyDescent="0.3">
      <c r="A700" s="11" t="s">
        <v>23</v>
      </c>
      <c r="B700" s="11" t="s">
        <v>1193</v>
      </c>
      <c r="C700" s="12" t="s">
        <v>1194</v>
      </c>
      <c r="D700" s="26"/>
      <c r="E700" s="39" t="str">
        <f>HYPERLINK("https://www.google.ru/search?q=DD1391-104&amp;newwindow=1&amp;tbm=isch","Еще фото")</f>
        <v>Еще фото</v>
      </c>
      <c r="F700" s="13"/>
      <c r="G700" s="11" t="s">
        <v>513</v>
      </c>
      <c r="H700" s="11" t="s">
        <v>514</v>
      </c>
      <c r="I700" s="14" t="s">
        <v>867</v>
      </c>
      <c r="J700" s="14" t="s">
        <v>29</v>
      </c>
      <c r="K700" s="15" t="s">
        <v>30</v>
      </c>
      <c r="L700" s="14" t="s">
        <v>1195</v>
      </c>
      <c r="M700" s="14"/>
      <c r="N700" s="14" t="s">
        <v>102</v>
      </c>
      <c r="O700" s="14"/>
      <c r="P700" s="15" t="s">
        <v>1166</v>
      </c>
      <c r="Q700" s="16">
        <v>20999</v>
      </c>
      <c r="R700" s="17">
        <v>40</v>
      </c>
      <c r="S700" s="18">
        <v>14489.309999999998</v>
      </c>
      <c r="T700" s="19" t="s">
        <v>407</v>
      </c>
      <c r="U700" s="20" t="s">
        <v>523</v>
      </c>
      <c r="V700" s="22">
        <v>40</v>
      </c>
      <c r="W700" s="22">
        <v>2</v>
      </c>
      <c r="X700" s="23"/>
    </row>
    <row r="701" spans="1:24" s="1" customFormat="1" ht="108" customHeight="1" x14ac:dyDescent="0.3">
      <c r="A701" s="11" t="s">
        <v>23</v>
      </c>
      <c r="B701" s="11" t="s">
        <v>1196</v>
      </c>
      <c r="C701" s="12" t="s">
        <v>1197</v>
      </c>
      <c r="D701" s="26"/>
      <c r="E701" s="39" t="str">
        <f>HYPERLINK("https://www.google.ru/search?q=DD1503-117&amp;newwindow=1&amp;tbm=isch","Еще фото")</f>
        <v>Еще фото</v>
      </c>
      <c r="F701" s="13"/>
      <c r="G701" s="11" t="s">
        <v>513</v>
      </c>
      <c r="H701" s="11" t="s">
        <v>514</v>
      </c>
      <c r="I701" s="14" t="s">
        <v>867</v>
      </c>
      <c r="J701" s="14" t="s">
        <v>29</v>
      </c>
      <c r="K701" s="15" t="s">
        <v>58</v>
      </c>
      <c r="L701" s="14" t="s">
        <v>1198</v>
      </c>
      <c r="M701" s="14"/>
      <c r="N701" s="14" t="s">
        <v>1199</v>
      </c>
      <c r="O701" s="14"/>
      <c r="P701" s="15" t="s">
        <v>1200</v>
      </c>
      <c r="Q701" s="16">
        <v>19799</v>
      </c>
      <c r="R701" s="17">
        <v>40</v>
      </c>
      <c r="S701" s="18">
        <v>13661.309999999998</v>
      </c>
      <c r="T701" s="19" t="s">
        <v>407</v>
      </c>
      <c r="U701" s="20" t="s">
        <v>523</v>
      </c>
      <c r="V701" s="22">
        <v>38</v>
      </c>
      <c r="W701" s="22">
        <v>1</v>
      </c>
      <c r="X701" s="23"/>
    </row>
    <row r="702" spans="1:24" s="1" customFormat="1" ht="108" customHeight="1" x14ac:dyDescent="0.3">
      <c r="A702" s="11" t="s">
        <v>23</v>
      </c>
      <c r="B702" s="11" t="s">
        <v>1201</v>
      </c>
      <c r="C702" s="12" t="s">
        <v>1202</v>
      </c>
      <c r="D702" s="26"/>
      <c r="E702" s="39" t="str">
        <f>HYPERLINK("https://www.google.ru/search?q=DD8014-005&amp;newwindow=1&amp;tbm=isch","Еще фото")</f>
        <v>Еще фото</v>
      </c>
      <c r="F702" s="13"/>
      <c r="G702" s="11" t="s">
        <v>513</v>
      </c>
      <c r="H702" s="11" t="s">
        <v>514</v>
      </c>
      <c r="I702" s="14" t="s">
        <v>867</v>
      </c>
      <c r="J702" s="14" t="s">
        <v>29</v>
      </c>
      <c r="K702" s="15" t="s">
        <v>30</v>
      </c>
      <c r="L702" s="14" t="s">
        <v>1203</v>
      </c>
      <c r="M702" s="14"/>
      <c r="N702" s="14" t="s">
        <v>32</v>
      </c>
      <c r="O702" s="14"/>
      <c r="P702" s="15" t="s">
        <v>1204</v>
      </c>
      <c r="Q702" s="16">
        <v>15499</v>
      </c>
      <c r="R702" s="17">
        <v>40</v>
      </c>
      <c r="S702" s="18">
        <v>10694.31</v>
      </c>
      <c r="T702" s="19" t="s">
        <v>407</v>
      </c>
      <c r="U702" s="20" t="s">
        <v>523</v>
      </c>
      <c r="V702" s="22">
        <v>40</v>
      </c>
      <c r="W702" s="22">
        <v>1</v>
      </c>
      <c r="X702" s="23"/>
    </row>
    <row r="703" spans="1:24" s="1" customFormat="1" ht="26" customHeight="1" x14ac:dyDescent="0.3">
      <c r="A703" s="11" t="s">
        <v>23</v>
      </c>
      <c r="B703" s="11" t="s">
        <v>1205</v>
      </c>
      <c r="C703" s="12" t="s">
        <v>1206</v>
      </c>
      <c r="D703" s="53"/>
      <c r="E703" s="39" t="str">
        <f>HYPERLINK("https://www.google.ru/search?q=DD8959-103&amp;newwindow=1&amp;tbm=isch","Еще фото")</f>
        <v>Еще фото</v>
      </c>
      <c r="F703" s="13"/>
      <c r="G703" s="11" t="s">
        <v>513</v>
      </c>
      <c r="H703" s="11" t="s">
        <v>514</v>
      </c>
      <c r="I703" s="14" t="s">
        <v>867</v>
      </c>
      <c r="J703" s="14" t="s">
        <v>29</v>
      </c>
      <c r="K703" s="15" t="s">
        <v>58</v>
      </c>
      <c r="L703" s="56" t="s">
        <v>1207</v>
      </c>
      <c r="M703" s="14"/>
      <c r="N703" s="14" t="s">
        <v>241</v>
      </c>
      <c r="O703" s="14"/>
      <c r="P703" s="15" t="s">
        <v>1208</v>
      </c>
      <c r="Q703" s="16">
        <v>17899</v>
      </c>
      <c r="R703" s="17">
        <v>40</v>
      </c>
      <c r="S703" s="18">
        <v>12350.31</v>
      </c>
      <c r="T703" s="19" t="s">
        <v>407</v>
      </c>
      <c r="U703" s="20" t="s">
        <v>541</v>
      </c>
      <c r="V703" s="22">
        <v>35</v>
      </c>
      <c r="W703" s="22">
        <v>5</v>
      </c>
      <c r="X703" s="23"/>
    </row>
    <row r="704" spans="1:24" s="1" customFormat="1" ht="26" customHeight="1" x14ac:dyDescent="0.3">
      <c r="A704" s="24" t="s">
        <v>23</v>
      </c>
      <c r="B704" s="24" t="s">
        <v>1205</v>
      </c>
      <c r="C704" s="12" t="s">
        <v>1206</v>
      </c>
      <c r="D704" s="54"/>
      <c r="E704" s="39" t="str">
        <f>HYPERLINK("https://www.google.ru/search?q=DD8959-103&amp;newwindow=1&amp;tbm=isch","Еще фото")</f>
        <v>Еще фото</v>
      </c>
      <c r="F704" s="13"/>
      <c r="G704" s="24" t="s">
        <v>513</v>
      </c>
      <c r="H704" s="24" t="s">
        <v>514</v>
      </c>
      <c r="I704" s="24" t="s">
        <v>867</v>
      </c>
      <c r="J704" s="14" t="s">
        <v>29</v>
      </c>
      <c r="K704" s="15" t="s">
        <v>58</v>
      </c>
      <c r="L704" s="57"/>
      <c r="M704" s="14"/>
      <c r="N704" s="14" t="s">
        <v>241</v>
      </c>
      <c r="O704" s="14"/>
      <c r="P704" s="15" t="s">
        <v>1208</v>
      </c>
      <c r="Q704" s="16">
        <v>17899</v>
      </c>
      <c r="R704" s="17">
        <v>40</v>
      </c>
      <c r="S704" s="18">
        <v>12350.31</v>
      </c>
      <c r="T704" s="19" t="s">
        <v>407</v>
      </c>
      <c r="U704" s="20" t="s">
        <v>520</v>
      </c>
      <c r="V704" s="30">
        <v>36.5</v>
      </c>
      <c r="W704" s="22">
        <v>7</v>
      </c>
      <c r="X704" s="23"/>
    </row>
    <row r="705" spans="1:24" s="1" customFormat="1" ht="26" customHeight="1" x14ac:dyDescent="0.3">
      <c r="A705" s="24" t="s">
        <v>23</v>
      </c>
      <c r="B705" s="24" t="s">
        <v>1205</v>
      </c>
      <c r="C705" s="12" t="s">
        <v>1206</v>
      </c>
      <c r="D705" s="54"/>
      <c r="E705" s="39" t="str">
        <f>HYPERLINK("https://www.google.ru/search?q=DD8959-103&amp;newwindow=1&amp;tbm=isch","Еще фото")</f>
        <v>Еще фото</v>
      </c>
      <c r="F705" s="13"/>
      <c r="G705" s="24" t="s">
        <v>513</v>
      </c>
      <c r="H705" s="24" t="s">
        <v>514</v>
      </c>
      <c r="I705" s="24" t="s">
        <v>867</v>
      </c>
      <c r="J705" s="14" t="s">
        <v>29</v>
      </c>
      <c r="K705" s="15" t="s">
        <v>58</v>
      </c>
      <c r="L705" s="57"/>
      <c r="M705" s="14"/>
      <c r="N705" s="14" t="s">
        <v>241</v>
      </c>
      <c r="O705" s="14"/>
      <c r="P705" s="15" t="s">
        <v>1208</v>
      </c>
      <c r="Q705" s="16">
        <v>17899</v>
      </c>
      <c r="R705" s="17">
        <v>40</v>
      </c>
      <c r="S705" s="18">
        <v>12350.31</v>
      </c>
      <c r="T705" s="19" t="s">
        <v>407</v>
      </c>
      <c r="U705" s="20" t="s">
        <v>521</v>
      </c>
      <c r="V705" s="22">
        <v>37</v>
      </c>
      <c r="W705" s="22">
        <v>7</v>
      </c>
      <c r="X705" s="23"/>
    </row>
    <row r="706" spans="1:24" s="1" customFormat="1" ht="26" customHeight="1" x14ac:dyDescent="0.3">
      <c r="A706" s="24" t="s">
        <v>23</v>
      </c>
      <c r="B706" s="24" t="s">
        <v>1205</v>
      </c>
      <c r="C706" s="12" t="s">
        <v>1206</v>
      </c>
      <c r="D706" s="55"/>
      <c r="E706" s="39" t="str">
        <f>HYPERLINK("https://www.google.ru/search?q=DD8959-103&amp;newwindow=1&amp;tbm=isch","Еще фото")</f>
        <v>Еще фото</v>
      </c>
      <c r="F706" s="13"/>
      <c r="G706" s="24" t="s">
        <v>513</v>
      </c>
      <c r="H706" s="24" t="s">
        <v>514</v>
      </c>
      <c r="I706" s="24" t="s">
        <v>867</v>
      </c>
      <c r="J706" s="14" t="s">
        <v>29</v>
      </c>
      <c r="K706" s="15" t="s">
        <v>58</v>
      </c>
      <c r="L706" s="58"/>
      <c r="M706" s="14"/>
      <c r="N706" s="14" t="s">
        <v>241</v>
      </c>
      <c r="O706" s="14"/>
      <c r="P706" s="15" t="s">
        <v>1208</v>
      </c>
      <c r="Q706" s="16">
        <v>17899</v>
      </c>
      <c r="R706" s="17">
        <v>40</v>
      </c>
      <c r="S706" s="18">
        <v>12350.31</v>
      </c>
      <c r="T706" s="19" t="s">
        <v>407</v>
      </c>
      <c r="U706" s="20" t="s">
        <v>525</v>
      </c>
      <c r="V706" s="22">
        <v>40</v>
      </c>
      <c r="W706" s="22">
        <v>3</v>
      </c>
      <c r="X706" s="23"/>
    </row>
    <row r="707" spans="1:24" s="1" customFormat="1" ht="14" customHeight="1" x14ac:dyDescent="0.3">
      <c r="A707" s="11" t="s">
        <v>23</v>
      </c>
      <c r="B707" s="11" t="s">
        <v>923</v>
      </c>
      <c r="C707" s="12" t="s">
        <v>1209</v>
      </c>
      <c r="D707" s="53"/>
      <c r="E707" s="39" t="str">
        <f t="shared" ref="E707:E713" si="26">HYPERLINK("https://www.google.ru/search?q=DH2987-001&amp;newwindow=1&amp;tbm=isch","Еще фото")</f>
        <v>Еще фото</v>
      </c>
      <c r="F707" s="13" t="s">
        <v>615</v>
      </c>
      <c r="G707" s="11" t="s">
        <v>866</v>
      </c>
      <c r="H707" s="11" t="s">
        <v>514</v>
      </c>
      <c r="I707" s="14" t="s">
        <v>867</v>
      </c>
      <c r="J707" s="14" t="s">
        <v>29</v>
      </c>
      <c r="K707" s="15" t="s">
        <v>30</v>
      </c>
      <c r="L707" s="56" t="s">
        <v>1210</v>
      </c>
      <c r="M707" s="14" t="s">
        <v>84</v>
      </c>
      <c r="N707" s="14" t="s">
        <v>241</v>
      </c>
      <c r="O707" s="14" t="s">
        <v>86</v>
      </c>
      <c r="P707" s="15" t="s">
        <v>869</v>
      </c>
      <c r="Q707" s="16">
        <v>12899</v>
      </c>
      <c r="R707" s="17">
        <v>40</v>
      </c>
      <c r="S707" s="18">
        <v>8900.31</v>
      </c>
      <c r="T707" s="19" t="s">
        <v>407</v>
      </c>
      <c r="U707" s="20" t="s">
        <v>522</v>
      </c>
      <c r="V707" s="30">
        <v>39.5</v>
      </c>
      <c r="W707" s="22">
        <v>19</v>
      </c>
      <c r="X707" s="23"/>
    </row>
    <row r="708" spans="1:24" s="1" customFormat="1" ht="14" customHeight="1" x14ac:dyDescent="0.3">
      <c r="A708" s="24" t="s">
        <v>23</v>
      </c>
      <c r="B708" s="24" t="s">
        <v>923</v>
      </c>
      <c r="C708" s="12" t="s">
        <v>1209</v>
      </c>
      <c r="D708" s="54"/>
      <c r="E708" s="39" t="str">
        <f t="shared" si="26"/>
        <v>Еще фото</v>
      </c>
      <c r="F708" s="13" t="s">
        <v>615</v>
      </c>
      <c r="G708" s="24" t="s">
        <v>866</v>
      </c>
      <c r="H708" s="24" t="s">
        <v>514</v>
      </c>
      <c r="I708" s="24" t="s">
        <v>867</v>
      </c>
      <c r="J708" s="14" t="s">
        <v>29</v>
      </c>
      <c r="K708" s="15" t="s">
        <v>30</v>
      </c>
      <c r="L708" s="57"/>
      <c r="M708" s="14" t="s">
        <v>84</v>
      </c>
      <c r="N708" s="14" t="s">
        <v>241</v>
      </c>
      <c r="O708" s="14" t="s">
        <v>86</v>
      </c>
      <c r="P708" s="15" t="s">
        <v>869</v>
      </c>
      <c r="Q708" s="16">
        <v>12899</v>
      </c>
      <c r="R708" s="17">
        <v>40</v>
      </c>
      <c r="S708" s="18">
        <v>8900.31</v>
      </c>
      <c r="T708" s="19" t="s">
        <v>407</v>
      </c>
      <c r="U708" s="20" t="s">
        <v>523</v>
      </c>
      <c r="V708" s="22">
        <v>40</v>
      </c>
      <c r="W708" s="22">
        <v>13</v>
      </c>
      <c r="X708" s="23"/>
    </row>
    <row r="709" spans="1:24" s="1" customFormat="1" ht="14" customHeight="1" x14ac:dyDescent="0.3">
      <c r="A709" s="24" t="s">
        <v>23</v>
      </c>
      <c r="B709" s="24" t="s">
        <v>923</v>
      </c>
      <c r="C709" s="12" t="s">
        <v>1209</v>
      </c>
      <c r="D709" s="54"/>
      <c r="E709" s="39" t="str">
        <f t="shared" si="26"/>
        <v>Еще фото</v>
      </c>
      <c r="F709" s="13" t="s">
        <v>615</v>
      </c>
      <c r="G709" s="24" t="s">
        <v>866</v>
      </c>
      <c r="H709" s="24" t="s">
        <v>514</v>
      </c>
      <c r="I709" s="24" t="s">
        <v>867</v>
      </c>
      <c r="J709" s="14" t="s">
        <v>29</v>
      </c>
      <c r="K709" s="15" t="s">
        <v>30</v>
      </c>
      <c r="L709" s="57"/>
      <c r="M709" s="14" t="s">
        <v>84</v>
      </c>
      <c r="N709" s="14" t="s">
        <v>241</v>
      </c>
      <c r="O709" s="14" t="s">
        <v>86</v>
      </c>
      <c r="P709" s="15" t="s">
        <v>869</v>
      </c>
      <c r="Q709" s="16">
        <v>12899</v>
      </c>
      <c r="R709" s="17">
        <v>40</v>
      </c>
      <c r="S709" s="18">
        <v>8900.31</v>
      </c>
      <c r="T709" s="19" t="s">
        <v>407</v>
      </c>
      <c r="U709" s="20" t="s">
        <v>589</v>
      </c>
      <c r="V709" s="22">
        <v>41</v>
      </c>
      <c r="W709" s="22">
        <v>42</v>
      </c>
      <c r="X709" s="23"/>
    </row>
    <row r="710" spans="1:24" s="1" customFormat="1" ht="14" customHeight="1" x14ac:dyDescent="0.3">
      <c r="A710" s="24" t="s">
        <v>23</v>
      </c>
      <c r="B710" s="24" t="s">
        <v>923</v>
      </c>
      <c r="C710" s="12" t="s">
        <v>1209</v>
      </c>
      <c r="D710" s="54"/>
      <c r="E710" s="39" t="str">
        <f t="shared" si="26"/>
        <v>Еще фото</v>
      </c>
      <c r="F710" s="13" t="s">
        <v>615</v>
      </c>
      <c r="G710" s="24" t="s">
        <v>866</v>
      </c>
      <c r="H710" s="24" t="s">
        <v>514</v>
      </c>
      <c r="I710" s="24" t="s">
        <v>867</v>
      </c>
      <c r="J710" s="14" t="s">
        <v>29</v>
      </c>
      <c r="K710" s="15" t="s">
        <v>30</v>
      </c>
      <c r="L710" s="57"/>
      <c r="M710" s="14" t="s">
        <v>84</v>
      </c>
      <c r="N710" s="14" t="s">
        <v>241</v>
      </c>
      <c r="O710" s="14" t="s">
        <v>86</v>
      </c>
      <c r="P710" s="15" t="s">
        <v>869</v>
      </c>
      <c r="Q710" s="16">
        <v>12899</v>
      </c>
      <c r="R710" s="17">
        <v>40</v>
      </c>
      <c r="S710" s="18">
        <v>8900.31</v>
      </c>
      <c r="T710" s="19" t="s">
        <v>407</v>
      </c>
      <c r="U710" s="20" t="s">
        <v>524</v>
      </c>
      <c r="V710" s="30">
        <v>41.5</v>
      </c>
      <c r="W710" s="22">
        <v>130</v>
      </c>
      <c r="X710" s="23"/>
    </row>
    <row r="711" spans="1:24" s="1" customFormat="1" ht="14" customHeight="1" x14ac:dyDescent="0.3">
      <c r="A711" s="24" t="s">
        <v>23</v>
      </c>
      <c r="B711" s="24" t="s">
        <v>923</v>
      </c>
      <c r="C711" s="12" t="s">
        <v>1209</v>
      </c>
      <c r="D711" s="54"/>
      <c r="E711" s="39" t="str">
        <f t="shared" si="26"/>
        <v>Еще фото</v>
      </c>
      <c r="F711" s="13" t="s">
        <v>615</v>
      </c>
      <c r="G711" s="24" t="s">
        <v>866</v>
      </c>
      <c r="H711" s="24" t="s">
        <v>514</v>
      </c>
      <c r="I711" s="24" t="s">
        <v>867</v>
      </c>
      <c r="J711" s="14" t="s">
        <v>29</v>
      </c>
      <c r="K711" s="15" t="s">
        <v>30</v>
      </c>
      <c r="L711" s="57"/>
      <c r="M711" s="14" t="s">
        <v>84</v>
      </c>
      <c r="N711" s="14" t="s">
        <v>241</v>
      </c>
      <c r="O711" s="14" t="s">
        <v>86</v>
      </c>
      <c r="P711" s="15" t="s">
        <v>869</v>
      </c>
      <c r="Q711" s="16">
        <v>12899</v>
      </c>
      <c r="R711" s="17">
        <v>40</v>
      </c>
      <c r="S711" s="18">
        <v>8900.31</v>
      </c>
      <c r="T711" s="19" t="s">
        <v>407</v>
      </c>
      <c r="U711" s="20" t="s">
        <v>525</v>
      </c>
      <c r="V711" s="22">
        <v>42</v>
      </c>
      <c r="W711" s="22">
        <v>10</v>
      </c>
      <c r="X711" s="23"/>
    </row>
    <row r="712" spans="1:24" s="1" customFormat="1" ht="14" customHeight="1" x14ac:dyDescent="0.3">
      <c r="A712" s="24" t="s">
        <v>23</v>
      </c>
      <c r="B712" s="24" t="s">
        <v>923</v>
      </c>
      <c r="C712" s="12" t="s">
        <v>1209</v>
      </c>
      <c r="D712" s="54"/>
      <c r="E712" s="39" t="str">
        <f t="shared" si="26"/>
        <v>Еще фото</v>
      </c>
      <c r="F712" s="13" t="s">
        <v>615</v>
      </c>
      <c r="G712" s="24" t="s">
        <v>866</v>
      </c>
      <c r="H712" s="24" t="s">
        <v>514</v>
      </c>
      <c r="I712" s="24" t="s">
        <v>867</v>
      </c>
      <c r="J712" s="14" t="s">
        <v>29</v>
      </c>
      <c r="K712" s="15" t="s">
        <v>30</v>
      </c>
      <c r="L712" s="57"/>
      <c r="M712" s="14" t="s">
        <v>84</v>
      </c>
      <c r="N712" s="14" t="s">
        <v>241</v>
      </c>
      <c r="O712" s="14" t="s">
        <v>86</v>
      </c>
      <c r="P712" s="15" t="s">
        <v>869</v>
      </c>
      <c r="Q712" s="16">
        <v>12899</v>
      </c>
      <c r="R712" s="17">
        <v>40</v>
      </c>
      <c r="S712" s="18">
        <v>8900.31</v>
      </c>
      <c r="T712" s="19" t="s">
        <v>407</v>
      </c>
      <c r="U712" s="20" t="s">
        <v>527</v>
      </c>
      <c r="V712" s="30">
        <v>43.5</v>
      </c>
      <c r="W712" s="22">
        <v>13</v>
      </c>
      <c r="X712" s="23"/>
    </row>
    <row r="713" spans="1:24" s="1" customFormat="1" ht="17" customHeight="1" x14ac:dyDescent="0.3">
      <c r="A713" s="24" t="s">
        <v>23</v>
      </c>
      <c r="B713" s="24" t="s">
        <v>923</v>
      </c>
      <c r="C713" s="12" t="s">
        <v>1209</v>
      </c>
      <c r="D713" s="55"/>
      <c r="E713" s="39" t="str">
        <f t="shared" si="26"/>
        <v>Еще фото</v>
      </c>
      <c r="F713" s="13" t="s">
        <v>615</v>
      </c>
      <c r="G713" s="24" t="s">
        <v>866</v>
      </c>
      <c r="H713" s="24" t="s">
        <v>514</v>
      </c>
      <c r="I713" s="24" t="s">
        <v>867</v>
      </c>
      <c r="J713" s="14" t="s">
        <v>29</v>
      </c>
      <c r="K713" s="15" t="s">
        <v>30</v>
      </c>
      <c r="L713" s="58"/>
      <c r="M713" s="14" t="s">
        <v>84</v>
      </c>
      <c r="N713" s="14" t="s">
        <v>241</v>
      </c>
      <c r="O713" s="14" t="s">
        <v>86</v>
      </c>
      <c r="P713" s="15" t="s">
        <v>869</v>
      </c>
      <c r="Q713" s="16">
        <v>12899</v>
      </c>
      <c r="R713" s="17">
        <v>40</v>
      </c>
      <c r="S713" s="18">
        <v>8900.31</v>
      </c>
      <c r="T713" s="19" t="s">
        <v>407</v>
      </c>
      <c r="U713" s="20" t="s">
        <v>666</v>
      </c>
      <c r="V713" s="22">
        <v>44</v>
      </c>
      <c r="W713" s="22">
        <v>1</v>
      </c>
      <c r="X713" s="23"/>
    </row>
    <row r="714" spans="1:24" s="1" customFormat="1" ht="26" customHeight="1" x14ac:dyDescent="0.3">
      <c r="A714" s="11" t="s">
        <v>23</v>
      </c>
      <c r="B714" s="11" t="s">
        <v>923</v>
      </c>
      <c r="C714" s="12" t="s">
        <v>1211</v>
      </c>
      <c r="D714" s="53"/>
      <c r="E714" s="39" t="str">
        <f>HYPERLINK("https://www.google.ru/search?q=DH2987-002&amp;newwindow=1&amp;tbm=isch","Еще фото")</f>
        <v>Еще фото</v>
      </c>
      <c r="F714" s="13"/>
      <c r="G714" s="11" t="s">
        <v>866</v>
      </c>
      <c r="H714" s="11" t="s">
        <v>514</v>
      </c>
      <c r="I714" s="14" t="s">
        <v>867</v>
      </c>
      <c r="J714" s="14" t="s">
        <v>29</v>
      </c>
      <c r="K714" s="15" t="s">
        <v>30</v>
      </c>
      <c r="L714" s="56" t="s">
        <v>925</v>
      </c>
      <c r="M714" s="14"/>
      <c r="N714" s="14" t="s">
        <v>92</v>
      </c>
      <c r="O714" s="14"/>
      <c r="P714" s="15" t="s">
        <v>879</v>
      </c>
      <c r="Q714" s="16">
        <v>12499</v>
      </c>
      <c r="R714" s="17">
        <v>40</v>
      </c>
      <c r="S714" s="18">
        <v>8624.31</v>
      </c>
      <c r="T714" s="19" t="s">
        <v>407</v>
      </c>
      <c r="U714" s="20" t="s">
        <v>523</v>
      </c>
      <c r="V714" s="22">
        <v>40</v>
      </c>
      <c r="W714" s="22">
        <v>1</v>
      </c>
      <c r="X714" s="23"/>
    </row>
    <row r="715" spans="1:24" s="1" customFormat="1" ht="26" customHeight="1" x14ac:dyDescent="0.3">
      <c r="A715" s="24" t="s">
        <v>23</v>
      </c>
      <c r="B715" s="24" t="s">
        <v>923</v>
      </c>
      <c r="C715" s="12" t="s">
        <v>1211</v>
      </c>
      <c r="D715" s="54"/>
      <c r="E715" s="39" t="str">
        <f>HYPERLINK("https://www.google.ru/search?q=DH2987-002&amp;newwindow=1&amp;tbm=isch","Еще фото")</f>
        <v>Еще фото</v>
      </c>
      <c r="F715" s="13"/>
      <c r="G715" s="24" t="s">
        <v>866</v>
      </c>
      <c r="H715" s="24" t="s">
        <v>514</v>
      </c>
      <c r="I715" s="24" t="s">
        <v>867</v>
      </c>
      <c r="J715" s="14" t="s">
        <v>29</v>
      </c>
      <c r="K715" s="15" t="s">
        <v>30</v>
      </c>
      <c r="L715" s="57"/>
      <c r="M715" s="14"/>
      <c r="N715" s="14" t="s">
        <v>92</v>
      </c>
      <c r="O715" s="14"/>
      <c r="P715" s="15" t="s">
        <v>879</v>
      </c>
      <c r="Q715" s="16">
        <v>12499</v>
      </c>
      <c r="R715" s="17">
        <v>40</v>
      </c>
      <c r="S715" s="18">
        <v>8624.31</v>
      </c>
      <c r="T715" s="19" t="s">
        <v>407</v>
      </c>
      <c r="U715" s="20" t="s">
        <v>589</v>
      </c>
      <c r="V715" s="22">
        <v>41</v>
      </c>
      <c r="W715" s="22">
        <v>1</v>
      </c>
      <c r="X715" s="23"/>
    </row>
    <row r="716" spans="1:24" s="1" customFormat="1" ht="26" customHeight="1" x14ac:dyDescent="0.3">
      <c r="A716" s="24" t="s">
        <v>23</v>
      </c>
      <c r="B716" s="24" t="s">
        <v>923</v>
      </c>
      <c r="C716" s="12" t="s">
        <v>1211</v>
      </c>
      <c r="D716" s="54"/>
      <c r="E716" s="39" t="str">
        <f>HYPERLINK("https://www.google.ru/search?q=DH2987-002&amp;newwindow=1&amp;tbm=isch","Еще фото")</f>
        <v>Еще фото</v>
      </c>
      <c r="F716" s="13"/>
      <c r="G716" s="24" t="s">
        <v>866</v>
      </c>
      <c r="H716" s="24" t="s">
        <v>514</v>
      </c>
      <c r="I716" s="24" t="s">
        <v>867</v>
      </c>
      <c r="J716" s="14" t="s">
        <v>29</v>
      </c>
      <c r="K716" s="15" t="s">
        <v>30</v>
      </c>
      <c r="L716" s="57"/>
      <c r="M716" s="14"/>
      <c r="N716" s="14" t="s">
        <v>92</v>
      </c>
      <c r="O716" s="14"/>
      <c r="P716" s="15" t="s">
        <v>879</v>
      </c>
      <c r="Q716" s="16">
        <v>12499</v>
      </c>
      <c r="R716" s="17">
        <v>40</v>
      </c>
      <c r="S716" s="18">
        <v>8624.31</v>
      </c>
      <c r="T716" s="19" t="s">
        <v>407</v>
      </c>
      <c r="U716" s="20" t="s">
        <v>524</v>
      </c>
      <c r="V716" s="30">
        <v>41.5</v>
      </c>
      <c r="W716" s="22">
        <v>1</v>
      </c>
      <c r="X716" s="23"/>
    </row>
    <row r="717" spans="1:24" s="1" customFormat="1" ht="26" customHeight="1" x14ac:dyDescent="0.3">
      <c r="A717" s="24" t="s">
        <v>23</v>
      </c>
      <c r="B717" s="24" t="s">
        <v>923</v>
      </c>
      <c r="C717" s="12" t="s">
        <v>1211</v>
      </c>
      <c r="D717" s="55"/>
      <c r="E717" s="39" t="str">
        <f>HYPERLINK("https://www.google.ru/search?q=DH2987-002&amp;newwindow=1&amp;tbm=isch","Еще фото")</f>
        <v>Еще фото</v>
      </c>
      <c r="F717" s="13"/>
      <c r="G717" s="24" t="s">
        <v>866</v>
      </c>
      <c r="H717" s="24" t="s">
        <v>514</v>
      </c>
      <c r="I717" s="24" t="s">
        <v>867</v>
      </c>
      <c r="J717" s="14" t="s">
        <v>29</v>
      </c>
      <c r="K717" s="15" t="s">
        <v>30</v>
      </c>
      <c r="L717" s="58"/>
      <c r="M717" s="14"/>
      <c r="N717" s="14" t="s">
        <v>92</v>
      </c>
      <c r="O717" s="14"/>
      <c r="P717" s="15" t="s">
        <v>879</v>
      </c>
      <c r="Q717" s="16">
        <v>12499</v>
      </c>
      <c r="R717" s="17">
        <v>40</v>
      </c>
      <c r="S717" s="18">
        <v>8624.31</v>
      </c>
      <c r="T717" s="19" t="s">
        <v>407</v>
      </c>
      <c r="U717" s="20" t="s">
        <v>525</v>
      </c>
      <c r="V717" s="22">
        <v>42</v>
      </c>
      <c r="W717" s="22">
        <v>1</v>
      </c>
      <c r="X717" s="23"/>
    </row>
    <row r="718" spans="1:24" s="1" customFormat="1" ht="21" customHeight="1" x14ac:dyDescent="0.3">
      <c r="A718" s="11" t="s">
        <v>23</v>
      </c>
      <c r="B718" s="11" t="s">
        <v>923</v>
      </c>
      <c r="C718" s="27" t="s">
        <v>1212</v>
      </c>
      <c r="D718" s="53"/>
      <c r="E718" s="39" t="str">
        <f>HYPERLINK("https://www.google.ru/search?q=DH2987-100&amp;newwindow=1&amp;tbm=isch","Еще фото")</f>
        <v>Еще фото</v>
      </c>
      <c r="F718" s="25" t="s">
        <v>615</v>
      </c>
      <c r="G718" s="11" t="s">
        <v>866</v>
      </c>
      <c r="H718" s="11" t="s">
        <v>514</v>
      </c>
      <c r="I718" s="14" t="s">
        <v>867</v>
      </c>
      <c r="J718" s="14" t="s">
        <v>29</v>
      </c>
      <c r="K718" s="15" t="s">
        <v>30</v>
      </c>
      <c r="L718" s="56" t="s">
        <v>925</v>
      </c>
      <c r="M718" s="14"/>
      <c r="N718" s="14" t="s">
        <v>75</v>
      </c>
      <c r="O718" s="14"/>
      <c r="P718" s="15" t="s">
        <v>879</v>
      </c>
      <c r="Q718" s="16">
        <v>12899</v>
      </c>
      <c r="R718" s="17">
        <v>40</v>
      </c>
      <c r="S718" s="18">
        <v>8900.31</v>
      </c>
      <c r="T718" s="19" t="s">
        <v>407</v>
      </c>
      <c r="U718" s="20" t="s">
        <v>589</v>
      </c>
      <c r="V718" s="22">
        <v>41</v>
      </c>
      <c r="W718" s="22">
        <v>18</v>
      </c>
      <c r="X718" s="23"/>
    </row>
    <row r="719" spans="1:24" s="1" customFormat="1" ht="21" customHeight="1" x14ac:dyDescent="0.3">
      <c r="A719" s="24" t="s">
        <v>23</v>
      </c>
      <c r="B719" s="24" t="s">
        <v>923</v>
      </c>
      <c r="C719" s="28" t="s">
        <v>1212</v>
      </c>
      <c r="D719" s="54"/>
      <c r="E719" s="39" t="str">
        <f>HYPERLINK("https://www.google.ru/search?q=DH2987-100&amp;newwindow=1&amp;tbm=isch","Еще фото")</f>
        <v>Еще фото</v>
      </c>
      <c r="F719" s="25" t="s">
        <v>615</v>
      </c>
      <c r="G719" s="24" t="s">
        <v>866</v>
      </c>
      <c r="H719" s="24" t="s">
        <v>514</v>
      </c>
      <c r="I719" s="24" t="s">
        <v>867</v>
      </c>
      <c r="J719" s="14" t="s">
        <v>29</v>
      </c>
      <c r="K719" s="15" t="s">
        <v>30</v>
      </c>
      <c r="L719" s="57"/>
      <c r="M719" s="14"/>
      <c r="N719" s="14" t="s">
        <v>75</v>
      </c>
      <c r="O719" s="14"/>
      <c r="P719" s="15" t="s">
        <v>879</v>
      </c>
      <c r="Q719" s="16">
        <v>12899</v>
      </c>
      <c r="R719" s="17">
        <v>40</v>
      </c>
      <c r="S719" s="18">
        <v>8900.31</v>
      </c>
      <c r="T719" s="19" t="s">
        <v>407</v>
      </c>
      <c r="U719" s="20" t="s">
        <v>524</v>
      </c>
      <c r="V719" s="30">
        <v>41.5</v>
      </c>
      <c r="W719" s="22">
        <v>117</v>
      </c>
      <c r="X719" s="23"/>
    </row>
    <row r="720" spans="1:24" s="1" customFormat="1" ht="21" customHeight="1" x14ac:dyDescent="0.3">
      <c r="A720" s="24" t="s">
        <v>23</v>
      </c>
      <c r="B720" s="24" t="s">
        <v>923</v>
      </c>
      <c r="C720" s="28" t="s">
        <v>1212</v>
      </c>
      <c r="D720" s="54"/>
      <c r="E720" s="39" t="str">
        <f>HYPERLINK("https://www.google.ru/search?q=DH2987-100&amp;newwindow=1&amp;tbm=isch","Еще фото")</f>
        <v>Еще фото</v>
      </c>
      <c r="F720" s="25" t="s">
        <v>615</v>
      </c>
      <c r="G720" s="24" t="s">
        <v>866</v>
      </c>
      <c r="H720" s="24" t="s">
        <v>514</v>
      </c>
      <c r="I720" s="24" t="s">
        <v>867</v>
      </c>
      <c r="J720" s="14" t="s">
        <v>29</v>
      </c>
      <c r="K720" s="15" t="s">
        <v>30</v>
      </c>
      <c r="L720" s="57"/>
      <c r="M720" s="14"/>
      <c r="N720" s="14" t="s">
        <v>75</v>
      </c>
      <c r="O720" s="14"/>
      <c r="P720" s="15" t="s">
        <v>879</v>
      </c>
      <c r="Q720" s="16">
        <v>12899</v>
      </c>
      <c r="R720" s="17">
        <v>40</v>
      </c>
      <c r="S720" s="18">
        <v>8900.31</v>
      </c>
      <c r="T720" s="19" t="s">
        <v>407</v>
      </c>
      <c r="U720" s="20" t="s">
        <v>526</v>
      </c>
      <c r="V720" s="22">
        <v>43</v>
      </c>
      <c r="W720" s="22">
        <v>3</v>
      </c>
      <c r="X720" s="23"/>
    </row>
    <row r="721" spans="1:24" s="1" customFormat="1" ht="21" customHeight="1" x14ac:dyDescent="0.3">
      <c r="A721" s="24" t="s">
        <v>23</v>
      </c>
      <c r="B721" s="24" t="s">
        <v>923</v>
      </c>
      <c r="C721" s="28" t="s">
        <v>1212</v>
      </c>
      <c r="D721" s="54"/>
      <c r="E721" s="39" t="str">
        <f>HYPERLINK("https://www.google.ru/search?q=DH2987-100&amp;newwindow=1&amp;tbm=isch","Еще фото")</f>
        <v>Еще фото</v>
      </c>
      <c r="F721" s="25" t="s">
        <v>615</v>
      </c>
      <c r="G721" s="24" t="s">
        <v>866</v>
      </c>
      <c r="H721" s="24" t="s">
        <v>514</v>
      </c>
      <c r="I721" s="24" t="s">
        <v>867</v>
      </c>
      <c r="J721" s="14" t="s">
        <v>29</v>
      </c>
      <c r="K721" s="15" t="s">
        <v>30</v>
      </c>
      <c r="L721" s="57"/>
      <c r="M721" s="14"/>
      <c r="N721" s="14" t="s">
        <v>75</v>
      </c>
      <c r="O721" s="14"/>
      <c r="P721" s="15" t="s">
        <v>879</v>
      </c>
      <c r="Q721" s="16">
        <v>12899</v>
      </c>
      <c r="R721" s="17">
        <v>40</v>
      </c>
      <c r="S721" s="18">
        <v>8900.31</v>
      </c>
      <c r="T721" s="19" t="s">
        <v>407</v>
      </c>
      <c r="U721" s="20" t="s">
        <v>666</v>
      </c>
      <c r="V721" s="22">
        <v>44</v>
      </c>
      <c r="W721" s="22">
        <v>3</v>
      </c>
      <c r="X721" s="23"/>
    </row>
    <row r="722" spans="1:24" s="1" customFormat="1" ht="32" customHeight="1" x14ac:dyDescent="0.3">
      <c r="A722" s="24" t="s">
        <v>23</v>
      </c>
      <c r="B722" s="24" t="s">
        <v>923</v>
      </c>
      <c r="C722" s="28" t="s">
        <v>1212</v>
      </c>
      <c r="D722" s="55"/>
      <c r="E722" s="39" t="str">
        <f>HYPERLINK("https://www.google.ru/search?q=DH2987-100&amp;newwindow=1&amp;tbm=isch","Еще фото")</f>
        <v>Еще фото</v>
      </c>
      <c r="F722" s="25" t="s">
        <v>615</v>
      </c>
      <c r="G722" s="24" t="s">
        <v>866</v>
      </c>
      <c r="H722" s="24" t="s">
        <v>514</v>
      </c>
      <c r="I722" s="24" t="s">
        <v>867</v>
      </c>
      <c r="J722" s="14" t="s">
        <v>29</v>
      </c>
      <c r="K722" s="15" t="s">
        <v>30</v>
      </c>
      <c r="L722" s="58"/>
      <c r="M722" s="14"/>
      <c r="N722" s="14" t="s">
        <v>75</v>
      </c>
      <c r="O722" s="14"/>
      <c r="P722" s="15" t="s">
        <v>879</v>
      </c>
      <c r="Q722" s="16">
        <v>12899</v>
      </c>
      <c r="R722" s="17">
        <v>40</v>
      </c>
      <c r="S722" s="18">
        <v>8900.31</v>
      </c>
      <c r="T722" s="19" t="s">
        <v>407</v>
      </c>
      <c r="U722" s="20" t="s">
        <v>667</v>
      </c>
      <c r="V722" s="30">
        <v>44.5</v>
      </c>
      <c r="W722" s="22">
        <v>2</v>
      </c>
      <c r="X722" s="23"/>
    </row>
    <row r="723" spans="1:24" s="1" customFormat="1" ht="17" customHeight="1" x14ac:dyDescent="0.3">
      <c r="A723" s="11" t="s">
        <v>23</v>
      </c>
      <c r="B723" s="11" t="s">
        <v>923</v>
      </c>
      <c r="C723" s="12" t="s">
        <v>1213</v>
      </c>
      <c r="D723" s="53"/>
      <c r="E723" s="39" t="str">
        <f t="shared" ref="E723:E728" si="27">HYPERLINK("https://www.google.ru/search?q=DH3158-100&amp;newwindow=1&amp;tbm=isch","Еще фото")</f>
        <v>Еще фото</v>
      </c>
      <c r="F723" s="13" t="s">
        <v>615</v>
      </c>
      <c r="G723" s="11" t="s">
        <v>866</v>
      </c>
      <c r="H723" s="11" t="s">
        <v>514</v>
      </c>
      <c r="I723" s="14" t="s">
        <v>867</v>
      </c>
      <c r="J723" s="14" t="s">
        <v>29</v>
      </c>
      <c r="K723" s="15" t="s">
        <v>58</v>
      </c>
      <c r="L723" s="56" t="s">
        <v>1214</v>
      </c>
      <c r="M723" s="14"/>
      <c r="N723" s="14" t="s">
        <v>75</v>
      </c>
      <c r="O723" s="14"/>
      <c r="P723" s="15" t="s">
        <v>879</v>
      </c>
      <c r="Q723" s="16">
        <v>12299</v>
      </c>
      <c r="R723" s="17">
        <v>40</v>
      </c>
      <c r="S723" s="18">
        <v>8486.31</v>
      </c>
      <c r="T723" s="19" t="s">
        <v>407</v>
      </c>
      <c r="U723" s="20" t="s">
        <v>519</v>
      </c>
      <c r="V723" s="30">
        <v>35.5</v>
      </c>
      <c r="W723" s="22">
        <v>7</v>
      </c>
      <c r="X723" s="23"/>
    </row>
    <row r="724" spans="1:24" s="1" customFormat="1" ht="17" customHeight="1" x14ac:dyDescent="0.3">
      <c r="A724" s="24" t="s">
        <v>23</v>
      </c>
      <c r="B724" s="24" t="s">
        <v>923</v>
      </c>
      <c r="C724" s="12" t="s">
        <v>1213</v>
      </c>
      <c r="D724" s="54"/>
      <c r="E724" s="39" t="str">
        <f t="shared" si="27"/>
        <v>Еще фото</v>
      </c>
      <c r="F724" s="13" t="s">
        <v>615</v>
      </c>
      <c r="G724" s="24" t="s">
        <v>866</v>
      </c>
      <c r="H724" s="24" t="s">
        <v>514</v>
      </c>
      <c r="I724" s="24" t="s">
        <v>867</v>
      </c>
      <c r="J724" s="14" t="s">
        <v>29</v>
      </c>
      <c r="K724" s="15" t="s">
        <v>58</v>
      </c>
      <c r="L724" s="57"/>
      <c r="M724" s="14"/>
      <c r="N724" s="14" t="s">
        <v>75</v>
      </c>
      <c r="O724" s="14"/>
      <c r="P724" s="15" t="s">
        <v>879</v>
      </c>
      <c r="Q724" s="16">
        <v>12299</v>
      </c>
      <c r="R724" s="17">
        <v>40</v>
      </c>
      <c r="S724" s="18">
        <v>8486.31</v>
      </c>
      <c r="T724" s="19" t="s">
        <v>407</v>
      </c>
      <c r="U724" s="20" t="s">
        <v>520</v>
      </c>
      <c r="V724" s="30">
        <v>36.5</v>
      </c>
      <c r="W724" s="22">
        <v>9</v>
      </c>
      <c r="X724" s="23"/>
    </row>
    <row r="725" spans="1:24" s="1" customFormat="1" ht="17" customHeight="1" x14ac:dyDescent="0.3">
      <c r="A725" s="24" t="s">
        <v>23</v>
      </c>
      <c r="B725" s="24" t="s">
        <v>923</v>
      </c>
      <c r="C725" s="12" t="s">
        <v>1213</v>
      </c>
      <c r="D725" s="54"/>
      <c r="E725" s="39" t="str">
        <f t="shared" si="27"/>
        <v>Еще фото</v>
      </c>
      <c r="F725" s="13" t="s">
        <v>615</v>
      </c>
      <c r="G725" s="24" t="s">
        <v>866</v>
      </c>
      <c r="H725" s="24" t="s">
        <v>514</v>
      </c>
      <c r="I725" s="24" t="s">
        <v>867</v>
      </c>
      <c r="J725" s="14" t="s">
        <v>29</v>
      </c>
      <c r="K725" s="15" t="s">
        <v>58</v>
      </c>
      <c r="L725" s="57"/>
      <c r="M725" s="14"/>
      <c r="N725" s="14" t="s">
        <v>75</v>
      </c>
      <c r="O725" s="14"/>
      <c r="P725" s="15" t="s">
        <v>879</v>
      </c>
      <c r="Q725" s="16">
        <v>12299</v>
      </c>
      <c r="R725" s="17">
        <v>40</v>
      </c>
      <c r="S725" s="18">
        <v>8486.31</v>
      </c>
      <c r="T725" s="19" t="s">
        <v>407</v>
      </c>
      <c r="U725" s="20" t="s">
        <v>521</v>
      </c>
      <c r="V725" s="22">
        <v>37</v>
      </c>
      <c r="W725" s="22">
        <v>11</v>
      </c>
      <c r="X725" s="23"/>
    </row>
    <row r="726" spans="1:24" s="1" customFormat="1" ht="17" customHeight="1" x14ac:dyDescent="0.3">
      <c r="A726" s="24" t="s">
        <v>23</v>
      </c>
      <c r="B726" s="24" t="s">
        <v>923</v>
      </c>
      <c r="C726" s="12" t="s">
        <v>1213</v>
      </c>
      <c r="D726" s="54"/>
      <c r="E726" s="39" t="str">
        <f t="shared" si="27"/>
        <v>Еще фото</v>
      </c>
      <c r="F726" s="13" t="s">
        <v>615</v>
      </c>
      <c r="G726" s="24" t="s">
        <v>866</v>
      </c>
      <c r="H726" s="24" t="s">
        <v>514</v>
      </c>
      <c r="I726" s="24" t="s">
        <v>867</v>
      </c>
      <c r="J726" s="14" t="s">
        <v>29</v>
      </c>
      <c r="K726" s="15" t="s">
        <v>58</v>
      </c>
      <c r="L726" s="57"/>
      <c r="M726" s="14"/>
      <c r="N726" s="14" t="s">
        <v>75</v>
      </c>
      <c r="O726" s="14"/>
      <c r="P726" s="15" t="s">
        <v>879</v>
      </c>
      <c r="Q726" s="16">
        <v>12299</v>
      </c>
      <c r="R726" s="17">
        <v>40</v>
      </c>
      <c r="S726" s="18">
        <v>8486.31</v>
      </c>
      <c r="T726" s="19" t="s">
        <v>407</v>
      </c>
      <c r="U726" s="20" t="s">
        <v>522</v>
      </c>
      <c r="V726" s="30">
        <v>37.5</v>
      </c>
      <c r="W726" s="22">
        <v>4</v>
      </c>
      <c r="X726" s="23"/>
    </row>
    <row r="727" spans="1:24" s="1" customFormat="1" ht="17" customHeight="1" x14ac:dyDescent="0.3">
      <c r="A727" s="24" t="s">
        <v>23</v>
      </c>
      <c r="B727" s="24" t="s">
        <v>923</v>
      </c>
      <c r="C727" s="12" t="s">
        <v>1213</v>
      </c>
      <c r="D727" s="54"/>
      <c r="E727" s="39" t="str">
        <f t="shared" si="27"/>
        <v>Еще фото</v>
      </c>
      <c r="F727" s="13" t="s">
        <v>615</v>
      </c>
      <c r="G727" s="24" t="s">
        <v>866</v>
      </c>
      <c r="H727" s="24" t="s">
        <v>514</v>
      </c>
      <c r="I727" s="24" t="s">
        <v>867</v>
      </c>
      <c r="J727" s="14" t="s">
        <v>29</v>
      </c>
      <c r="K727" s="15" t="s">
        <v>58</v>
      </c>
      <c r="L727" s="57"/>
      <c r="M727" s="14"/>
      <c r="N727" s="14" t="s">
        <v>75</v>
      </c>
      <c r="O727" s="14"/>
      <c r="P727" s="15" t="s">
        <v>879</v>
      </c>
      <c r="Q727" s="16">
        <v>12299</v>
      </c>
      <c r="R727" s="17">
        <v>40</v>
      </c>
      <c r="S727" s="18">
        <v>8486.31</v>
      </c>
      <c r="T727" s="19" t="s">
        <v>407</v>
      </c>
      <c r="U727" s="20" t="s">
        <v>589</v>
      </c>
      <c r="V727" s="22">
        <v>39</v>
      </c>
      <c r="W727" s="22">
        <v>1</v>
      </c>
      <c r="X727" s="23"/>
    </row>
    <row r="728" spans="1:24" s="1" customFormat="1" ht="22.05" customHeight="1" x14ac:dyDescent="0.3">
      <c r="A728" s="24" t="s">
        <v>23</v>
      </c>
      <c r="B728" s="24" t="s">
        <v>923</v>
      </c>
      <c r="C728" s="12" t="s">
        <v>1213</v>
      </c>
      <c r="D728" s="55"/>
      <c r="E728" s="39" t="str">
        <f t="shared" si="27"/>
        <v>Еще фото</v>
      </c>
      <c r="F728" s="13" t="s">
        <v>615</v>
      </c>
      <c r="G728" s="24" t="s">
        <v>866</v>
      </c>
      <c r="H728" s="24" t="s">
        <v>514</v>
      </c>
      <c r="I728" s="24" t="s">
        <v>867</v>
      </c>
      <c r="J728" s="14" t="s">
        <v>29</v>
      </c>
      <c r="K728" s="15" t="s">
        <v>58</v>
      </c>
      <c r="L728" s="58"/>
      <c r="M728" s="14"/>
      <c r="N728" s="14" t="s">
        <v>75</v>
      </c>
      <c r="O728" s="14"/>
      <c r="P728" s="15" t="s">
        <v>879</v>
      </c>
      <c r="Q728" s="16">
        <v>12299</v>
      </c>
      <c r="R728" s="17">
        <v>40</v>
      </c>
      <c r="S728" s="18">
        <v>8486.31</v>
      </c>
      <c r="T728" s="19" t="s">
        <v>407</v>
      </c>
      <c r="U728" s="20" t="s">
        <v>524</v>
      </c>
      <c r="V728" s="30">
        <v>39.5</v>
      </c>
      <c r="W728" s="22">
        <v>2</v>
      </c>
      <c r="X728" s="23"/>
    </row>
    <row r="729" spans="1:24" s="1" customFormat="1" ht="108" customHeight="1" x14ac:dyDescent="0.3">
      <c r="A729" s="11" t="s">
        <v>23</v>
      </c>
      <c r="B729" s="11" t="s">
        <v>923</v>
      </c>
      <c r="C729" s="12" t="s">
        <v>1215</v>
      </c>
      <c r="D729" s="26"/>
      <c r="E729" s="39" t="str">
        <f>HYPERLINK("https://www.google.ru/search?q=DH3158-101&amp;newwindow=1&amp;tbm=isch","Еще фото")</f>
        <v>Еще фото</v>
      </c>
      <c r="F729" s="13"/>
      <c r="G729" s="11" t="s">
        <v>866</v>
      </c>
      <c r="H729" s="11" t="s">
        <v>514</v>
      </c>
      <c r="I729" s="14" t="s">
        <v>867</v>
      </c>
      <c r="J729" s="14" t="s">
        <v>29</v>
      </c>
      <c r="K729" s="15" t="s">
        <v>58</v>
      </c>
      <c r="L729" s="14" t="s">
        <v>1214</v>
      </c>
      <c r="M729" s="14"/>
      <c r="N729" s="14" t="s">
        <v>75</v>
      </c>
      <c r="O729" s="14"/>
      <c r="P729" s="15" t="s">
        <v>1216</v>
      </c>
      <c r="Q729" s="16">
        <v>12899</v>
      </c>
      <c r="R729" s="17">
        <v>40</v>
      </c>
      <c r="S729" s="18">
        <v>8900.31</v>
      </c>
      <c r="T729" s="19" t="s">
        <v>407</v>
      </c>
      <c r="U729" s="20" t="s">
        <v>521</v>
      </c>
      <c r="V729" s="22">
        <v>37</v>
      </c>
      <c r="W729" s="22">
        <v>1</v>
      </c>
      <c r="X729" s="23"/>
    </row>
    <row r="730" spans="1:24" s="1" customFormat="1" ht="35" customHeight="1" x14ac:dyDescent="0.3">
      <c r="A730" s="11" t="s">
        <v>23</v>
      </c>
      <c r="B730" s="11" t="s">
        <v>923</v>
      </c>
      <c r="C730" s="12" t="s">
        <v>1217</v>
      </c>
      <c r="D730" s="53"/>
      <c r="E730" s="39" t="str">
        <f>HYPERLINK("https://www.google.ru/search?q=DH3158-102&amp;newwindow=1&amp;tbm=isch","Еще фото")</f>
        <v>Еще фото</v>
      </c>
      <c r="F730" s="13"/>
      <c r="G730" s="11" t="s">
        <v>866</v>
      </c>
      <c r="H730" s="11" t="s">
        <v>514</v>
      </c>
      <c r="I730" s="14" t="s">
        <v>867</v>
      </c>
      <c r="J730" s="14" t="s">
        <v>29</v>
      </c>
      <c r="K730" s="15" t="s">
        <v>58</v>
      </c>
      <c r="L730" s="56" t="s">
        <v>1214</v>
      </c>
      <c r="M730" s="14"/>
      <c r="N730" s="14" t="s">
        <v>75</v>
      </c>
      <c r="O730" s="14"/>
      <c r="P730" s="15" t="s">
        <v>879</v>
      </c>
      <c r="Q730" s="16">
        <v>12899</v>
      </c>
      <c r="R730" s="17">
        <v>40</v>
      </c>
      <c r="S730" s="18">
        <v>8900.31</v>
      </c>
      <c r="T730" s="19" t="s">
        <v>407</v>
      </c>
      <c r="U730" s="20" t="s">
        <v>519</v>
      </c>
      <c r="V730" s="30">
        <v>35.5</v>
      </c>
      <c r="W730" s="22">
        <v>1</v>
      </c>
      <c r="X730" s="23"/>
    </row>
    <row r="731" spans="1:24" s="1" customFormat="1" ht="35" customHeight="1" x14ac:dyDescent="0.3">
      <c r="A731" s="24" t="s">
        <v>23</v>
      </c>
      <c r="B731" s="24" t="s">
        <v>923</v>
      </c>
      <c r="C731" s="12" t="s">
        <v>1217</v>
      </c>
      <c r="D731" s="54"/>
      <c r="E731" s="39" t="str">
        <f>HYPERLINK("https://www.google.ru/search?q=DH3158-102&amp;newwindow=1&amp;tbm=isch","Еще фото")</f>
        <v>Еще фото</v>
      </c>
      <c r="F731" s="13"/>
      <c r="G731" s="24" t="s">
        <v>866</v>
      </c>
      <c r="H731" s="24" t="s">
        <v>514</v>
      </c>
      <c r="I731" s="24" t="s">
        <v>867</v>
      </c>
      <c r="J731" s="14" t="s">
        <v>29</v>
      </c>
      <c r="K731" s="15" t="s">
        <v>58</v>
      </c>
      <c r="L731" s="57"/>
      <c r="M731" s="14"/>
      <c r="N731" s="14" t="s">
        <v>75</v>
      </c>
      <c r="O731" s="14"/>
      <c r="P731" s="15" t="s">
        <v>879</v>
      </c>
      <c r="Q731" s="16">
        <v>12899</v>
      </c>
      <c r="R731" s="17">
        <v>40</v>
      </c>
      <c r="S731" s="18">
        <v>8900.31</v>
      </c>
      <c r="T731" s="19" t="s">
        <v>407</v>
      </c>
      <c r="U731" s="20" t="s">
        <v>520</v>
      </c>
      <c r="V731" s="30">
        <v>36.5</v>
      </c>
      <c r="W731" s="22">
        <v>2</v>
      </c>
      <c r="X731" s="23"/>
    </row>
    <row r="732" spans="1:24" s="1" customFormat="1" ht="37.049999999999997" customHeight="1" x14ac:dyDescent="0.3">
      <c r="A732" s="24" t="s">
        <v>23</v>
      </c>
      <c r="B732" s="24" t="s">
        <v>923</v>
      </c>
      <c r="C732" s="12" t="s">
        <v>1217</v>
      </c>
      <c r="D732" s="55"/>
      <c r="E732" s="39" t="str">
        <f>HYPERLINK("https://www.google.ru/search?q=DH3158-102&amp;newwindow=1&amp;tbm=isch","Еще фото")</f>
        <v>Еще фото</v>
      </c>
      <c r="F732" s="13"/>
      <c r="G732" s="24" t="s">
        <v>866</v>
      </c>
      <c r="H732" s="24" t="s">
        <v>514</v>
      </c>
      <c r="I732" s="24" t="s">
        <v>867</v>
      </c>
      <c r="J732" s="14" t="s">
        <v>29</v>
      </c>
      <c r="K732" s="15" t="s">
        <v>58</v>
      </c>
      <c r="L732" s="58"/>
      <c r="M732" s="14"/>
      <c r="N732" s="14" t="s">
        <v>75</v>
      </c>
      <c r="O732" s="14"/>
      <c r="P732" s="15" t="s">
        <v>879</v>
      </c>
      <c r="Q732" s="16">
        <v>12899</v>
      </c>
      <c r="R732" s="17">
        <v>40</v>
      </c>
      <c r="S732" s="18">
        <v>8900.31</v>
      </c>
      <c r="T732" s="19" t="s">
        <v>407</v>
      </c>
      <c r="U732" s="20" t="s">
        <v>589</v>
      </c>
      <c r="V732" s="22">
        <v>39</v>
      </c>
      <c r="W732" s="22">
        <v>1</v>
      </c>
      <c r="X732" s="23"/>
    </row>
    <row r="733" spans="1:24" s="1" customFormat="1" ht="21" customHeight="1" x14ac:dyDescent="0.3">
      <c r="A733" s="11" t="s">
        <v>23</v>
      </c>
      <c r="B733" s="11" t="s">
        <v>1053</v>
      </c>
      <c r="C733" s="27" t="s">
        <v>1218</v>
      </c>
      <c r="D733" s="53"/>
      <c r="E733" s="39" t="str">
        <f>HYPERLINK("https://www.google.ru/search?q=DH3160-101&amp;newwindow=1&amp;tbm=isch","Еще фото")</f>
        <v>Еще фото</v>
      </c>
      <c r="F733" s="13"/>
      <c r="G733" s="11" t="s">
        <v>866</v>
      </c>
      <c r="H733" s="11" t="s">
        <v>514</v>
      </c>
      <c r="I733" s="14" t="s">
        <v>867</v>
      </c>
      <c r="J733" s="14" t="s">
        <v>29</v>
      </c>
      <c r="K733" s="15" t="s">
        <v>30</v>
      </c>
      <c r="L733" s="56" t="s">
        <v>1219</v>
      </c>
      <c r="M733" s="14"/>
      <c r="N733" s="14" t="s">
        <v>75</v>
      </c>
      <c r="O733" s="14"/>
      <c r="P733" s="15" t="s">
        <v>1220</v>
      </c>
      <c r="Q733" s="16">
        <v>9899</v>
      </c>
      <c r="R733" s="17">
        <v>40</v>
      </c>
      <c r="S733" s="18">
        <v>6830.3099999999995</v>
      </c>
      <c r="T733" s="19" t="s">
        <v>407</v>
      </c>
      <c r="U733" s="20" t="s">
        <v>522</v>
      </c>
      <c r="V733" s="30">
        <v>39.5</v>
      </c>
      <c r="W733" s="22">
        <v>6</v>
      </c>
      <c r="X733" s="23"/>
    </row>
    <row r="734" spans="1:24" s="1" customFormat="1" ht="21" customHeight="1" x14ac:dyDescent="0.3">
      <c r="A734" s="24" t="s">
        <v>23</v>
      </c>
      <c r="B734" s="24" t="s">
        <v>1053</v>
      </c>
      <c r="C734" s="28" t="s">
        <v>1218</v>
      </c>
      <c r="D734" s="54"/>
      <c r="E734" s="39" t="str">
        <f>HYPERLINK("https://www.google.ru/search?q=DH3160-101&amp;newwindow=1&amp;tbm=isch","Еще фото")</f>
        <v>Еще фото</v>
      </c>
      <c r="F734" s="13"/>
      <c r="G734" s="24" t="s">
        <v>866</v>
      </c>
      <c r="H734" s="24" t="s">
        <v>514</v>
      </c>
      <c r="I734" s="24" t="s">
        <v>867</v>
      </c>
      <c r="J734" s="14" t="s">
        <v>29</v>
      </c>
      <c r="K734" s="15" t="s">
        <v>30</v>
      </c>
      <c r="L734" s="57"/>
      <c r="M734" s="14"/>
      <c r="N734" s="14" t="s">
        <v>75</v>
      </c>
      <c r="O734" s="14"/>
      <c r="P734" s="15" t="s">
        <v>1220</v>
      </c>
      <c r="Q734" s="16">
        <v>9899</v>
      </c>
      <c r="R734" s="17">
        <v>40</v>
      </c>
      <c r="S734" s="18">
        <v>6830.3099999999995</v>
      </c>
      <c r="T734" s="19" t="s">
        <v>407</v>
      </c>
      <c r="U734" s="20" t="s">
        <v>523</v>
      </c>
      <c r="V734" s="22">
        <v>40</v>
      </c>
      <c r="W734" s="22">
        <v>9</v>
      </c>
      <c r="X734" s="23"/>
    </row>
    <row r="735" spans="1:24" s="1" customFormat="1" ht="21" customHeight="1" x14ac:dyDescent="0.3">
      <c r="A735" s="24" t="s">
        <v>23</v>
      </c>
      <c r="B735" s="24" t="s">
        <v>1053</v>
      </c>
      <c r="C735" s="28" t="s">
        <v>1218</v>
      </c>
      <c r="D735" s="54"/>
      <c r="E735" s="39" t="str">
        <f>HYPERLINK("https://www.google.ru/search?q=DH3160-101&amp;newwindow=1&amp;tbm=isch","Еще фото")</f>
        <v>Еще фото</v>
      </c>
      <c r="F735" s="13"/>
      <c r="G735" s="24" t="s">
        <v>866</v>
      </c>
      <c r="H735" s="24" t="s">
        <v>514</v>
      </c>
      <c r="I735" s="24" t="s">
        <v>867</v>
      </c>
      <c r="J735" s="14" t="s">
        <v>29</v>
      </c>
      <c r="K735" s="15" t="s">
        <v>30</v>
      </c>
      <c r="L735" s="57"/>
      <c r="M735" s="14"/>
      <c r="N735" s="14" t="s">
        <v>75</v>
      </c>
      <c r="O735" s="14"/>
      <c r="P735" s="15" t="s">
        <v>1220</v>
      </c>
      <c r="Q735" s="16">
        <v>9899</v>
      </c>
      <c r="R735" s="17">
        <v>40</v>
      </c>
      <c r="S735" s="18">
        <v>6830.3099999999995</v>
      </c>
      <c r="T735" s="19" t="s">
        <v>407</v>
      </c>
      <c r="U735" s="20" t="s">
        <v>589</v>
      </c>
      <c r="V735" s="22">
        <v>41</v>
      </c>
      <c r="W735" s="22">
        <v>2</v>
      </c>
      <c r="X735" s="23"/>
    </row>
    <row r="736" spans="1:24" s="1" customFormat="1" ht="21" customHeight="1" x14ac:dyDescent="0.3">
      <c r="A736" s="24" t="s">
        <v>23</v>
      </c>
      <c r="B736" s="24" t="s">
        <v>1053</v>
      </c>
      <c r="C736" s="28" t="s">
        <v>1218</v>
      </c>
      <c r="D736" s="54"/>
      <c r="E736" s="39" t="str">
        <f>HYPERLINK("https://www.google.ru/search?q=DH3160-101&amp;newwindow=1&amp;tbm=isch","Еще фото")</f>
        <v>Еще фото</v>
      </c>
      <c r="F736" s="13"/>
      <c r="G736" s="24" t="s">
        <v>866</v>
      </c>
      <c r="H736" s="24" t="s">
        <v>514</v>
      </c>
      <c r="I736" s="24" t="s">
        <v>867</v>
      </c>
      <c r="J736" s="14" t="s">
        <v>29</v>
      </c>
      <c r="K736" s="15" t="s">
        <v>30</v>
      </c>
      <c r="L736" s="57"/>
      <c r="M736" s="14"/>
      <c r="N736" s="14" t="s">
        <v>75</v>
      </c>
      <c r="O736" s="14"/>
      <c r="P736" s="15" t="s">
        <v>1220</v>
      </c>
      <c r="Q736" s="16">
        <v>9899</v>
      </c>
      <c r="R736" s="17">
        <v>40</v>
      </c>
      <c r="S736" s="18">
        <v>6830.3099999999995</v>
      </c>
      <c r="T736" s="19" t="s">
        <v>407</v>
      </c>
      <c r="U736" s="20" t="s">
        <v>524</v>
      </c>
      <c r="V736" s="30">
        <v>41.5</v>
      </c>
      <c r="W736" s="22">
        <v>24</v>
      </c>
      <c r="X736" s="23"/>
    </row>
    <row r="737" spans="1:24" s="1" customFormat="1" ht="32" customHeight="1" x14ac:dyDescent="0.3">
      <c r="A737" s="24" t="s">
        <v>23</v>
      </c>
      <c r="B737" s="24" t="s">
        <v>1053</v>
      </c>
      <c r="C737" s="28" t="s">
        <v>1218</v>
      </c>
      <c r="D737" s="55"/>
      <c r="E737" s="39" t="str">
        <f>HYPERLINK("https://www.google.ru/search?q=DH3160-101&amp;newwindow=1&amp;tbm=isch","Еще фото")</f>
        <v>Еще фото</v>
      </c>
      <c r="F737" s="13"/>
      <c r="G737" s="24" t="s">
        <v>866</v>
      </c>
      <c r="H737" s="24" t="s">
        <v>514</v>
      </c>
      <c r="I737" s="24" t="s">
        <v>867</v>
      </c>
      <c r="J737" s="14" t="s">
        <v>29</v>
      </c>
      <c r="K737" s="15" t="s">
        <v>30</v>
      </c>
      <c r="L737" s="58"/>
      <c r="M737" s="14"/>
      <c r="N737" s="14" t="s">
        <v>75</v>
      </c>
      <c r="O737" s="14"/>
      <c r="P737" s="15" t="s">
        <v>1220</v>
      </c>
      <c r="Q737" s="16">
        <v>9899</v>
      </c>
      <c r="R737" s="17">
        <v>40</v>
      </c>
      <c r="S737" s="18">
        <v>6830.3099999999995</v>
      </c>
      <c r="T737" s="19" t="s">
        <v>407</v>
      </c>
      <c r="U737" s="20" t="s">
        <v>666</v>
      </c>
      <c r="V737" s="22">
        <v>44</v>
      </c>
      <c r="W737" s="22">
        <v>1</v>
      </c>
      <c r="X737" s="23"/>
    </row>
    <row r="738" spans="1:24" s="1" customFormat="1" ht="52.05" customHeight="1" x14ac:dyDescent="0.3">
      <c r="A738" s="11" t="s">
        <v>23</v>
      </c>
      <c r="B738" s="11" t="s">
        <v>1221</v>
      </c>
      <c r="C738" s="12" t="s">
        <v>1222</v>
      </c>
      <c r="D738" s="59"/>
      <c r="E738" s="39" t="str">
        <f>HYPERLINK("https://www.google.ru/search?q=DH3160-103&amp;newwindow=1&amp;tbm=isch","Еще фото")</f>
        <v>Еще фото</v>
      </c>
      <c r="F738" s="13"/>
      <c r="G738" s="11" t="s">
        <v>866</v>
      </c>
      <c r="H738" s="11" t="s">
        <v>514</v>
      </c>
      <c r="I738" s="14" t="s">
        <v>867</v>
      </c>
      <c r="J738" s="14" t="s">
        <v>29</v>
      </c>
      <c r="K738" s="15" t="s">
        <v>30</v>
      </c>
      <c r="L738" s="56" t="s">
        <v>1223</v>
      </c>
      <c r="M738" s="14"/>
      <c r="N738" s="14" t="s">
        <v>75</v>
      </c>
      <c r="O738" s="14"/>
      <c r="P738" s="15" t="s">
        <v>1056</v>
      </c>
      <c r="Q738" s="16">
        <v>9599</v>
      </c>
      <c r="R738" s="17">
        <v>40</v>
      </c>
      <c r="S738" s="18">
        <v>6623.3099999999995</v>
      </c>
      <c r="T738" s="19" t="s">
        <v>407</v>
      </c>
      <c r="U738" s="20" t="s">
        <v>523</v>
      </c>
      <c r="V738" s="22">
        <v>40</v>
      </c>
      <c r="W738" s="22">
        <v>1</v>
      </c>
      <c r="X738" s="23"/>
    </row>
    <row r="739" spans="1:24" s="1" customFormat="1" ht="61.05" customHeight="1" x14ac:dyDescent="0.3">
      <c r="A739" s="24" t="s">
        <v>23</v>
      </c>
      <c r="B739" s="24" t="s">
        <v>1221</v>
      </c>
      <c r="C739" s="12" t="s">
        <v>1222</v>
      </c>
      <c r="D739" s="60"/>
      <c r="E739" s="39" t="str">
        <f>HYPERLINK("https://www.google.ru/search?q=DH3160-103&amp;newwindow=1&amp;tbm=isch","Еще фото")</f>
        <v>Еще фото</v>
      </c>
      <c r="F739" s="13"/>
      <c r="G739" s="24" t="s">
        <v>866</v>
      </c>
      <c r="H739" s="24" t="s">
        <v>514</v>
      </c>
      <c r="I739" s="24" t="s">
        <v>867</v>
      </c>
      <c r="J739" s="14" t="s">
        <v>29</v>
      </c>
      <c r="K739" s="15" t="s">
        <v>30</v>
      </c>
      <c r="L739" s="58"/>
      <c r="M739" s="14"/>
      <c r="N739" s="14" t="s">
        <v>75</v>
      </c>
      <c r="O739" s="14"/>
      <c r="P739" s="15" t="s">
        <v>1056</v>
      </c>
      <c r="Q739" s="16">
        <v>9599</v>
      </c>
      <c r="R739" s="17">
        <v>40</v>
      </c>
      <c r="S739" s="18">
        <v>6623.3099999999995</v>
      </c>
      <c r="T739" s="19" t="s">
        <v>407</v>
      </c>
      <c r="U739" s="20" t="s">
        <v>524</v>
      </c>
      <c r="V739" s="30">
        <v>41.5</v>
      </c>
      <c r="W739" s="22">
        <v>1</v>
      </c>
      <c r="X739" s="23"/>
    </row>
    <row r="740" spans="1:24" s="1" customFormat="1" ht="108" customHeight="1" x14ac:dyDescent="0.3">
      <c r="A740" s="11" t="s">
        <v>23</v>
      </c>
      <c r="B740" s="11" t="s">
        <v>1224</v>
      </c>
      <c r="C740" s="12" t="s">
        <v>1225</v>
      </c>
      <c r="D740" s="26"/>
      <c r="E740" s="39" t="str">
        <f>HYPERLINK("https://www.google.ru/search?q=DH5128-103&amp;newwindow=1&amp;tbm=isch","Еще фото")</f>
        <v>Еще фото</v>
      </c>
      <c r="F740" s="13"/>
      <c r="G740" s="11" t="s">
        <v>513</v>
      </c>
      <c r="H740" s="11" t="s">
        <v>514</v>
      </c>
      <c r="I740" s="14" t="s">
        <v>867</v>
      </c>
      <c r="J740" s="14" t="s">
        <v>29</v>
      </c>
      <c r="K740" s="15" t="s">
        <v>247</v>
      </c>
      <c r="L740" s="14" t="s">
        <v>1226</v>
      </c>
      <c r="M740" s="14" t="s">
        <v>546</v>
      </c>
      <c r="N740" s="14" t="s">
        <v>75</v>
      </c>
      <c r="O740" s="14"/>
      <c r="P740" s="15" t="s">
        <v>1227</v>
      </c>
      <c r="Q740" s="16">
        <v>15999</v>
      </c>
      <c r="R740" s="17">
        <v>40</v>
      </c>
      <c r="S740" s="18">
        <v>11039.31</v>
      </c>
      <c r="T740" s="19" t="s">
        <v>407</v>
      </c>
      <c r="U740" s="20" t="s">
        <v>521</v>
      </c>
      <c r="V740" s="22">
        <v>39</v>
      </c>
      <c r="W740" s="22">
        <v>1</v>
      </c>
      <c r="X740" s="23"/>
    </row>
    <row r="741" spans="1:24" s="1" customFormat="1" ht="26" customHeight="1" x14ac:dyDescent="0.3">
      <c r="A741" s="11" t="s">
        <v>23</v>
      </c>
      <c r="B741" s="11" t="s">
        <v>1228</v>
      </c>
      <c r="C741" s="12" t="s">
        <v>1229</v>
      </c>
      <c r="D741" s="53"/>
      <c r="E741" s="39" t="str">
        <f>HYPERLINK("https://www.google.ru/search?q=DH8010-108&amp;newwindow=1&amp;tbm=isch","Еще фото")</f>
        <v>Еще фото</v>
      </c>
      <c r="F741" s="13"/>
      <c r="G741" s="11" t="s">
        <v>513</v>
      </c>
      <c r="H741" s="11" t="s">
        <v>514</v>
      </c>
      <c r="I741" s="14" t="s">
        <v>867</v>
      </c>
      <c r="J741" s="14" t="s">
        <v>29</v>
      </c>
      <c r="K741" s="15" t="s">
        <v>58</v>
      </c>
      <c r="L741" s="56" t="s">
        <v>1230</v>
      </c>
      <c r="M741" s="14" t="s">
        <v>546</v>
      </c>
      <c r="N741" s="14" t="s">
        <v>75</v>
      </c>
      <c r="O741" s="14"/>
      <c r="P741" s="15" t="s">
        <v>1231</v>
      </c>
      <c r="Q741" s="16">
        <v>23299</v>
      </c>
      <c r="R741" s="17">
        <v>40</v>
      </c>
      <c r="S741" s="18">
        <v>16076.309999999998</v>
      </c>
      <c r="T741" s="19" t="s">
        <v>407</v>
      </c>
      <c r="U741" s="20" t="s">
        <v>519</v>
      </c>
      <c r="V741" s="30">
        <v>35.5</v>
      </c>
      <c r="W741" s="22">
        <v>1</v>
      </c>
      <c r="X741" s="23"/>
    </row>
    <row r="742" spans="1:24" s="1" customFormat="1" ht="26" customHeight="1" x14ac:dyDescent="0.3">
      <c r="A742" s="24" t="s">
        <v>23</v>
      </c>
      <c r="B742" s="24" t="s">
        <v>1228</v>
      </c>
      <c r="C742" s="12" t="s">
        <v>1229</v>
      </c>
      <c r="D742" s="54"/>
      <c r="E742" s="39" t="str">
        <f>HYPERLINK("https://www.google.ru/search?q=DH8010-108&amp;newwindow=1&amp;tbm=isch","Еще фото")</f>
        <v>Еще фото</v>
      </c>
      <c r="F742" s="13"/>
      <c r="G742" s="24" t="s">
        <v>513</v>
      </c>
      <c r="H742" s="24" t="s">
        <v>514</v>
      </c>
      <c r="I742" s="24" t="s">
        <v>867</v>
      </c>
      <c r="J742" s="14" t="s">
        <v>29</v>
      </c>
      <c r="K742" s="15" t="s">
        <v>58</v>
      </c>
      <c r="L742" s="57"/>
      <c r="M742" s="14" t="s">
        <v>546</v>
      </c>
      <c r="N742" s="14" t="s">
        <v>75</v>
      </c>
      <c r="O742" s="14"/>
      <c r="P742" s="15" t="s">
        <v>1231</v>
      </c>
      <c r="Q742" s="16">
        <v>23299</v>
      </c>
      <c r="R742" s="17">
        <v>40</v>
      </c>
      <c r="S742" s="18">
        <v>16076.309999999998</v>
      </c>
      <c r="T742" s="19" t="s">
        <v>407</v>
      </c>
      <c r="U742" s="20" t="s">
        <v>520</v>
      </c>
      <c r="V742" s="30">
        <v>36.5</v>
      </c>
      <c r="W742" s="22">
        <v>1</v>
      </c>
      <c r="X742" s="23"/>
    </row>
    <row r="743" spans="1:24" s="1" customFormat="1" ht="26" customHeight="1" x14ac:dyDescent="0.3">
      <c r="A743" s="24" t="s">
        <v>23</v>
      </c>
      <c r="B743" s="24" t="s">
        <v>1228</v>
      </c>
      <c r="C743" s="12" t="s">
        <v>1229</v>
      </c>
      <c r="D743" s="54"/>
      <c r="E743" s="39" t="str">
        <f>HYPERLINK("https://www.google.ru/search?q=DH8010-108&amp;newwindow=1&amp;tbm=isch","Еще фото")</f>
        <v>Еще фото</v>
      </c>
      <c r="F743" s="13"/>
      <c r="G743" s="24" t="s">
        <v>513</v>
      </c>
      <c r="H743" s="24" t="s">
        <v>514</v>
      </c>
      <c r="I743" s="24" t="s">
        <v>867</v>
      </c>
      <c r="J743" s="14" t="s">
        <v>29</v>
      </c>
      <c r="K743" s="15" t="s">
        <v>58</v>
      </c>
      <c r="L743" s="57"/>
      <c r="M743" s="14" t="s">
        <v>546</v>
      </c>
      <c r="N743" s="14" t="s">
        <v>75</v>
      </c>
      <c r="O743" s="14"/>
      <c r="P743" s="15" t="s">
        <v>1231</v>
      </c>
      <c r="Q743" s="16">
        <v>23299</v>
      </c>
      <c r="R743" s="17">
        <v>40</v>
      </c>
      <c r="S743" s="18">
        <v>16076.309999999998</v>
      </c>
      <c r="T743" s="19" t="s">
        <v>407</v>
      </c>
      <c r="U743" s="20" t="s">
        <v>521</v>
      </c>
      <c r="V743" s="22">
        <v>37</v>
      </c>
      <c r="W743" s="22">
        <v>1</v>
      </c>
      <c r="X743" s="23"/>
    </row>
    <row r="744" spans="1:24" s="1" customFormat="1" ht="26" customHeight="1" x14ac:dyDescent="0.3">
      <c r="A744" s="24" t="s">
        <v>23</v>
      </c>
      <c r="B744" s="24" t="s">
        <v>1228</v>
      </c>
      <c r="C744" s="12" t="s">
        <v>1229</v>
      </c>
      <c r="D744" s="55"/>
      <c r="E744" s="39" t="str">
        <f>HYPERLINK("https://www.google.ru/search?q=DH8010-108&amp;newwindow=1&amp;tbm=isch","Еще фото")</f>
        <v>Еще фото</v>
      </c>
      <c r="F744" s="13"/>
      <c r="G744" s="24" t="s">
        <v>513</v>
      </c>
      <c r="H744" s="24" t="s">
        <v>514</v>
      </c>
      <c r="I744" s="24" t="s">
        <v>867</v>
      </c>
      <c r="J744" s="14" t="s">
        <v>29</v>
      </c>
      <c r="K744" s="15" t="s">
        <v>58</v>
      </c>
      <c r="L744" s="58"/>
      <c r="M744" s="14" t="s">
        <v>546</v>
      </c>
      <c r="N744" s="14" t="s">
        <v>75</v>
      </c>
      <c r="O744" s="14"/>
      <c r="P744" s="15" t="s">
        <v>1231</v>
      </c>
      <c r="Q744" s="16">
        <v>23299</v>
      </c>
      <c r="R744" s="17">
        <v>40</v>
      </c>
      <c r="S744" s="18">
        <v>16076.309999999998</v>
      </c>
      <c r="T744" s="19" t="s">
        <v>407</v>
      </c>
      <c r="U744" s="20" t="s">
        <v>522</v>
      </c>
      <c r="V744" s="30">
        <v>37.5</v>
      </c>
      <c r="W744" s="22">
        <v>1</v>
      </c>
      <c r="X744" s="23"/>
    </row>
    <row r="745" spans="1:24" s="1" customFormat="1" ht="35" customHeight="1" x14ac:dyDescent="0.3">
      <c r="A745" s="11" t="s">
        <v>23</v>
      </c>
      <c r="B745" s="11" t="s">
        <v>1232</v>
      </c>
      <c r="C745" s="12" t="s">
        <v>1233</v>
      </c>
      <c r="D745" s="53"/>
      <c r="E745" s="39" t="str">
        <f>HYPERLINK("https://www.google.ru/search?q=DH8010-109&amp;newwindow=1&amp;tbm=isch","Еще фото")</f>
        <v>Еще фото</v>
      </c>
      <c r="F745" s="13"/>
      <c r="G745" s="11" t="s">
        <v>513</v>
      </c>
      <c r="H745" s="11" t="s">
        <v>514</v>
      </c>
      <c r="I745" s="14" t="s">
        <v>867</v>
      </c>
      <c r="J745" s="14" t="s">
        <v>29</v>
      </c>
      <c r="K745" s="15" t="s">
        <v>58</v>
      </c>
      <c r="L745" s="56" t="s">
        <v>1230</v>
      </c>
      <c r="M745" s="14"/>
      <c r="N745" s="14" t="s">
        <v>75</v>
      </c>
      <c r="O745" s="14"/>
      <c r="P745" s="15" t="s">
        <v>1234</v>
      </c>
      <c r="Q745" s="16">
        <v>24899</v>
      </c>
      <c r="R745" s="17">
        <v>40</v>
      </c>
      <c r="S745" s="18">
        <v>17180.309999999998</v>
      </c>
      <c r="T745" s="19" t="s">
        <v>407</v>
      </c>
      <c r="U745" s="20" t="s">
        <v>519</v>
      </c>
      <c r="V745" s="30">
        <v>35.5</v>
      </c>
      <c r="W745" s="22">
        <v>1</v>
      </c>
      <c r="X745" s="23"/>
    </row>
    <row r="746" spans="1:24" s="1" customFormat="1" ht="35" customHeight="1" x14ac:dyDescent="0.3">
      <c r="A746" s="24" t="s">
        <v>23</v>
      </c>
      <c r="B746" s="24" t="s">
        <v>1232</v>
      </c>
      <c r="C746" s="12" t="s">
        <v>1233</v>
      </c>
      <c r="D746" s="54"/>
      <c r="E746" s="39" t="str">
        <f>HYPERLINK("https://www.google.ru/search?q=DH8010-109&amp;newwindow=1&amp;tbm=isch","Еще фото")</f>
        <v>Еще фото</v>
      </c>
      <c r="F746" s="13"/>
      <c r="G746" s="24" t="s">
        <v>513</v>
      </c>
      <c r="H746" s="24" t="s">
        <v>514</v>
      </c>
      <c r="I746" s="24" t="s">
        <v>867</v>
      </c>
      <c r="J746" s="14" t="s">
        <v>29</v>
      </c>
      <c r="K746" s="15" t="s">
        <v>58</v>
      </c>
      <c r="L746" s="57"/>
      <c r="M746" s="14"/>
      <c r="N746" s="14" t="s">
        <v>75</v>
      </c>
      <c r="O746" s="14"/>
      <c r="P746" s="15" t="s">
        <v>1234</v>
      </c>
      <c r="Q746" s="16">
        <v>24899</v>
      </c>
      <c r="R746" s="17">
        <v>40</v>
      </c>
      <c r="S746" s="18">
        <v>17180.309999999998</v>
      </c>
      <c r="T746" s="19" t="s">
        <v>407</v>
      </c>
      <c r="U746" s="20" t="s">
        <v>521</v>
      </c>
      <c r="V746" s="22">
        <v>37</v>
      </c>
      <c r="W746" s="22">
        <v>1</v>
      </c>
      <c r="X746" s="23"/>
    </row>
    <row r="747" spans="1:24" s="1" customFormat="1" ht="37.049999999999997" customHeight="1" x14ac:dyDescent="0.3">
      <c r="A747" s="24" t="s">
        <v>23</v>
      </c>
      <c r="B747" s="24" t="s">
        <v>1232</v>
      </c>
      <c r="C747" s="12" t="s">
        <v>1233</v>
      </c>
      <c r="D747" s="55"/>
      <c r="E747" s="39" t="str">
        <f>HYPERLINK("https://www.google.ru/search?q=DH8010-109&amp;newwindow=1&amp;tbm=isch","Еще фото")</f>
        <v>Еще фото</v>
      </c>
      <c r="F747" s="13"/>
      <c r="G747" s="24" t="s">
        <v>513</v>
      </c>
      <c r="H747" s="24" t="s">
        <v>514</v>
      </c>
      <c r="I747" s="24" t="s">
        <v>867</v>
      </c>
      <c r="J747" s="14" t="s">
        <v>29</v>
      </c>
      <c r="K747" s="15" t="s">
        <v>58</v>
      </c>
      <c r="L747" s="58"/>
      <c r="M747" s="14"/>
      <c r="N747" s="14" t="s">
        <v>75</v>
      </c>
      <c r="O747" s="14"/>
      <c r="P747" s="15" t="s">
        <v>1234</v>
      </c>
      <c r="Q747" s="16">
        <v>24899</v>
      </c>
      <c r="R747" s="17">
        <v>40</v>
      </c>
      <c r="S747" s="18">
        <v>17180.309999999998</v>
      </c>
      <c r="T747" s="19" t="s">
        <v>407</v>
      </c>
      <c r="U747" s="20" t="s">
        <v>522</v>
      </c>
      <c r="V747" s="30">
        <v>37.5</v>
      </c>
      <c r="W747" s="22">
        <v>1</v>
      </c>
      <c r="X747" s="23"/>
    </row>
    <row r="748" spans="1:24" s="1" customFormat="1" ht="108" customHeight="1" x14ac:dyDescent="0.3">
      <c r="A748" s="11" t="s">
        <v>23</v>
      </c>
      <c r="B748" s="11" t="s">
        <v>1235</v>
      </c>
      <c r="C748" s="12" t="s">
        <v>1236</v>
      </c>
      <c r="D748" s="26"/>
      <c r="E748" s="39" t="str">
        <f>HYPERLINK("https://www.google.ru/search?q=DH9523-002&amp;newwindow=1&amp;tbm=isch","Еще фото")</f>
        <v>Еще фото</v>
      </c>
      <c r="F748" s="13"/>
      <c r="G748" s="11" t="s">
        <v>513</v>
      </c>
      <c r="H748" s="11" t="s">
        <v>514</v>
      </c>
      <c r="I748" s="14" t="s">
        <v>867</v>
      </c>
      <c r="J748" s="14" t="s">
        <v>29</v>
      </c>
      <c r="K748" s="15" t="s">
        <v>58</v>
      </c>
      <c r="L748" s="14" t="s">
        <v>1237</v>
      </c>
      <c r="M748" s="14"/>
      <c r="N748" s="14" t="s">
        <v>241</v>
      </c>
      <c r="O748" s="14"/>
      <c r="P748" s="15" t="s">
        <v>1238</v>
      </c>
      <c r="Q748" s="16">
        <v>11899</v>
      </c>
      <c r="R748" s="17">
        <v>40</v>
      </c>
      <c r="S748" s="18">
        <v>8210.31</v>
      </c>
      <c r="T748" s="19" t="s">
        <v>407</v>
      </c>
      <c r="U748" s="20" t="s">
        <v>589</v>
      </c>
      <c r="V748" s="22">
        <v>39</v>
      </c>
      <c r="W748" s="22">
        <v>2</v>
      </c>
      <c r="X748" s="23"/>
    </row>
    <row r="749" spans="1:24" s="1" customFormat="1" ht="52.05" customHeight="1" x14ac:dyDescent="0.3">
      <c r="A749" s="11" t="s">
        <v>23</v>
      </c>
      <c r="B749" s="11" t="s">
        <v>1239</v>
      </c>
      <c r="C749" s="12" t="s">
        <v>1240</v>
      </c>
      <c r="D749" s="59"/>
      <c r="E749" s="39" t="str">
        <f>HYPERLINK("https://www.google.ru/search?q=DH9636-001&amp;newwindow=1&amp;tbm=isch","Еще фото")</f>
        <v>Еще фото</v>
      </c>
      <c r="F749" s="13"/>
      <c r="G749" s="11" t="s">
        <v>513</v>
      </c>
      <c r="H749" s="11" t="s">
        <v>514</v>
      </c>
      <c r="I749" s="14" t="s">
        <v>867</v>
      </c>
      <c r="J749" s="14" t="s">
        <v>29</v>
      </c>
      <c r="K749" s="15" t="s">
        <v>30</v>
      </c>
      <c r="L749" s="56" t="s">
        <v>1241</v>
      </c>
      <c r="M749" s="14" t="s">
        <v>546</v>
      </c>
      <c r="N749" s="14" t="s">
        <v>92</v>
      </c>
      <c r="O749" s="14"/>
      <c r="P749" s="15" t="s">
        <v>1242</v>
      </c>
      <c r="Q749" s="16">
        <v>13899</v>
      </c>
      <c r="R749" s="17">
        <v>40</v>
      </c>
      <c r="S749" s="18">
        <v>9590.31</v>
      </c>
      <c r="T749" s="19" t="s">
        <v>407</v>
      </c>
      <c r="U749" s="20" t="s">
        <v>522</v>
      </c>
      <c r="V749" s="30">
        <v>39.5</v>
      </c>
      <c r="W749" s="22">
        <v>1</v>
      </c>
      <c r="X749" s="23"/>
    </row>
    <row r="750" spans="1:24" s="1" customFormat="1" ht="61.05" customHeight="1" x14ac:dyDescent="0.3">
      <c r="A750" s="24" t="s">
        <v>23</v>
      </c>
      <c r="B750" s="24" t="s">
        <v>1239</v>
      </c>
      <c r="C750" s="12" t="s">
        <v>1240</v>
      </c>
      <c r="D750" s="60"/>
      <c r="E750" s="39" t="str">
        <f>HYPERLINK("https://www.google.ru/search?q=DH9636-001&amp;newwindow=1&amp;tbm=isch","Еще фото")</f>
        <v>Еще фото</v>
      </c>
      <c r="F750" s="13"/>
      <c r="G750" s="24" t="s">
        <v>513</v>
      </c>
      <c r="H750" s="24" t="s">
        <v>514</v>
      </c>
      <c r="I750" s="24" t="s">
        <v>867</v>
      </c>
      <c r="J750" s="14" t="s">
        <v>29</v>
      </c>
      <c r="K750" s="15" t="s">
        <v>30</v>
      </c>
      <c r="L750" s="58"/>
      <c r="M750" s="14" t="s">
        <v>546</v>
      </c>
      <c r="N750" s="14" t="s">
        <v>92</v>
      </c>
      <c r="O750" s="14"/>
      <c r="P750" s="15" t="s">
        <v>1242</v>
      </c>
      <c r="Q750" s="16">
        <v>13899</v>
      </c>
      <c r="R750" s="17">
        <v>40</v>
      </c>
      <c r="S750" s="18">
        <v>9590.31</v>
      </c>
      <c r="T750" s="19" t="s">
        <v>407</v>
      </c>
      <c r="U750" s="20" t="s">
        <v>526</v>
      </c>
      <c r="V750" s="22">
        <v>43</v>
      </c>
      <c r="W750" s="22">
        <v>1</v>
      </c>
      <c r="X750" s="23"/>
    </row>
    <row r="751" spans="1:24" s="1" customFormat="1" ht="14" customHeight="1" x14ac:dyDescent="0.3">
      <c r="A751" s="11" t="s">
        <v>23</v>
      </c>
      <c r="B751" s="11" t="s">
        <v>618</v>
      </c>
      <c r="C751" s="12" t="s">
        <v>1243</v>
      </c>
      <c r="D751" s="53"/>
      <c r="E751" s="39" t="str">
        <f t="shared" ref="E751:E757" si="28">HYPERLINK("https://www.google.ru/search?q=DJ1196-001&amp;newwindow=1&amp;tbm=isch","Еще фото")</f>
        <v>Еще фото</v>
      </c>
      <c r="F751" s="13" t="s">
        <v>26</v>
      </c>
      <c r="G751" s="11" t="s">
        <v>513</v>
      </c>
      <c r="H751" s="11" t="s">
        <v>514</v>
      </c>
      <c r="I751" s="14" t="s">
        <v>867</v>
      </c>
      <c r="J751" s="14" t="s">
        <v>29</v>
      </c>
      <c r="K751" s="15" t="s">
        <v>30</v>
      </c>
      <c r="L751" s="56" t="s">
        <v>1244</v>
      </c>
      <c r="M751" s="14"/>
      <c r="N751" s="14" t="s">
        <v>92</v>
      </c>
      <c r="O751" s="14"/>
      <c r="P751" s="15" t="s">
        <v>550</v>
      </c>
      <c r="Q751" s="16">
        <v>10299</v>
      </c>
      <c r="R751" s="17">
        <v>40</v>
      </c>
      <c r="S751" s="18">
        <v>7106.3099999999986</v>
      </c>
      <c r="T751" s="19" t="s">
        <v>407</v>
      </c>
      <c r="U751" s="20" t="s">
        <v>963</v>
      </c>
      <c r="V751" s="30">
        <v>35.5</v>
      </c>
      <c r="W751" s="22">
        <v>3</v>
      </c>
      <c r="X751" s="23"/>
    </row>
    <row r="752" spans="1:24" s="1" customFormat="1" ht="14" customHeight="1" x14ac:dyDescent="0.3">
      <c r="A752" s="24" t="s">
        <v>23</v>
      </c>
      <c r="B752" s="24" t="s">
        <v>618</v>
      </c>
      <c r="C752" s="12" t="s">
        <v>1243</v>
      </c>
      <c r="D752" s="54"/>
      <c r="E752" s="39" t="str">
        <f t="shared" si="28"/>
        <v>Еще фото</v>
      </c>
      <c r="F752" s="13" t="s">
        <v>26</v>
      </c>
      <c r="G752" s="24" t="s">
        <v>513</v>
      </c>
      <c r="H752" s="24" t="s">
        <v>514</v>
      </c>
      <c r="I752" s="24" t="s">
        <v>867</v>
      </c>
      <c r="J752" s="14" t="s">
        <v>29</v>
      </c>
      <c r="K752" s="15" t="s">
        <v>30</v>
      </c>
      <c r="L752" s="57"/>
      <c r="M752" s="14"/>
      <c r="N752" s="14" t="s">
        <v>92</v>
      </c>
      <c r="O752" s="14"/>
      <c r="P752" s="15" t="s">
        <v>550</v>
      </c>
      <c r="Q752" s="16">
        <v>10299</v>
      </c>
      <c r="R752" s="17">
        <v>40</v>
      </c>
      <c r="S752" s="18">
        <v>7106.3099999999986</v>
      </c>
      <c r="T752" s="19" t="s">
        <v>407</v>
      </c>
      <c r="U752" s="20" t="s">
        <v>352</v>
      </c>
      <c r="V752" s="30">
        <v>36.5</v>
      </c>
      <c r="W752" s="22">
        <v>5</v>
      </c>
      <c r="X752" s="23"/>
    </row>
    <row r="753" spans="1:24" s="1" customFormat="1" ht="14" customHeight="1" x14ac:dyDescent="0.3">
      <c r="A753" s="24" t="s">
        <v>23</v>
      </c>
      <c r="B753" s="24" t="s">
        <v>618</v>
      </c>
      <c r="C753" s="12" t="s">
        <v>1243</v>
      </c>
      <c r="D753" s="54"/>
      <c r="E753" s="39" t="str">
        <f t="shared" si="28"/>
        <v>Еще фото</v>
      </c>
      <c r="F753" s="13" t="s">
        <v>26</v>
      </c>
      <c r="G753" s="24" t="s">
        <v>513</v>
      </c>
      <c r="H753" s="24" t="s">
        <v>514</v>
      </c>
      <c r="I753" s="24" t="s">
        <v>867</v>
      </c>
      <c r="J753" s="14" t="s">
        <v>29</v>
      </c>
      <c r="K753" s="15" t="s">
        <v>30</v>
      </c>
      <c r="L753" s="57"/>
      <c r="M753" s="14"/>
      <c r="N753" s="14" t="s">
        <v>92</v>
      </c>
      <c r="O753" s="14"/>
      <c r="P753" s="15" t="s">
        <v>550</v>
      </c>
      <c r="Q753" s="16">
        <v>10299</v>
      </c>
      <c r="R753" s="17">
        <v>40</v>
      </c>
      <c r="S753" s="18">
        <v>7106.3099999999986</v>
      </c>
      <c r="T753" s="19" t="s">
        <v>407</v>
      </c>
      <c r="U753" s="20" t="s">
        <v>541</v>
      </c>
      <c r="V753" s="22">
        <v>37</v>
      </c>
      <c r="W753" s="22">
        <v>4</v>
      </c>
      <c r="X753" s="23"/>
    </row>
    <row r="754" spans="1:24" s="1" customFormat="1" ht="14" customHeight="1" x14ac:dyDescent="0.3">
      <c r="A754" s="24" t="s">
        <v>23</v>
      </c>
      <c r="B754" s="24" t="s">
        <v>618</v>
      </c>
      <c r="C754" s="12" t="s">
        <v>1243</v>
      </c>
      <c r="D754" s="54"/>
      <c r="E754" s="39" t="str">
        <f t="shared" si="28"/>
        <v>Еще фото</v>
      </c>
      <c r="F754" s="13" t="s">
        <v>26</v>
      </c>
      <c r="G754" s="24" t="s">
        <v>513</v>
      </c>
      <c r="H754" s="24" t="s">
        <v>514</v>
      </c>
      <c r="I754" s="24" t="s">
        <v>867</v>
      </c>
      <c r="J754" s="14" t="s">
        <v>29</v>
      </c>
      <c r="K754" s="15" t="s">
        <v>30</v>
      </c>
      <c r="L754" s="57"/>
      <c r="M754" s="14"/>
      <c r="N754" s="14" t="s">
        <v>92</v>
      </c>
      <c r="O754" s="14"/>
      <c r="P754" s="15" t="s">
        <v>550</v>
      </c>
      <c r="Q754" s="16">
        <v>10299</v>
      </c>
      <c r="R754" s="17">
        <v>40</v>
      </c>
      <c r="S754" s="18">
        <v>7106.3099999999986</v>
      </c>
      <c r="T754" s="19" t="s">
        <v>407</v>
      </c>
      <c r="U754" s="20" t="s">
        <v>519</v>
      </c>
      <c r="V754" s="30">
        <v>37.5</v>
      </c>
      <c r="W754" s="22">
        <v>6</v>
      </c>
      <c r="X754" s="23"/>
    </row>
    <row r="755" spans="1:24" s="1" customFormat="1" ht="14" customHeight="1" x14ac:dyDescent="0.3">
      <c r="A755" s="24" t="s">
        <v>23</v>
      </c>
      <c r="B755" s="24" t="s">
        <v>618</v>
      </c>
      <c r="C755" s="12" t="s">
        <v>1243</v>
      </c>
      <c r="D755" s="54"/>
      <c r="E755" s="39" t="str">
        <f t="shared" si="28"/>
        <v>Еще фото</v>
      </c>
      <c r="F755" s="13" t="s">
        <v>26</v>
      </c>
      <c r="G755" s="24" t="s">
        <v>513</v>
      </c>
      <c r="H755" s="24" t="s">
        <v>514</v>
      </c>
      <c r="I755" s="24" t="s">
        <v>867</v>
      </c>
      <c r="J755" s="14" t="s">
        <v>29</v>
      </c>
      <c r="K755" s="15" t="s">
        <v>30</v>
      </c>
      <c r="L755" s="57"/>
      <c r="M755" s="14"/>
      <c r="N755" s="14" t="s">
        <v>92</v>
      </c>
      <c r="O755" s="14"/>
      <c r="P755" s="15" t="s">
        <v>550</v>
      </c>
      <c r="Q755" s="16">
        <v>10299</v>
      </c>
      <c r="R755" s="17">
        <v>40</v>
      </c>
      <c r="S755" s="18">
        <v>7106.3099999999986</v>
      </c>
      <c r="T755" s="19" t="s">
        <v>407</v>
      </c>
      <c r="U755" s="20" t="s">
        <v>522</v>
      </c>
      <c r="V755" s="30">
        <v>39.5</v>
      </c>
      <c r="W755" s="22">
        <v>9</v>
      </c>
      <c r="X755" s="23"/>
    </row>
    <row r="756" spans="1:24" s="1" customFormat="1" ht="14" customHeight="1" x14ac:dyDescent="0.3">
      <c r="A756" s="24" t="s">
        <v>23</v>
      </c>
      <c r="B756" s="24" t="s">
        <v>618</v>
      </c>
      <c r="C756" s="12" t="s">
        <v>1243</v>
      </c>
      <c r="D756" s="54"/>
      <c r="E756" s="39" t="str">
        <f t="shared" si="28"/>
        <v>Еще фото</v>
      </c>
      <c r="F756" s="13" t="s">
        <v>26</v>
      </c>
      <c r="G756" s="24" t="s">
        <v>513</v>
      </c>
      <c r="H756" s="24" t="s">
        <v>514</v>
      </c>
      <c r="I756" s="24" t="s">
        <v>867</v>
      </c>
      <c r="J756" s="14" t="s">
        <v>29</v>
      </c>
      <c r="K756" s="15" t="s">
        <v>30</v>
      </c>
      <c r="L756" s="57"/>
      <c r="M756" s="14"/>
      <c r="N756" s="14" t="s">
        <v>92</v>
      </c>
      <c r="O756" s="14"/>
      <c r="P756" s="15" t="s">
        <v>550</v>
      </c>
      <c r="Q756" s="16">
        <v>10299</v>
      </c>
      <c r="R756" s="17">
        <v>40</v>
      </c>
      <c r="S756" s="18">
        <v>7106.3099999999986</v>
      </c>
      <c r="T756" s="19" t="s">
        <v>407</v>
      </c>
      <c r="U756" s="20" t="s">
        <v>589</v>
      </c>
      <c r="V756" s="22">
        <v>41</v>
      </c>
      <c r="W756" s="22">
        <v>1</v>
      </c>
      <c r="X756" s="23"/>
    </row>
    <row r="757" spans="1:24" s="1" customFormat="1" ht="17" customHeight="1" x14ac:dyDescent="0.3">
      <c r="A757" s="24" t="s">
        <v>23</v>
      </c>
      <c r="B757" s="24" t="s">
        <v>618</v>
      </c>
      <c r="C757" s="12" t="s">
        <v>1243</v>
      </c>
      <c r="D757" s="55"/>
      <c r="E757" s="39" t="str">
        <f t="shared" si="28"/>
        <v>Еще фото</v>
      </c>
      <c r="F757" s="13" t="s">
        <v>26</v>
      </c>
      <c r="G757" s="24" t="s">
        <v>513</v>
      </c>
      <c r="H757" s="24" t="s">
        <v>514</v>
      </c>
      <c r="I757" s="24" t="s">
        <v>867</v>
      </c>
      <c r="J757" s="14" t="s">
        <v>29</v>
      </c>
      <c r="K757" s="15" t="s">
        <v>30</v>
      </c>
      <c r="L757" s="58"/>
      <c r="M757" s="14"/>
      <c r="N757" s="14" t="s">
        <v>92</v>
      </c>
      <c r="O757" s="14"/>
      <c r="P757" s="15" t="s">
        <v>550</v>
      </c>
      <c r="Q757" s="16">
        <v>10299</v>
      </c>
      <c r="R757" s="17">
        <v>40</v>
      </c>
      <c r="S757" s="18">
        <v>7106.3099999999986</v>
      </c>
      <c r="T757" s="19" t="s">
        <v>407</v>
      </c>
      <c r="U757" s="20" t="s">
        <v>524</v>
      </c>
      <c r="V757" s="30">
        <v>41.5</v>
      </c>
      <c r="W757" s="22">
        <v>27</v>
      </c>
      <c r="X757" s="23"/>
    </row>
    <row r="758" spans="1:24" s="1" customFormat="1" ht="108" customHeight="1" x14ac:dyDescent="0.3">
      <c r="A758" s="11" t="s">
        <v>23</v>
      </c>
      <c r="B758" s="11" t="s">
        <v>955</v>
      </c>
      <c r="C758" s="12" t="s">
        <v>1245</v>
      </c>
      <c r="D758" s="26"/>
      <c r="E758" s="39" t="str">
        <f>HYPERLINK("https://www.google.ru/search?q=DJ6257-001&amp;newwindow=1&amp;tbm=isch","Еще фото")</f>
        <v>Еще фото</v>
      </c>
      <c r="F758" s="13"/>
      <c r="G758" s="11" t="s">
        <v>513</v>
      </c>
      <c r="H758" s="11" t="s">
        <v>514</v>
      </c>
      <c r="I758" s="14" t="s">
        <v>867</v>
      </c>
      <c r="J758" s="14" t="s">
        <v>29</v>
      </c>
      <c r="K758" s="15" t="s">
        <v>58</v>
      </c>
      <c r="L758" s="14" t="s">
        <v>1246</v>
      </c>
      <c r="M758" s="14" t="s">
        <v>84</v>
      </c>
      <c r="N758" s="14" t="s">
        <v>92</v>
      </c>
      <c r="O758" s="14" t="s">
        <v>86</v>
      </c>
      <c r="P758" s="15" t="s">
        <v>1247</v>
      </c>
      <c r="Q758" s="16">
        <v>9699</v>
      </c>
      <c r="R758" s="17">
        <v>40</v>
      </c>
      <c r="S758" s="18">
        <v>6692.3099999999995</v>
      </c>
      <c r="T758" s="19" t="s">
        <v>407</v>
      </c>
      <c r="U758" s="20" t="s">
        <v>519</v>
      </c>
      <c r="V758" s="30">
        <v>35.5</v>
      </c>
      <c r="W758" s="22">
        <v>1</v>
      </c>
      <c r="X758" s="23"/>
    </row>
    <row r="759" spans="1:24" s="1" customFormat="1" ht="14" customHeight="1" x14ac:dyDescent="0.3">
      <c r="A759" s="11" t="s">
        <v>23</v>
      </c>
      <c r="B759" s="11" t="s">
        <v>955</v>
      </c>
      <c r="C759" s="12" t="s">
        <v>1248</v>
      </c>
      <c r="D759" s="53"/>
      <c r="E759" s="39" t="str">
        <f t="shared" ref="E759:E765" si="29">HYPERLINK("https://www.google.ru/search?q=DJ6258-003&amp;newwindow=1&amp;tbm=isch","Еще фото")</f>
        <v>Еще фото</v>
      </c>
      <c r="F759" s="13" t="s">
        <v>26</v>
      </c>
      <c r="G759" s="11" t="s">
        <v>513</v>
      </c>
      <c r="H759" s="11" t="s">
        <v>514</v>
      </c>
      <c r="I759" s="14" t="s">
        <v>867</v>
      </c>
      <c r="J759" s="14" t="s">
        <v>29</v>
      </c>
      <c r="K759" s="15" t="s">
        <v>30</v>
      </c>
      <c r="L759" s="56" t="s">
        <v>1249</v>
      </c>
      <c r="M759" s="14"/>
      <c r="N759" s="14" t="s">
        <v>92</v>
      </c>
      <c r="O759" s="14"/>
      <c r="P759" s="15" t="s">
        <v>1250</v>
      </c>
      <c r="Q759" s="16">
        <v>15799</v>
      </c>
      <c r="R759" s="17">
        <v>40</v>
      </c>
      <c r="S759" s="18">
        <v>10901.31</v>
      </c>
      <c r="T759" s="19" t="s">
        <v>407</v>
      </c>
      <c r="U759" s="20" t="s">
        <v>519</v>
      </c>
      <c r="V759" s="30">
        <v>37.5</v>
      </c>
      <c r="W759" s="22">
        <v>3</v>
      </c>
      <c r="X759" s="23"/>
    </row>
    <row r="760" spans="1:24" s="1" customFormat="1" ht="14" customHeight="1" x14ac:dyDescent="0.3">
      <c r="A760" s="24" t="s">
        <v>23</v>
      </c>
      <c r="B760" s="24" t="s">
        <v>955</v>
      </c>
      <c r="C760" s="12" t="s">
        <v>1248</v>
      </c>
      <c r="D760" s="54"/>
      <c r="E760" s="39" t="str">
        <f t="shared" si="29"/>
        <v>Еще фото</v>
      </c>
      <c r="F760" s="13" t="s">
        <v>26</v>
      </c>
      <c r="G760" s="24" t="s">
        <v>513</v>
      </c>
      <c r="H760" s="24" t="s">
        <v>514</v>
      </c>
      <c r="I760" s="24" t="s">
        <v>867</v>
      </c>
      <c r="J760" s="14" t="s">
        <v>29</v>
      </c>
      <c r="K760" s="15" t="s">
        <v>30</v>
      </c>
      <c r="L760" s="57"/>
      <c r="M760" s="14"/>
      <c r="N760" s="14" t="s">
        <v>92</v>
      </c>
      <c r="O760" s="14"/>
      <c r="P760" s="15" t="s">
        <v>1250</v>
      </c>
      <c r="Q760" s="16">
        <v>15799</v>
      </c>
      <c r="R760" s="17">
        <v>40</v>
      </c>
      <c r="S760" s="18">
        <v>10901.31</v>
      </c>
      <c r="T760" s="19" t="s">
        <v>407</v>
      </c>
      <c r="U760" s="20" t="s">
        <v>520</v>
      </c>
      <c r="V760" s="22">
        <v>38</v>
      </c>
      <c r="W760" s="22">
        <v>3</v>
      </c>
      <c r="X760" s="23"/>
    </row>
    <row r="761" spans="1:24" s="1" customFormat="1" ht="14" customHeight="1" x14ac:dyDescent="0.3">
      <c r="A761" s="24" t="s">
        <v>23</v>
      </c>
      <c r="B761" s="24" t="s">
        <v>955</v>
      </c>
      <c r="C761" s="12" t="s">
        <v>1248</v>
      </c>
      <c r="D761" s="54"/>
      <c r="E761" s="39" t="str">
        <f t="shared" si="29"/>
        <v>Еще фото</v>
      </c>
      <c r="F761" s="13" t="s">
        <v>26</v>
      </c>
      <c r="G761" s="24" t="s">
        <v>513</v>
      </c>
      <c r="H761" s="24" t="s">
        <v>514</v>
      </c>
      <c r="I761" s="24" t="s">
        <v>867</v>
      </c>
      <c r="J761" s="14" t="s">
        <v>29</v>
      </c>
      <c r="K761" s="15" t="s">
        <v>30</v>
      </c>
      <c r="L761" s="57"/>
      <c r="M761" s="14"/>
      <c r="N761" s="14" t="s">
        <v>92</v>
      </c>
      <c r="O761" s="14"/>
      <c r="P761" s="15" t="s">
        <v>1250</v>
      </c>
      <c r="Q761" s="16">
        <v>15799</v>
      </c>
      <c r="R761" s="17">
        <v>40</v>
      </c>
      <c r="S761" s="18">
        <v>10901.31</v>
      </c>
      <c r="T761" s="19" t="s">
        <v>407</v>
      </c>
      <c r="U761" s="20" t="s">
        <v>521</v>
      </c>
      <c r="V761" s="22">
        <v>39</v>
      </c>
      <c r="W761" s="22">
        <v>2</v>
      </c>
      <c r="X761" s="23"/>
    </row>
    <row r="762" spans="1:24" s="1" customFormat="1" ht="14" customHeight="1" x14ac:dyDescent="0.3">
      <c r="A762" s="24" t="s">
        <v>23</v>
      </c>
      <c r="B762" s="24" t="s">
        <v>955</v>
      </c>
      <c r="C762" s="12" t="s">
        <v>1248</v>
      </c>
      <c r="D762" s="54"/>
      <c r="E762" s="39" t="str">
        <f t="shared" si="29"/>
        <v>Еще фото</v>
      </c>
      <c r="F762" s="13" t="s">
        <v>26</v>
      </c>
      <c r="G762" s="24" t="s">
        <v>513</v>
      </c>
      <c r="H762" s="24" t="s">
        <v>514</v>
      </c>
      <c r="I762" s="24" t="s">
        <v>867</v>
      </c>
      <c r="J762" s="14" t="s">
        <v>29</v>
      </c>
      <c r="K762" s="15" t="s">
        <v>30</v>
      </c>
      <c r="L762" s="57"/>
      <c r="M762" s="14"/>
      <c r="N762" s="14" t="s">
        <v>92</v>
      </c>
      <c r="O762" s="14"/>
      <c r="P762" s="15" t="s">
        <v>1250</v>
      </c>
      <c r="Q762" s="16">
        <v>15799</v>
      </c>
      <c r="R762" s="17">
        <v>40</v>
      </c>
      <c r="S762" s="18">
        <v>10901.31</v>
      </c>
      <c r="T762" s="19" t="s">
        <v>407</v>
      </c>
      <c r="U762" s="20" t="s">
        <v>522</v>
      </c>
      <c r="V762" s="30">
        <v>39.5</v>
      </c>
      <c r="W762" s="22">
        <v>5</v>
      </c>
      <c r="X762" s="23"/>
    </row>
    <row r="763" spans="1:24" s="1" customFormat="1" ht="14" customHeight="1" x14ac:dyDescent="0.3">
      <c r="A763" s="24" t="s">
        <v>23</v>
      </c>
      <c r="B763" s="24" t="s">
        <v>955</v>
      </c>
      <c r="C763" s="12" t="s">
        <v>1248</v>
      </c>
      <c r="D763" s="54"/>
      <c r="E763" s="39" t="str">
        <f t="shared" si="29"/>
        <v>Еще фото</v>
      </c>
      <c r="F763" s="13" t="s">
        <v>26</v>
      </c>
      <c r="G763" s="24" t="s">
        <v>513</v>
      </c>
      <c r="H763" s="24" t="s">
        <v>514</v>
      </c>
      <c r="I763" s="24" t="s">
        <v>867</v>
      </c>
      <c r="J763" s="14" t="s">
        <v>29</v>
      </c>
      <c r="K763" s="15" t="s">
        <v>30</v>
      </c>
      <c r="L763" s="57"/>
      <c r="M763" s="14"/>
      <c r="N763" s="14" t="s">
        <v>92</v>
      </c>
      <c r="O763" s="14"/>
      <c r="P763" s="15" t="s">
        <v>1250</v>
      </c>
      <c r="Q763" s="16">
        <v>15799</v>
      </c>
      <c r="R763" s="17">
        <v>40</v>
      </c>
      <c r="S763" s="18">
        <v>10901.31</v>
      </c>
      <c r="T763" s="19" t="s">
        <v>407</v>
      </c>
      <c r="U763" s="20" t="s">
        <v>523</v>
      </c>
      <c r="V763" s="22">
        <v>40</v>
      </c>
      <c r="W763" s="22">
        <v>19</v>
      </c>
      <c r="X763" s="23"/>
    </row>
    <row r="764" spans="1:24" s="1" customFormat="1" ht="14" customHeight="1" x14ac:dyDescent="0.3">
      <c r="A764" s="24" t="s">
        <v>23</v>
      </c>
      <c r="B764" s="24" t="s">
        <v>955</v>
      </c>
      <c r="C764" s="12" t="s">
        <v>1248</v>
      </c>
      <c r="D764" s="54"/>
      <c r="E764" s="39" t="str">
        <f t="shared" si="29"/>
        <v>Еще фото</v>
      </c>
      <c r="F764" s="13" t="s">
        <v>26</v>
      </c>
      <c r="G764" s="24" t="s">
        <v>513</v>
      </c>
      <c r="H764" s="24" t="s">
        <v>514</v>
      </c>
      <c r="I764" s="24" t="s">
        <v>867</v>
      </c>
      <c r="J764" s="14" t="s">
        <v>29</v>
      </c>
      <c r="K764" s="15" t="s">
        <v>30</v>
      </c>
      <c r="L764" s="57"/>
      <c r="M764" s="14"/>
      <c r="N764" s="14" t="s">
        <v>92</v>
      </c>
      <c r="O764" s="14"/>
      <c r="P764" s="15" t="s">
        <v>1250</v>
      </c>
      <c r="Q764" s="16">
        <v>15799</v>
      </c>
      <c r="R764" s="17">
        <v>40</v>
      </c>
      <c r="S764" s="18">
        <v>10901.31</v>
      </c>
      <c r="T764" s="19" t="s">
        <v>407</v>
      </c>
      <c r="U764" s="20" t="s">
        <v>589</v>
      </c>
      <c r="V764" s="22">
        <v>41</v>
      </c>
      <c r="W764" s="22">
        <v>23</v>
      </c>
      <c r="X764" s="23"/>
    </row>
    <row r="765" spans="1:24" s="1" customFormat="1" ht="17" customHeight="1" x14ac:dyDescent="0.3">
      <c r="A765" s="24" t="s">
        <v>23</v>
      </c>
      <c r="B765" s="24" t="s">
        <v>955</v>
      </c>
      <c r="C765" s="12" t="s">
        <v>1248</v>
      </c>
      <c r="D765" s="55"/>
      <c r="E765" s="39" t="str">
        <f t="shared" si="29"/>
        <v>Еще фото</v>
      </c>
      <c r="F765" s="13" t="s">
        <v>26</v>
      </c>
      <c r="G765" s="24" t="s">
        <v>513</v>
      </c>
      <c r="H765" s="24" t="s">
        <v>514</v>
      </c>
      <c r="I765" s="24" t="s">
        <v>867</v>
      </c>
      <c r="J765" s="14" t="s">
        <v>29</v>
      </c>
      <c r="K765" s="15" t="s">
        <v>30</v>
      </c>
      <c r="L765" s="58"/>
      <c r="M765" s="14"/>
      <c r="N765" s="14" t="s">
        <v>92</v>
      </c>
      <c r="O765" s="14"/>
      <c r="P765" s="15" t="s">
        <v>1250</v>
      </c>
      <c r="Q765" s="16">
        <v>15799</v>
      </c>
      <c r="R765" s="17">
        <v>40</v>
      </c>
      <c r="S765" s="18">
        <v>10901.31</v>
      </c>
      <c r="T765" s="19" t="s">
        <v>407</v>
      </c>
      <c r="U765" s="20" t="s">
        <v>524</v>
      </c>
      <c r="V765" s="30">
        <v>41.5</v>
      </c>
      <c r="W765" s="22">
        <v>15</v>
      </c>
      <c r="X765" s="23"/>
    </row>
    <row r="766" spans="1:24" s="1" customFormat="1" ht="108" customHeight="1" x14ac:dyDescent="0.3">
      <c r="A766" s="11" t="s">
        <v>23</v>
      </c>
      <c r="B766" s="11" t="s">
        <v>1251</v>
      </c>
      <c r="C766" s="12" t="s">
        <v>1252</v>
      </c>
      <c r="D766" s="26"/>
      <c r="E766" s="39" t="str">
        <f>HYPERLINK("https://www.google.ru/search?q=DJ6566-102&amp;newwindow=1&amp;tbm=isch","Еще фото")</f>
        <v>Еще фото</v>
      </c>
      <c r="F766" s="13"/>
      <c r="G766" s="11" t="s">
        <v>513</v>
      </c>
      <c r="H766" s="11" t="s">
        <v>514</v>
      </c>
      <c r="I766" s="14" t="s">
        <v>867</v>
      </c>
      <c r="J766" s="14" t="s">
        <v>29</v>
      </c>
      <c r="K766" s="15" t="s">
        <v>247</v>
      </c>
      <c r="L766" s="14" t="s">
        <v>1253</v>
      </c>
      <c r="M766" s="14"/>
      <c r="N766" s="14" t="s">
        <v>1254</v>
      </c>
      <c r="O766" s="14"/>
      <c r="P766" s="15" t="s">
        <v>1255</v>
      </c>
      <c r="Q766" s="16">
        <v>24099</v>
      </c>
      <c r="R766" s="17">
        <v>40</v>
      </c>
      <c r="S766" s="18">
        <v>16628.309999999998</v>
      </c>
      <c r="T766" s="19" t="s">
        <v>407</v>
      </c>
      <c r="U766" s="20" t="s">
        <v>524</v>
      </c>
      <c r="V766" s="30">
        <v>41.5</v>
      </c>
      <c r="W766" s="22">
        <v>6</v>
      </c>
      <c r="X766" s="23"/>
    </row>
    <row r="767" spans="1:24" s="1" customFormat="1" ht="26" customHeight="1" x14ac:dyDescent="0.3">
      <c r="A767" s="11" t="s">
        <v>23</v>
      </c>
      <c r="B767" s="11" t="s">
        <v>1256</v>
      </c>
      <c r="C767" s="12" t="s">
        <v>1257</v>
      </c>
      <c r="D767" s="53"/>
      <c r="E767" s="39" t="str">
        <f>HYPERLINK("https://www.google.ru/search?q=DJ7884-001&amp;newwindow=1&amp;tbm=isch","Еще фото")</f>
        <v>Еще фото</v>
      </c>
      <c r="F767" s="13"/>
      <c r="G767" s="11" t="s">
        <v>513</v>
      </c>
      <c r="H767" s="11" t="s">
        <v>514</v>
      </c>
      <c r="I767" s="14" t="s">
        <v>867</v>
      </c>
      <c r="J767" s="14" t="s">
        <v>29</v>
      </c>
      <c r="K767" s="15" t="s">
        <v>58</v>
      </c>
      <c r="L767" s="56" t="s">
        <v>1258</v>
      </c>
      <c r="M767" s="14" t="s">
        <v>546</v>
      </c>
      <c r="N767" s="14" t="s">
        <v>92</v>
      </c>
      <c r="O767" s="14"/>
      <c r="P767" s="15" t="s">
        <v>1259</v>
      </c>
      <c r="Q767" s="16">
        <v>25699</v>
      </c>
      <c r="R767" s="17">
        <v>40</v>
      </c>
      <c r="S767" s="18">
        <v>17732.309999999998</v>
      </c>
      <c r="T767" s="19" t="s">
        <v>407</v>
      </c>
      <c r="U767" s="20" t="s">
        <v>520</v>
      </c>
      <c r="V767" s="30">
        <v>36.5</v>
      </c>
      <c r="W767" s="22">
        <v>2</v>
      </c>
      <c r="X767" s="23"/>
    </row>
    <row r="768" spans="1:24" s="1" customFormat="1" ht="26" customHeight="1" x14ac:dyDescent="0.3">
      <c r="A768" s="24" t="s">
        <v>23</v>
      </c>
      <c r="B768" s="24" t="s">
        <v>1256</v>
      </c>
      <c r="C768" s="12" t="s">
        <v>1257</v>
      </c>
      <c r="D768" s="54"/>
      <c r="E768" s="39" t="str">
        <f>HYPERLINK("https://www.google.ru/search?q=DJ7884-001&amp;newwindow=1&amp;tbm=isch","Еще фото")</f>
        <v>Еще фото</v>
      </c>
      <c r="F768" s="13"/>
      <c r="G768" s="24" t="s">
        <v>513</v>
      </c>
      <c r="H768" s="24" t="s">
        <v>514</v>
      </c>
      <c r="I768" s="24" t="s">
        <v>867</v>
      </c>
      <c r="J768" s="14" t="s">
        <v>29</v>
      </c>
      <c r="K768" s="15" t="s">
        <v>58</v>
      </c>
      <c r="L768" s="57"/>
      <c r="M768" s="14" t="s">
        <v>546</v>
      </c>
      <c r="N768" s="14" t="s">
        <v>92</v>
      </c>
      <c r="O768" s="14"/>
      <c r="P768" s="15" t="s">
        <v>1259</v>
      </c>
      <c r="Q768" s="16">
        <v>25699</v>
      </c>
      <c r="R768" s="17">
        <v>40</v>
      </c>
      <c r="S768" s="18">
        <v>17732.309999999998</v>
      </c>
      <c r="T768" s="19" t="s">
        <v>407</v>
      </c>
      <c r="U768" s="20" t="s">
        <v>521</v>
      </c>
      <c r="V768" s="22">
        <v>37</v>
      </c>
      <c r="W768" s="22">
        <v>1</v>
      </c>
      <c r="X768" s="23"/>
    </row>
    <row r="769" spans="1:24" s="1" customFormat="1" ht="26" customHeight="1" x14ac:dyDescent="0.3">
      <c r="A769" s="24" t="s">
        <v>23</v>
      </c>
      <c r="B769" s="24" t="s">
        <v>1256</v>
      </c>
      <c r="C769" s="12" t="s">
        <v>1257</v>
      </c>
      <c r="D769" s="54"/>
      <c r="E769" s="39" t="str">
        <f>HYPERLINK("https://www.google.ru/search?q=DJ7884-001&amp;newwindow=1&amp;tbm=isch","Еще фото")</f>
        <v>Еще фото</v>
      </c>
      <c r="F769" s="13"/>
      <c r="G769" s="24" t="s">
        <v>513</v>
      </c>
      <c r="H769" s="24" t="s">
        <v>514</v>
      </c>
      <c r="I769" s="24" t="s">
        <v>867</v>
      </c>
      <c r="J769" s="14" t="s">
        <v>29</v>
      </c>
      <c r="K769" s="15" t="s">
        <v>58</v>
      </c>
      <c r="L769" s="57"/>
      <c r="M769" s="14" t="s">
        <v>546</v>
      </c>
      <c r="N769" s="14" t="s">
        <v>92</v>
      </c>
      <c r="O769" s="14"/>
      <c r="P769" s="15" t="s">
        <v>1259</v>
      </c>
      <c r="Q769" s="16">
        <v>25699</v>
      </c>
      <c r="R769" s="17">
        <v>40</v>
      </c>
      <c r="S769" s="18">
        <v>17732.309999999998</v>
      </c>
      <c r="T769" s="19" t="s">
        <v>407</v>
      </c>
      <c r="U769" s="20" t="s">
        <v>522</v>
      </c>
      <c r="V769" s="30">
        <v>37.5</v>
      </c>
      <c r="W769" s="22">
        <v>3</v>
      </c>
      <c r="X769" s="23"/>
    </row>
    <row r="770" spans="1:24" s="1" customFormat="1" ht="26" customHeight="1" x14ac:dyDescent="0.3">
      <c r="A770" s="24" t="s">
        <v>23</v>
      </c>
      <c r="B770" s="24" t="s">
        <v>1256</v>
      </c>
      <c r="C770" s="12" t="s">
        <v>1257</v>
      </c>
      <c r="D770" s="55"/>
      <c r="E770" s="39" t="str">
        <f>HYPERLINK("https://www.google.ru/search?q=DJ7884-001&amp;newwindow=1&amp;tbm=isch","Еще фото")</f>
        <v>Еще фото</v>
      </c>
      <c r="F770" s="13"/>
      <c r="G770" s="24" t="s">
        <v>513</v>
      </c>
      <c r="H770" s="24" t="s">
        <v>514</v>
      </c>
      <c r="I770" s="24" t="s">
        <v>867</v>
      </c>
      <c r="J770" s="14" t="s">
        <v>29</v>
      </c>
      <c r="K770" s="15" t="s">
        <v>58</v>
      </c>
      <c r="L770" s="58"/>
      <c r="M770" s="14" t="s">
        <v>546</v>
      </c>
      <c r="N770" s="14" t="s">
        <v>92</v>
      </c>
      <c r="O770" s="14"/>
      <c r="P770" s="15" t="s">
        <v>1259</v>
      </c>
      <c r="Q770" s="16">
        <v>25699</v>
      </c>
      <c r="R770" s="17">
        <v>40</v>
      </c>
      <c r="S770" s="18">
        <v>17732.309999999998</v>
      </c>
      <c r="T770" s="19" t="s">
        <v>407</v>
      </c>
      <c r="U770" s="20" t="s">
        <v>589</v>
      </c>
      <c r="V770" s="22">
        <v>39</v>
      </c>
      <c r="W770" s="22">
        <v>1</v>
      </c>
      <c r="X770" s="23"/>
    </row>
    <row r="771" spans="1:24" s="1" customFormat="1" ht="14" customHeight="1" x14ac:dyDescent="0.3">
      <c r="A771" s="11" t="s">
        <v>23</v>
      </c>
      <c r="B771" s="11" t="s">
        <v>1260</v>
      </c>
      <c r="C771" s="12" t="s">
        <v>1261</v>
      </c>
      <c r="D771" s="53"/>
      <c r="E771" s="39" t="str">
        <f t="shared" ref="E771:E777" si="30">HYPERLINK("https://www.google.ru/search?q=DM0032-030&amp;newwindow=1&amp;tbm=isch","Еще фото")</f>
        <v>Еще фото</v>
      </c>
      <c r="F771" s="25" t="s">
        <v>43</v>
      </c>
      <c r="G771" s="11" t="s">
        <v>513</v>
      </c>
      <c r="H771" s="11" t="s">
        <v>514</v>
      </c>
      <c r="I771" s="14" t="s">
        <v>867</v>
      </c>
      <c r="J771" s="14" t="s">
        <v>29</v>
      </c>
      <c r="K771" s="15" t="s">
        <v>30</v>
      </c>
      <c r="L771" s="56" t="s">
        <v>1262</v>
      </c>
      <c r="M771" s="14"/>
      <c r="N771" s="14" t="s">
        <v>1263</v>
      </c>
      <c r="O771" s="14"/>
      <c r="P771" s="15" t="s">
        <v>536</v>
      </c>
      <c r="Q771" s="16">
        <v>27899</v>
      </c>
      <c r="R771" s="17">
        <v>40</v>
      </c>
      <c r="S771" s="18">
        <v>19250.310000000001</v>
      </c>
      <c r="T771" s="19" t="s">
        <v>407</v>
      </c>
      <c r="U771" s="20" t="s">
        <v>522</v>
      </c>
      <c r="V771" s="30">
        <v>39.5</v>
      </c>
      <c r="W771" s="22">
        <v>1</v>
      </c>
      <c r="X771" s="23"/>
    </row>
    <row r="772" spans="1:24" s="1" customFormat="1" ht="14" customHeight="1" x14ac:dyDescent="0.3">
      <c r="A772" s="24" t="s">
        <v>23</v>
      </c>
      <c r="B772" s="24" t="s">
        <v>1260</v>
      </c>
      <c r="C772" s="12" t="s">
        <v>1261</v>
      </c>
      <c r="D772" s="54"/>
      <c r="E772" s="39" t="str">
        <f t="shared" si="30"/>
        <v>Еще фото</v>
      </c>
      <c r="F772" s="25" t="s">
        <v>43</v>
      </c>
      <c r="G772" s="24" t="s">
        <v>513</v>
      </c>
      <c r="H772" s="24" t="s">
        <v>514</v>
      </c>
      <c r="I772" s="24" t="s">
        <v>867</v>
      </c>
      <c r="J772" s="14" t="s">
        <v>29</v>
      </c>
      <c r="K772" s="15" t="s">
        <v>30</v>
      </c>
      <c r="L772" s="57"/>
      <c r="M772" s="14"/>
      <c r="N772" s="14" t="s">
        <v>1263</v>
      </c>
      <c r="O772" s="14"/>
      <c r="P772" s="15" t="s">
        <v>536</v>
      </c>
      <c r="Q772" s="16">
        <v>27899</v>
      </c>
      <c r="R772" s="17">
        <v>40</v>
      </c>
      <c r="S772" s="18">
        <v>19250.310000000001</v>
      </c>
      <c r="T772" s="19" t="s">
        <v>407</v>
      </c>
      <c r="U772" s="20" t="s">
        <v>523</v>
      </c>
      <c r="V772" s="22">
        <v>40</v>
      </c>
      <c r="W772" s="22">
        <v>1</v>
      </c>
      <c r="X772" s="23"/>
    </row>
    <row r="773" spans="1:24" s="1" customFormat="1" ht="14" customHeight="1" x14ac:dyDescent="0.3">
      <c r="A773" s="24" t="s">
        <v>23</v>
      </c>
      <c r="B773" s="24" t="s">
        <v>1260</v>
      </c>
      <c r="C773" s="12" t="s">
        <v>1261</v>
      </c>
      <c r="D773" s="54"/>
      <c r="E773" s="39" t="str">
        <f t="shared" si="30"/>
        <v>Еще фото</v>
      </c>
      <c r="F773" s="25" t="s">
        <v>43</v>
      </c>
      <c r="G773" s="24" t="s">
        <v>513</v>
      </c>
      <c r="H773" s="24" t="s">
        <v>514</v>
      </c>
      <c r="I773" s="24" t="s">
        <v>867</v>
      </c>
      <c r="J773" s="14" t="s">
        <v>29</v>
      </c>
      <c r="K773" s="15" t="s">
        <v>30</v>
      </c>
      <c r="L773" s="57"/>
      <c r="M773" s="14"/>
      <c r="N773" s="14" t="s">
        <v>1263</v>
      </c>
      <c r="O773" s="14"/>
      <c r="P773" s="15" t="s">
        <v>536</v>
      </c>
      <c r="Q773" s="16">
        <v>27899</v>
      </c>
      <c r="R773" s="17">
        <v>40</v>
      </c>
      <c r="S773" s="18">
        <v>19250.310000000001</v>
      </c>
      <c r="T773" s="19" t="s">
        <v>407</v>
      </c>
      <c r="U773" s="20" t="s">
        <v>589</v>
      </c>
      <c r="V773" s="22">
        <v>41</v>
      </c>
      <c r="W773" s="22">
        <v>1</v>
      </c>
      <c r="X773" s="23"/>
    </row>
    <row r="774" spans="1:24" s="1" customFormat="1" ht="14" customHeight="1" x14ac:dyDescent="0.3">
      <c r="A774" s="24" t="s">
        <v>23</v>
      </c>
      <c r="B774" s="24" t="s">
        <v>1260</v>
      </c>
      <c r="C774" s="12" t="s">
        <v>1261</v>
      </c>
      <c r="D774" s="54"/>
      <c r="E774" s="39" t="str">
        <f t="shared" si="30"/>
        <v>Еще фото</v>
      </c>
      <c r="F774" s="25" t="s">
        <v>43</v>
      </c>
      <c r="G774" s="24" t="s">
        <v>513</v>
      </c>
      <c r="H774" s="24" t="s">
        <v>514</v>
      </c>
      <c r="I774" s="24" t="s">
        <v>867</v>
      </c>
      <c r="J774" s="14" t="s">
        <v>29</v>
      </c>
      <c r="K774" s="15" t="s">
        <v>30</v>
      </c>
      <c r="L774" s="57"/>
      <c r="M774" s="14"/>
      <c r="N774" s="14" t="s">
        <v>1263</v>
      </c>
      <c r="O774" s="14"/>
      <c r="P774" s="15" t="s">
        <v>536</v>
      </c>
      <c r="Q774" s="16">
        <v>27899</v>
      </c>
      <c r="R774" s="17">
        <v>40</v>
      </c>
      <c r="S774" s="18">
        <v>19250.310000000001</v>
      </c>
      <c r="T774" s="19" t="s">
        <v>407</v>
      </c>
      <c r="U774" s="20" t="s">
        <v>524</v>
      </c>
      <c r="V774" s="30">
        <v>41.5</v>
      </c>
      <c r="W774" s="22">
        <v>1</v>
      </c>
      <c r="X774" s="23"/>
    </row>
    <row r="775" spans="1:24" s="1" customFormat="1" ht="14" customHeight="1" x14ac:dyDescent="0.3">
      <c r="A775" s="24" t="s">
        <v>23</v>
      </c>
      <c r="B775" s="24" t="s">
        <v>1260</v>
      </c>
      <c r="C775" s="12" t="s">
        <v>1261</v>
      </c>
      <c r="D775" s="54"/>
      <c r="E775" s="39" t="str">
        <f t="shared" si="30"/>
        <v>Еще фото</v>
      </c>
      <c r="F775" s="25" t="s">
        <v>43</v>
      </c>
      <c r="G775" s="24" t="s">
        <v>513</v>
      </c>
      <c r="H775" s="24" t="s">
        <v>514</v>
      </c>
      <c r="I775" s="24" t="s">
        <v>867</v>
      </c>
      <c r="J775" s="14" t="s">
        <v>29</v>
      </c>
      <c r="K775" s="15" t="s">
        <v>30</v>
      </c>
      <c r="L775" s="57"/>
      <c r="M775" s="14"/>
      <c r="N775" s="14" t="s">
        <v>1263</v>
      </c>
      <c r="O775" s="14"/>
      <c r="P775" s="15" t="s">
        <v>536</v>
      </c>
      <c r="Q775" s="16">
        <v>27899</v>
      </c>
      <c r="R775" s="17">
        <v>40</v>
      </c>
      <c r="S775" s="18">
        <v>19250.310000000001</v>
      </c>
      <c r="T775" s="19" t="s">
        <v>407</v>
      </c>
      <c r="U775" s="20" t="s">
        <v>667</v>
      </c>
      <c r="V775" s="30">
        <v>44.5</v>
      </c>
      <c r="W775" s="22">
        <v>1</v>
      </c>
      <c r="X775" s="23"/>
    </row>
    <row r="776" spans="1:24" s="1" customFormat="1" ht="14" customHeight="1" x14ac:dyDescent="0.3">
      <c r="A776" s="24" t="s">
        <v>23</v>
      </c>
      <c r="B776" s="24" t="s">
        <v>1260</v>
      </c>
      <c r="C776" s="12" t="s">
        <v>1261</v>
      </c>
      <c r="D776" s="54"/>
      <c r="E776" s="39" t="str">
        <f t="shared" si="30"/>
        <v>Еще фото</v>
      </c>
      <c r="F776" s="25" t="s">
        <v>43</v>
      </c>
      <c r="G776" s="24" t="s">
        <v>513</v>
      </c>
      <c r="H776" s="24" t="s">
        <v>514</v>
      </c>
      <c r="I776" s="24" t="s">
        <v>867</v>
      </c>
      <c r="J776" s="14" t="s">
        <v>29</v>
      </c>
      <c r="K776" s="15" t="s">
        <v>30</v>
      </c>
      <c r="L776" s="57"/>
      <c r="M776" s="14"/>
      <c r="N776" s="14" t="s">
        <v>1263</v>
      </c>
      <c r="O776" s="14"/>
      <c r="P776" s="15" t="s">
        <v>536</v>
      </c>
      <c r="Q776" s="16">
        <v>27899</v>
      </c>
      <c r="R776" s="17">
        <v>40</v>
      </c>
      <c r="S776" s="18">
        <v>19250.310000000001</v>
      </c>
      <c r="T776" s="19" t="s">
        <v>407</v>
      </c>
      <c r="U776" s="20" t="s">
        <v>579</v>
      </c>
      <c r="V776" s="22">
        <v>45</v>
      </c>
      <c r="W776" s="22">
        <v>1</v>
      </c>
      <c r="X776" s="23"/>
    </row>
    <row r="777" spans="1:24" s="1" customFormat="1" ht="17" customHeight="1" x14ac:dyDescent="0.3">
      <c r="A777" s="24" t="s">
        <v>23</v>
      </c>
      <c r="B777" s="24" t="s">
        <v>1260</v>
      </c>
      <c r="C777" s="12" t="s">
        <v>1261</v>
      </c>
      <c r="D777" s="55"/>
      <c r="E777" s="39" t="str">
        <f t="shared" si="30"/>
        <v>Еще фото</v>
      </c>
      <c r="F777" s="25" t="s">
        <v>43</v>
      </c>
      <c r="G777" s="24" t="s">
        <v>513</v>
      </c>
      <c r="H777" s="24" t="s">
        <v>514</v>
      </c>
      <c r="I777" s="24" t="s">
        <v>867</v>
      </c>
      <c r="J777" s="14" t="s">
        <v>29</v>
      </c>
      <c r="K777" s="15" t="s">
        <v>30</v>
      </c>
      <c r="L777" s="58"/>
      <c r="M777" s="14"/>
      <c r="N777" s="14" t="s">
        <v>1263</v>
      </c>
      <c r="O777" s="14"/>
      <c r="P777" s="15" t="s">
        <v>536</v>
      </c>
      <c r="Q777" s="16">
        <v>27899</v>
      </c>
      <c r="R777" s="17">
        <v>40</v>
      </c>
      <c r="S777" s="18">
        <v>19250.310000000001</v>
      </c>
      <c r="T777" s="19" t="s">
        <v>407</v>
      </c>
      <c r="U777" s="20" t="s">
        <v>1264</v>
      </c>
      <c r="V777" s="22">
        <v>46</v>
      </c>
      <c r="W777" s="22">
        <v>1</v>
      </c>
      <c r="X777" s="23"/>
    </row>
    <row r="778" spans="1:24" s="1" customFormat="1" ht="17" customHeight="1" x14ac:dyDescent="0.3">
      <c r="A778" s="11" t="s">
        <v>23</v>
      </c>
      <c r="B778" s="11" t="s">
        <v>1260</v>
      </c>
      <c r="C778" s="12" t="s">
        <v>1265</v>
      </c>
      <c r="D778" s="53"/>
      <c r="E778" s="39" t="str">
        <f t="shared" ref="E778:E783" si="31">HYPERLINK("https://www.google.ru/search?q=DM0032-031&amp;newwindow=1&amp;tbm=isch","Еще фото")</f>
        <v>Еще фото</v>
      </c>
      <c r="F778" s="25" t="s">
        <v>43</v>
      </c>
      <c r="G778" s="11" t="s">
        <v>513</v>
      </c>
      <c r="H778" s="11" t="s">
        <v>514</v>
      </c>
      <c r="I778" s="14" t="s">
        <v>867</v>
      </c>
      <c r="J778" s="14" t="s">
        <v>29</v>
      </c>
      <c r="K778" s="15" t="s">
        <v>30</v>
      </c>
      <c r="L778" s="56" t="s">
        <v>1262</v>
      </c>
      <c r="M778" s="14"/>
      <c r="N778" s="14" t="s">
        <v>241</v>
      </c>
      <c r="O778" s="14"/>
      <c r="P778" s="15" t="s">
        <v>536</v>
      </c>
      <c r="Q778" s="16">
        <v>27899</v>
      </c>
      <c r="R778" s="17">
        <v>40</v>
      </c>
      <c r="S778" s="18">
        <v>19250.310000000001</v>
      </c>
      <c r="T778" s="19" t="s">
        <v>407</v>
      </c>
      <c r="U778" s="20" t="s">
        <v>522</v>
      </c>
      <c r="V778" s="30">
        <v>39.5</v>
      </c>
      <c r="W778" s="22">
        <v>1</v>
      </c>
      <c r="X778" s="23"/>
    </row>
    <row r="779" spans="1:24" s="1" customFormat="1" ht="17" customHeight="1" x14ac:dyDescent="0.3">
      <c r="A779" s="24" t="s">
        <v>23</v>
      </c>
      <c r="B779" s="24" t="s">
        <v>1260</v>
      </c>
      <c r="C779" s="12" t="s">
        <v>1265</v>
      </c>
      <c r="D779" s="54"/>
      <c r="E779" s="39" t="str">
        <f t="shared" si="31"/>
        <v>Еще фото</v>
      </c>
      <c r="F779" s="25" t="s">
        <v>43</v>
      </c>
      <c r="G779" s="24" t="s">
        <v>513</v>
      </c>
      <c r="H779" s="24" t="s">
        <v>514</v>
      </c>
      <c r="I779" s="24" t="s">
        <v>867</v>
      </c>
      <c r="J779" s="14" t="s">
        <v>29</v>
      </c>
      <c r="K779" s="15" t="s">
        <v>30</v>
      </c>
      <c r="L779" s="57"/>
      <c r="M779" s="14"/>
      <c r="N779" s="14" t="s">
        <v>241</v>
      </c>
      <c r="O779" s="14"/>
      <c r="P779" s="15" t="s">
        <v>536</v>
      </c>
      <c r="Q779" s="16">
        <v>27899</v>
      </c>
      <c r="R779" s="17">
        <v>40</v>
      </c>
      <c r="S779" s="18">
        <v>19250.310000000001</v>
      </c>
      <c r="T779" s="19" t="s">
        <v>407</v>
      </c>
      <c r="U779" s="20" t="s">
        <v>523</v>
      </c>
      <c r="V779" s="22">
        <v>40</v>
      </c>
      <c r="W779" s="22">
        <v>1</v>
      </c>
      <c r="X779" s="23"/>
    </row>
    <row r="780" spans="1:24" s="1" customFormat="1" ht="17" customHeight="1" x14ac:dyDescent="0.3">
      <c r="A780" s="24" t="s">
        <v>23</v>
      </c>
      <c r="B780" s="24" t="s">
        <v>1260</v>
      </c>
      <c r="C780" s="12" t="s">
        <v>1265</v>
      </c>
      <c r="D780" s="54"/>
      <c r="E780" s="39" t="str">
        <f t="shared" si="31"/>
        <v>Еще фото</v>
      </c>
      <c r="F780" s="25" t="s">
        <v>43</v>
      </c>
      <c r="G780" s="24" t="s">
        <v>513</v>
      </c>
      <c r="H780" s="24" t="s">
        <v>514</v>
      </c>
      <c r="I780" s="24" t="s">
        <v>867</v>
      </c>
      <c r="J780" s="14" t="s">
        <v>29</v>
      </c>
      <c r="K780" s="15" t="s">
        <v>30</v>
      </c>
      <c r="L780" s="57"/>
      <c r="M780" s="14"/>
      <c r="N780" s="14" t="s">
        <v>241</v>
      </c>
      <c r="O780" s="14"/>
      <c r="P780" s="15" t="s">
        <v>536</v>
      </c>
      <c r="Q780" s="16">
        <v>27899</v>
      </c>
      <c r="R780" s="17">
        <v>40</v>
      </c>
      <c r="S780" s="18">
        <v>19250.310000000001</v>
      </c>
      <c r="T780" s="19" t="s">
        <v>407</v>
      </c>
      <c r="U780" s="20" t="s">
        <v>589</v>
      </c>
      <c r="V780" s="22">
        <v>41</v>
      </c>
      <c r="W780" s="22">
        <v>1</v>
      </c>
      <c r="X780" s="23"/>
    </row>
    <row r="781" spans="1:24" s="1" customFormat="1" ht="17" customHeight="1" x14ac:dyDescent="0.3">
      <c r="A781" s="24" t="s">
        <v>23</v>
      </c>
      <c r="B781" s="24" t="s">
        <v>1260</v>
      </c>
      <c r="C781" s="12" t="s">
        <v>1265</v>
      </c>
      <c r="D781" s="54"/>
      <c r="E781" s="39" t="str">
        <f t="shared" si="31"/>
        <v>Еще фото</v>
      </c>
      <c r="F781" s="25" t="s">
        <v>43</v>
      </c>
      <c r="G781" s="24" t="s">
        <v>513</v>
      </c>
      <c r="H781" s="24" t="s">
        <v>514</v>
      </c>
      <c r="I781" s="24" t="s">
        <v>867</v>
      </c>
      <c r="J781" s="14" t="s">
        <v>29</v>
      </c>
      <c r="K781" s="15" t="s">
        <v>30</v>
      </c>
      <c r="L781" s="57"/>
      <c r="M781" s="14"/>
      <c r="N781" s="14" t="s">
        <v>241</v>
      </c>
      <c r="O781" s="14"/>
      <c r="P781" s="15" t="s">
        <v>536</v>
      </c>
      <c r="Q781" s="16">
        <v>27899</v>
      </c>
      <c r="R781" s="17">
        <v>40</v>
      </c>
      <c r="S781" s="18">
        <v>19250.310000000001</v>
      </c>
      <c r="T781" s="19" t="s">
        <v>407</v>
      </c>
      <c r="U781" s="20" t="s">
        <v>666</v>
      </c>
      <c r="V781" s="22">
        <v>44</v>
      </c>
      <c r="W781" s="22">
        <v>1</v>
      </c>
      <c r="X781" s="23"/>
    </row>
    <row r="782" spans="1:24" s="1" customFormat="1" ht="17" customHeight="1" x14ac:dyDescent="0.3">
      <c r="A782" s="24" t="s">
        <v>23</v>
      </c>
      <c r="B782" s="24" t="s">
        <v>1260</v>
      </c>
      <c r="C782" s="12" t="s">
        <v>1265</v>
      </c>
      <c r="D782" s="54"/>
      <c r="E782" s="39" t="str">
        <f t="shared" si="31"/>
        <v>Еще фото</v>
      </c>
      <c r="F782" s="25" t="s">
        <v>43</v>
      </c>
      <c r="G782" s="24" t="s">
        <v>513</v>
      </c>
      <c r="H782" s="24" t="s">
        <v>514</v>
      </c>
      <c r="I782" s="24" t="s">
        <v>867</v>
      </c>
      <c r="J782" s="14" t="s">
        <v>29</v>
      </c>
      <c r="K782" s="15" t="s">
        <v>30</v>
      </c>
      <c r="L782" s="57"/>
      <c r="M782" s="14"/>
      <c r="N782" s="14" t="s">
        <v>241</v>
      </c>
      <c r="O782" s="14"/>
      <c r="P782" s="15" t="s">
        <v>536</v>
      </c>
      <c r="Q782" s="16">
        <v>27899</v>
      </c>
      <c r="R782" s="17">
        <v>40</v>
      </c>
      <c r="S782" s="18">
        <v>19250.310000000001</v>
      </c>
      <c r="T782" s="19" t="s">
        <v>407</v>
      </c>
      <c r="U782" s="20" t="s">
        <v>1264</v>
      </c>
      <c r="V782" s="22">
        <v>46</v>
      </c>
      <c r="W782" s="22">
        <v>1</v>
      </c>
      <c r="X782" s="23"/>
    </row>
    <row r="783" spans="1:24" s="1" customFormat="1" ht="22.05" customHeight="1" x14ac:dyDescent="0.3">
      <c r="A783" s="24" t="s">
        <v>23</v>
      </c>
      <c r="B783" s="24" t="s">
        <v>1260</v>
      </c>
      <c r="C783" s="12" t="s">
        <v>1265</v>
      </c>
      <c r="D783" s="55"/>
      <c r="E783" s="39" t="str">
        <f t="shared" si="31"/>
        <v>Еще фото</v>
      </c>
      <c r="F783" s="25" t="s">
        <v>43</v>
      </c>
      <c r="G783" s="24" t="s">
        <v>513</v>
      </c>
      <c r="H783" s="24" t="s">
        <v>514</v>
      </c>
      <c r="I783" s="24" t="s">
        <v>867</v>
      </c>
      <c r="J783" s="14" t="s">
        <v>29</v>
      </c>
      <c r="K783" s="15" t="s">
        <v>30</v>
      </c>
      <c r="L783" s="58"/>
      <c r="M783" s="14"/>
      <c r="N783" s="14" t="s">
        <v>241</v>
      </c>
      <c r="O783" s="14"/>
      <c r="P783" s="15" t="s">
        <v>536</v>
      </c>
      <c r="Q783" s="16">
        <v>27899</v>
      </c>
      <c r="R783" s="17">
        <v>40</v>
      </c>
      <c r="S783" s="18">
        <v>19250.310000000001</v>
      </c>
      <c r="T783" s="19" t="s">
        <v>407</v>
      </c>
      <c r="U783" s="20" t="s">
        <v>1142</v>
      </c>
      <c r="V783" s="30">
        <v>46.5</v>
      </c>
      <c r="W783" s="22">
        <v>1</v>
      </c>
      <c r="X783" s="23"/>
    </row>
    <row r="784" spans="1:24" s="1" customFormat="1" ht="108" customHeight="1" x14ac:dyDescent="0.3">
      <c r="A784" s="11" t="s">
        <v>23</v>
      </c>
      <c r="B784" s="11" t="s">
        <v>1266</v>
      </c>
      <c r="C784" s="12" t="s">
        <v>1267</v>
      </c>
      <c r="D784" s="26"/>
      <c r="E784" s="39" t="str">
        <f>HYPERLINK("https://www.google.ru/search?q=DM2823-100&amp;newwindow=1&amp;tbm=isch","Еще фото")</f>
        <v>Еще фото</v>
      </c>
      <c r="F784" s="13"/>
      <c r="G784" s="11" t="s">
        <v>513</v>
      </c>
      <c r="H784" s="11" t="s">
        <v>514</v>
      </c>
      <c r="I784" s="14" t="s">
        <v>867</v>
      </c>
      <c r="J784" s="14" t="s">
        <v>29</v>
      </c>
      <c r="K784" s="15" t="s">
        <v>30</v>
      </c>
      <c r="L784" s="14" t="s">
        <v>1268</v>
      </c>
      <c r="M784" s="14"/>
      <c r="N784" s="14" t="s">
        <v>75</v>
      </c>
      <c r="O784" s="14"/>
      <c r="P784" s="15" t="s">
        <v>1269</v>
      </c>
      <c r="Q784" s="16">
        <v>22599</v>
      </c>
      <c r="R784" s="17">
        <v>40</v>
      </c>
      <c r="S784" s="18">
        <v>15593.309999999998</v>
      </c>
      <c r="T784" s="19" t="s">
        <v>407</v>
      </c>
      <c r="U784" s="20" t="s">
        <v>524</v>
      </c>
      <c r="V784" s="30">
        <v>41.5</v>
      </c>
      <c r="W784" s="22">
        <v>1</v>
      </c>
      <c r="X784" s="23"/>
    </row>
    <row r="785" spans="1:24" s="1" customFormat="1" ht="35" customHeight="1" x14ac:dyDescent="0.3">
      <c r="A785" s="11" t="s">
        <v>23</v>
      </c>
      <c r="B785" s="11" t="s">
        <v>1270</v>
      </c>
      <c r="C785" s="12" t="s">
        <v>1271</v>
      </c>
      <c r="D785" s="53"/>
      <c r="E785" s="39" t="str">
        <f>HYPERLINK("https://www.google.ru/search?q=DM3494-002&amp;newwindow=1&amp;tbm=isch","Еще фото")</f>
        <v>Еще фото</v>
      </c>
      <c r="F785" s="13"/>
      <c r="G785" s="11" t="s">
        <v>866</v>
      </c>
      <c r="H785" s="11" t="s">
        <v>514</v>
      </c>
      <c r="I785" s="14" t="s">
        <v>867</v>
      </c>
      <c r="J785" s="14" t="s">
        <v>29</v>
      </c>
      <c r="K785" s="15" t="s">
        <v>247</v>
      </c>
      <c r="L785" s="56" t="s">
        <v>1272</v>
      </c>
      <c r="M785" s="14"/>
      <c r="N785" s="14" t="s">
        <v>92</v>
      </c>
      <c r="O785" s="14"/>
      <c r="P785" s="15" t="s">
        <v>679</v>
      </c>
      <c r="Q785" s="16">
        <v>11099</v>
      </c>
      <c r="R785" s="17">
        <v>40</v>
      </c>
      <c r="S785" s="18">
        <v>7658.3099999999986</v>
      </c>
      <c r="T785" s="19" t="s">
        <v>407</v>
      </c>
      <c r="U785" s="20" t="s">
        <v>589</v>
      </c>
      <c r="V785" s="22">
        <v>41</v>
      </c>
      <c r="W785" s="22">
        <v>1</v>
      </c>
      <c r="X785" s="23"/>
    </row>
    <row r="786" spans="1:24" s="1" customFormat="1" ht="35" customHeight="1" x14ac:dyDescent="0.3">
      <c r="A786" s="24" t="s">
        <v>23</v>
      </c>
      <c r="B786" s="24" t="s">
        <v>1270</v>
      </c>
      <c r="C786" s="12" t="s">
        <v>1271</v>
      </c>
      <c r="D786" s="54"/>
      <c r="E786" s="39" t="str">
        <f>HYPERLINK("https://www.google.ru/search?q=DM3494-002&amp;newwindow=1&amp;tbm=isch","Еще фото")</f>
        <v>Еще фото</v>
      </c>
      <c r="F786" s="13"/>
      <c r="G786" s="24" t="s">
        <v>866</v>
      </c>
      <c r="H786" s="24" t="s">
        <v>514</v>
      </c>
      <c r="I786" s="24" t="s">
        <v>867</v>
      </c>
      <c r="J786" s="14" t="s">
        <v>29</v>
      </c>
      <c r="K786" s="15" t="s">
        <v>247</v>
      </c>
      <c r="L786" s="57"/>
      <c r="M786" s="14"/>
      <c r="N786" s="14" t="s">
        <v>92</v>
      </c>
      <c r="O786" s="14"/>
      <c r="P786" s="15" t="s">
        <v>679</v>
      </c>
      <c r="Q786" s="16">
        <v>11099</v>
      </c>
      <c r="R786" s="17">
        <v>40</v>
      </c>
      <c r="S786" s="18">
        <v>7658.3099999999986</v>
      </c>
      <c r="T786" s="19" t="s">
        <v>407</v>
      </c>
      <c r="U786" s="20" t="s">
        <v>524</v>
      </c>
      <c r="V786" s="30">
        <v>41.5</v>
      </c>
      <c r="W786" s="22">
        <v>1</v>
      </c>
      <c r="X786" s="23"/>
    </row>
    <row r="787" spans="1:24" s="1" customFormat="1" ht="37.049999999999997" customHeight="1" x14ac:dyDescent="0.3">
      <c r="A787" s="24" t="s">
        <v>23</v>
      </c>
      <c r="B787" s="24" t="s">
        <v>1270</v>
      </c>
      <c r="C787" s="12" t="s">
        <v>1271</v>
      </c>
      <c r="D787" s="55"/>
      <c r="E787" s="39" t="str">
        <f>HYPERLINK("https://www.google.ru/search?q=DM3494-002&amp;newwindow=1&amp;tbm=isch","Еще фото")</f>
        <v>Еще фото</v>
      </c>
      <c r="F787" s="13"/>
      <c r="G787" s="24" t="s">
        <v>866</v>
      </c>
      <c r="H787" s="24" t="s">
        <v>514</v>
      </c>
      <c r="I787" s="24" t="s">
        <v>867</v>
      </c>
      <c r="J787" s="14" t="s">
        <v>29</v>
      </c>
      <c r="K787" s="15" t="s">
        <v>247</v>
      </c>
      <c r="L787" s="58"/>
      <c r="M787" s="14"/>
      <c r="N787" s="14" t="s">
        <v>92</v>
      </c>
      <c r="O787" s="14"/>
      <c r="P787" s="15" t="s">
        <v>679</v>
      </c>
      <c r="Q787" s="16">
        <v>11099</v>
      </c>
      <c r="R787" s="17">
        <v>40</v>
      </c>
      <c r="S787" s="18">
        <v>7658.3099999999986</v>
      </c>
      <c r="T787" s="19" t="s">
        <v>407</v>
      </c>
      <c r="U787" s="20" t="s">
        <v>525</v>
      </c>
      <c r="V787" s="22">
        <v>42</v>
      </c>
      <c r="W787" s="22">
        <v>1</v>
      </c>
      <c r="X787" s="23"/>
    </row>
    <row r="788" spans="1:24" s="1" customFormat="1" ht="21" customHeight="1" x14ac:dyDescent="0.3">
      <c r="A788" s="11" t="s">
        <v>23</v>
      </c>
      <c r="B788" s="11" t="s">
        <v>1270</v>
      </c>
      <c r="C788" s="27" t="s">
        <v>1273</v>
      </c>
      <c r="D788" s="53"/>
      <c r="E788" s="39" t="str">
        <f>HYPERLINK("https://www.google.ru/search?q=DM3494-102&amp;newwindow=1&amp;tbm=isch","Еще фото")</f>
        <v>Еще фото</v>
      </c>
      <c r="F788" s="13"/>
      <c r="G788" s="11" t="s">
        <v>866</v>
      </c>
      <c r="H788" s="11" t="s">
        <v>514</v>
      </c>
      <c r="I788" s="14" t="s">
        <v>867</v>
      </c>
      <c r="J788" s="14" t="s">
        <v>29</v>
      </c>
      <c r="K788" s="15" t="s">
        <v>247</v>
      </c>
      <c r="L788" s="56" t="s">
        <v>1274</v>
      </c>
      <c r="M788" s="14"/>
      <c r="N788" s="14" t="s">
        <v>75</v>
      </c>
      <c r="O788" s="14"/>
      <c r="P788" s="15" t="s">
        <v>1275</v>
      </c>
      <c r="Q788" s="16">
        <v>10399</v>
      </c>
      <c r="R788" s="17">
        <v>40</v>
      </c>
      <c r="S788" s="18">
        <v>7175.3099999999986</v>
      </c>
      <c r="T788" s="19" t="s">
        <v>407</v>
      </c>
      <c r="U788" s="20" t="s">
        <v>969</v>
      </c>
      <c r="V788" s="22">
        <v>35</v>
      </c>
      <c r="W788" s="22">
        <v>3</v>
      </c>
      <c r="X788" s="23"/>
    </row>
    <row r="789" spans="1:24" s="1" customFormat="1" ht="21" customHeight="1" x14ac:dyDescent="0.3">
      <c r="A789" s="24" t="s">
        <v>23</v>
      </c>
      <c r="B789" s="24" t="s">
        <v>1270</v>
      </c>
      <c r="C789" s="28" t="s">
        <v>1273</v>
      </c>
      <c r="D789" s="54"/>
      <c r="E789" s="39" t="str">
        <f>HYPERLINK("https://www.google.ru/search?q=DM3494-102&amp;newwindow=1&amp;tbm=isch","Еще фото")</f>
        <v>Еще фото</v>
      </c>
      <c r="F789" s="13"/>
      <c r="G789" s="24" t="s">
        <v>866</v>
      </c>
      <c r="H789" s="24" t="s">
        <v>514</v>
      </c>
      <c r="I789" s="24" t="s">
        <v>867</v>
      </c>
      <c r="J789" s="14" t="s">
        <v>29</v>
      </c>
      <c r="K789" s="15" t="s">
        <v>247</v>
      </c>
      <c r="L789" s="57"/>
      <c r="M789" s="14"/>
      <c r="N789" s="14" t="s">
        <v>75</v>
      </c>
      <c r="O789" s="14"/>
      <c r="P789" s="15" t="s">
        <v>1275</v>
      </c>
      <c r="Q789" s="16">
        <v>10399</v>
      </c>
      <c r="R789" s="17">
        <v>40</v>
      </c>
      <c r="S789" s="18">
        <v>7175.3099999999986</v>
      </c>
      <c r="T789" s="19" t="s">
        <v>407</v>
      </c>
      <c r="U789" s="20" t="s">
        <v>963</v>
      </c>
      <c r="V789" s="30">
        <v>35.5</v>
      </c>
      <c r="W789" s="22">
        <v>3</v>
      </c>
      <c r="X789" s="23"/>
    </row>
    <row r="790" spans="1:24" s="1" customFormat="1" ht="21" customHeight="1" x14ac:dyDescent="0.3">
      <c r="A790" s="24" t="s">
        <v>23</v>
      </c>
      <c r="B790" s="24" t="s">
        <v>1270</v>
      </c>
      <c r="C790" s="28" t="s">
        <v>1273</v>
      </c>
      <c r="D790" s="54"/>
      <c r="E790" s="39" t="str">
        <f>HYPERLINK("https://www.google.ru/search?q=DM3494-102&amp;newwindow=1&amp;tbm=isch","Еще фото")</f>
        <v>Еще фото</v>
      </c>
      <c r="F790" s="13"/>
      <c r="G790" s="24" t="s">
        <v>866</v>
      </c>
      <c r="H790" s="24" t="s">
        <v>514</v>
      </c>
      <c r="I790" s="24" t="s">
        <v>867</v>
      </c>
      <c r="J790" s="14" t="s">
        <v>29</v>
      </c>
      <c r="K790" s="15" t="s">
        <v>247</v>
      </c>
      <c r="L790" s="57"/>
      <c r="M790" s="14"/>
      <c r="N790" s="14" t="s">
        <v>75</v>
      </c>
      <c r="O790" s="14"/>
      <c r="P790" s="15" t="s">
        <v>1275</v>
      </c>
      <c r="Q790" s="16">
        <v>10399</v>
      </c>
      <c r="R790" s="17">
        <v>40</v>
      </c>
      <c r="S790" s="18">
        <v>7175.3099999999986</v>
      </c>
      <c r="T790" s="19" t="s">
        <v>407</v>
      </c>
      <c r="U790" s="20" t="s">
        <v>352</v>
      </c>
      <c r="V790" s="30">
        <v>36.5</v>
      </c>
      <c r="W790" s="22">
        <v>2</v>
      </c>
      <c r="X790" s="23"/>
    </row>
    <row r="791" spans="1:24" s="1" customFormat="1" ht="21" customHeight="1" x14ac:dyDescent="0.3">
      <c r="A791" s="24" t="s">
        <v>23</v>
      </c>
      <c r="B791" s="24" t="s">
        <v>1270</v>
      </c>
      <c r="C791" s="28" t="s">
        <v>1273</v>
      </c>
      <c r="D791" s="54"/>
      <c r="E791" s="39" t="str">
        <f>HYPERLINK("https://www.google.ru/search?q=DM3494-102&amp;newwindow=1&amp;tbm=isch","Еще фото")</f>
        <v>Еще фото</v>
      </c>
      <c r="F791" s="13"/>
      <c r="G791" s="24" t="s">
        <v>866</v>
      </c>
      <c r="H791" s="24" t="s">
        <v>514</v>
      </c>
      <c r="I791" s="24" t="s">
        <v>867</v>
      </c>
      <c r="J791" s="14" t="s">
        <v>29</v>
      </c>
      <c r="K791" s="15" t="s">
        <v>247</v>
      </c>
      <c r="L791" s="57"/>
      <c r="M791" s="14"/>
      <c r="N791" s="14" t="s">
        <v>75</v>
      </c>
      <c r="O791" s="14"/>
      <c r="P791" s="15" t="s">
        <v>1275</v>
      </c>
      <c r="Q791" s="16">
        <v>10399</v>
      </c>
      <c r="R791" s="17">
        <v>40</v>
      </c>
      <c r="S791" s="18">
        <v>7175.3099999999986</v>
      </c>
      <c r="T791" s="19" t="s">
        <v>407</v>
      </c>
      <c r="U791" s="20" t="s">
        <v>541</v>
      </c>
      <c r="V791" s="22">
        <v>37</v>
      </c>
      <c r="W791" s="22">
        <v>2</v>
      </c>
      <c r="X791" s="23"/>
    </row>
    <row r="792" spans="1:24" s="1" customFormat="1" ht="32" customHeight="1" x14ac:dyDescent="0.3">
      <c r="A792" s="24" t="s">
        <v>23</v>
      </c>
      <c r="B792" s="24" t="s">
        <v>1270</v>
      </c>
      <c r="C792" s="28" t="s">
        <v>1273</v>
      </c>
      <c r="D792" s="55"/>
      <c r="E792" s="39" t="str">
        <f>HYPERLINK("https://www.google.ru/search?q=DM3494-102&amp;newwindow=1&amp;tbm=isch","Еще фото")</f>
        <v>Еще фото</v>
      </c>
      <c r="F792" s="13"/>
      <c r="G792" s="24" t="s">
        <v>866</v>
      </c>
      <c r="H792" s="24" t="s">
        <v>514</v>
      </c>
      <c r="I792" s="24" t="s">
        <v>867</v>
      </c>
      <c r="J792" s="14" t="s">
        <v>29</v>
      </c>
      <c r="K792" s="15" t="s">
        <v>247</v>
      </c>
      <c r="L792" s="58"/>
      <c r="M792" s="14"/>
      <c r="N792" s="14" t="s">
        <v>75</v>
      </c>
      <c r="O792" s="14"/>
      <c r="P792" s="15" t="s">
        <v>1275</v>
      </c>
      <c r="Q792" s="16">
        <v>10399</v>
      </c>
      <c r="R792" s="17">
        <v>40</v>
      </c>
      <c r="S792" s="18">
        <v>7175.3099999999986</v>
      </c>
      <c r="T792" s="19" t="s">
        <v>407</v>
      </c>
      <c r="U792" s="20" t="s">
        <v>519</v>
      </c>
      <c r="V792" s="30">
        <v>37.5</v>
      </c>
      <c r="W792" s="22">
        <v>3</v>
      </c>
      <c r="X792" s="23"/>
    </row>
    <row r="793" spans="1:24" s="1" customFormat="1" ht="52.05" customHeight="1" x14ac:dyDescent="0.3">
      <c r="A793" s="11" t="s">
        <v>23</v>
      </c>
      <c r="B793" s="11" t="s">
        <v>1276</v>
      </c>
      <c r="C793" s="12" t="s">
        <v>1277</v>
      </c>
      <c r="D793" s="59"/>
      <c r="E793" s="39" t="str">
        <f>HYPERLINK("https://www.google.ru/search?q=DM7590-102&amp;newwindow=1&amp;tbm=isch","Еще фото")</f>
        <v>Еще фото</v>
      </c>
      <c r="F793" s="13"/>
      <c r="G793" s="11" t="s">
        <v>866</v>
      </c>
      <c r="H793" s="11" t="s">
        <v>514</v>
      </c>
      <c r="I793" s="14" t="s">
        <v>867</v>
      </c>
      <c r="J793" s="14" t="s">
        <v>29</v>
      </c>
      <c r="K793" s="15" t="s">
        <v>58</v>
      </c>
      <c r="L793" s="56" t="s">
        <v>1278</v>
      </c>
      <c r="M793" s="14"/>
      <c r="N793" s="14" t="s">
        <v>75</v>
      </c>
      <c r="O793" s="14"/>
      <c r="P793" s="15" t="s">
        <v>1279</v>
      </c>
      <c r="Q793" s="16">
        <v>15299</v>
      </c>
      <c r="R793" s="17">
        <v>40</v>
      </c>
      <c r="S793" s="18">
        <v>10556.31</v>
      </c>
      <c r="T793" s="19" t="s">
        <v>407</v>
      </c>
      <c r="U793" s="20" t="s">
        <v>541</v>
      </c>
      <c r="V793" s="22">
        <v>35</v>
      </c>
      <c r="W793" s="22">
        <v>1</v>
      </c>
      <c r="X793" s="23"/>
    </row>
    <row r="794" spans="1:24" s="1" customFormat="1" ht="61.05" customHeight="1" x14ac:dyDescent="0.3">
      <c r="A794" s="24" t="s">
        <v>23</v>
      </c>
      <c r="B794" s="24" t="s">
        <v>1276</v>
      </c>
      <c r="C794" s="12" t="s">
        <v>1277</v>
      </c>
      <c r="D794" s="60"/>
      <c r="E794" s="39" t="str">
        <f>HYPERLINK("https://www.google.ru/search?q=DM7590-102&amp;newwindow=1&amp;tbm=isch","Еще фото")</f>
        <v>Еще фото</v>
      </c>
      <c r="F794" s="13"/>
      <c r="G794" s="24" t="s">
        <v>866</v>
      </c>
      <c r="H794" s="24" t="s">
        <v>514</v>
      </c>
      <c r="I794" s="24" t="s">
        <v>867</v>
      </c>
      <c r="J794" s="14" t="s">
        <v>29</v>
      </c>
      <c r="K794" s="15" t="s">
        <v>58</v>
      </c>
      <c r="L794" s="58"/>
      <c r="M794" s="14"/>
      <c r="N794" s="14" t="s">
        <v>75</v>
      </c>
      <c r="O794" s="14"/>
      <c r="P794" s="15" t="s">
        <v>1279</v>
      </c>
      <c r="Q794" s="16">
        <v>15299</v>
      </c>
      <c r="R794" s="17">
        <v>40</v>
      </c>
      <c r="S794" s="18">
        <v>10556.31</v>
      </c>
      <c r="T794" s="19" t="s">
        <v>407</v>
      </c>
      <c r="U794" s="20" t="s">
        <v>520</v>
      </c>
      <c r="V794" s="30">
        <v>36.5</v>
      </c>
      <c r="W794" s="22">
        <v>1</v>
      </c>
      <c r="X794" s="23"/>
    </row>
    <row r="795" spans="1:24" s="1" customFormat="1" ht="108" customHeight="1" x14ac:dyDescent="0.3">
      <c r="A795" s="11" t="s">
        <v>23</v>
      </c>
      <c r="B795" s="11" t="s">
        <v>1280</v>
      </c>
      <c r="C795" s="12" t="s">
        <v>1281</v>
      </c>
      <c r="D795" s="26"/>
      <c r="E795" s="39" t="str">
        <f>HYPERLINK("https://www.google.ru/search?q=DM9537-003&amp;newwindow=1&amp;tbm=isch","Еще фото")</f>
        <v>Еще фото</v>
      </c>
      <c r="F795" s="13"/>
      <c r="G795" s="11" t="s">
        <v>513</v>
      </c>
      <c r="H795" s="11" t="s">
        <v>514</v>
      </c>
      <c r="I795" s="14" t="s">
        <v>867</v>
      </c>
      <c r="J795" s="14" t="s">
        <v>29</v>
      </c>
      <c r="K795" s="15" t="s">
        <v>30</v>
      </c>
      <c r="L795" s="14" t="s">
        <v>1282</v>
      </c>
      <c r="M795" s="14" t="s">
        <v>546</v>
      </c>
      <c r="N795" s="14" t="s">
        <v>92</v>
      </c>
      <c r="O795" s="14"/>
      <c r="P795" s="15" t="s">
        <v>540</v>
      </c>
      <c r="Q795" s="16">
        <v>14699</v>
      </c>
      <c r="R795" s="17">
        <v>40</v>
      </c>
      <c r="S795" s="18">
        <v>10142.31</v>
      </c>
      <c r="T795" s="19" t="s">
        <v>407</v>
      </c>
      <c r="U795" s="20" t="s">
        <v>523</v>
      </c>
      <c r="V795" s="22">
        <v>40</v>
      </c>
      <c r="W795" s="22">
        <v>1</v>
      </c>
      <c r="X795" s="23"/>
    </row>
    <row r="796" spans="1:24" s="1" customFormat="1" ht="52.05" customHeight="1" x14ac:dyDescent="0.3">
      <c r="A796" s="11" t="s">
        <v>23</v>
      </c>
      <c r="B796" s="11" t="s">
        <v>1283</v>
      </c>
      <c r="C796" s="12" t="s">
        <v>1284</v>
      </c>
      <c r="D796" s="59"/>
      <c r="E796" s="39" t="str">
        <f>HYPERLINK("https://www.google.ru/search?q=DN1791-107&amp;newwindow=1&amp;tbm=isch","Еще фото")</f>
        <v>Еще фото</v>
      </c>
      <c r="F796" s="13"/>
      <c r="G796" s="11" t="s">
        <v>513</v>
      </c>
      <c r="H796" s="11" t="s">
        <v>514</v>
      </c>
      <c r="I796" s="14" t="s">
        <v>867</v>
      </c>
      <c r="J796" s="14" t="s">
        <v>29</v>
      </c>
      <c r="K796" s="15" t="s">
        <v>58</v>
      </c>
      <c r="L796" s="56" t="s">
        <v>1285</v>
      </c>
      <c r="M796" s="14"/>
      <c r="N796" s="14" t="s">
        <v>1286</v>
      </c>
      <c r="O796" s="14"/>
      <c r="P796" s="15" t="s">
        <v>902</v>
      </c>
      <c r="Q796" s="16">
        <v>15599</v>
      </c>
      <c r="R796" s="17">
        <v>40</v>
      </c>
      <c r="S796" s="18">
        <v>10763.31</v>
      </c>
      <c r="T796" s="19" t="s">
        <v>407</v>
      </c>
      <c r="U796" s="20" t="s">
        <v>541</v>
      </c>
      <c r="V796" s="22">
        <v>35</v>
      </c>
      <c r="W796" s="22">
        <v>1</v>
      </c>
      <c r="X796" s="23"/>
    </row>
    <row r="797" spans="1:24" s="1" customFormat="1" ht="61.05" customHeight="1" x14ac:dyDescent="0.3">
      <c r="A797" s="24" t="s">
        <v>23</v>
      </c>
      <c r="B797" s="24" t="s">
        <v>1283</v>
      </c>
      <c r="C797" s="12" t="s">
        <v>1284</v>
      </c>
      <c r="D797" s="60"/>
      <c r="E797" s="39" t="str">
        <f>HYPERLINK("https://www.google.ru/search?q=DN1791-107&amp;newwindow=1&amp;tbm=isch","Еще фото")</f>
        <v>Еще фото</v>
      </c>
      <c r="F797" s="13"/>
      <c r="G797" s="24" t="s">
        <v>513</v>
      </c>
      <c r="H797" s="24" t="s">
        <v>514</v>
      </c>
      <c r="I797" s="24" t="s">
        <v>867</v>
      </c>
      <c r="J797" s="14" t="s">
        <v>29</v>
      </c>
      <c r="K797" s="15" t="s">
        <v>58</v>
      </c>
      <c r="L797" s="58"/>
      <c r="M797" s="14"/>
      <c r="N797" s="14" t="s">
        <v>1286</v>
      </c>
      <c r="O797" s="14"/>
      <c r="P797" s="15" t="s">
        <v>902</v>
      </c>
      <c r="Q797" s="16">
        <v>15599</v>
      </c>
      <c r="R797" s="17">
        <v>40</v>
      </c>
      <c r="S797" s="18">
        <v>10763.31</v>
      </c>
      <c r="T797" s="19" t="s">
        <v>407</v>
      </c>
      <c r="U797" s="20" t="s">
        <v>519</v>
      </c>
      <c r="V797" s="30">
        <v>35.5</v>
      </c>
      <c r="W797" s="22">
        <v>1</v>
      </c>
      <c r="X797" s="23"/>
    </row>
    <row r="798" spans="1:24" s="1" customFormat="1" ht="108" customHeight="1" x14ac:dyDescent="0.3">
      <c r="A798" s="11" t="s">
        <v>23</v>
      </c>
      <c r="B798" s="11" t="s">
        <v>1155</v>
      </c>
      <c r="C798" s="12" t="s">
        <v>1287</v>
      </c>
      <c r="D798" s="26"/>
      <c r="E798" s="39" t="str">
        <f>HYPERLINK("https://www.google.ru/search?q=DQ7658-101&amp;newwindow=1&amp;tbm=isch","Еще фото")</f>
        <v>Еще фото</v>
      </c>
      <c r="F798" s="13"/>
      <c r="G798" s="11" t="s">
        <v>513</v>
      </c>
      <c r="H798" s="11" t="s">
        <v>514</v>
      </c>
      <c r="I798" s="14" t="s">
        <v>867</v>
      </c>
      <c r="J798" s="14" t="s">
        <v>29</v>
      </c>
      <c r="K798" s="15" t="s">
        <v>30</v>
      </c>
      <c r="L798" s="14" t="s">
        <v>1288</v>
      </c>
      <c r="M798" s="14" t="s">
        <v>546</v>
      </c>
      <c r="N798" s="14" t="s">
        <v>64</v>
      </c>
      <c r="O798" s="14"/>
      <c r="P798" s="15" t="s">
        <v>1289</v>
      </c>
      <c r="Q798" s="16">
        <v>19999</v>
      </c>
      <c r="R798" s="17">
        <v>40</v>
      </c>
      <c r="S798" s="18">
        <v>13799.309999999998</v>
      </c>
      <c r="T798" s="19" t="s">
        <v>407</v>
      </c>
      <c r="U798" s="20" t="s">
        <v>527</v>
      </c>
      <c r="V798" s="30">
        <v>43.5</v>
      </c>
      <c r="W798" s="22">
        <v>1</v>
      </c>
      <c r="X798" s="23"/>
    </row>
    <row r="799" spans="1:24" s="1" customFormat="1" ht="52.05" customHeight="1" x14ac:dyDescent="0.3">
      <c r="A799" s="11" t="s">
        <v>23</v>
      </c>
      <c r="B799" s="11" t="s">
        <v>1290</v>
      </c>
      <c r="C799" s="12" t="s">
        <v>1291</v>
      </c>
      <c r="D799" s="59"/>
      <c r="E799" s="39" t="str">
        <f>HYPERLINK("https://www.google.ru/search?q=DQ8426-102&amp;newwindow=1&amp;tbm=isch","Еще фото")</f>
        <v>Еще фото</v>
      </c>
      <c r="F799" s="13"/>
      <c r="G799" s="11" t="s">
        <v>513</v>
      </c>
      <c r="H799" s="11" t="s">
        <v>514</v>
      </c>
      <c r="I799" s="14" t="s">
        <v>867</v>
      </c>
      <c r="J799" s="14" t="s">
        <v>29</v>
      </c>
      <c r="K799" s="15" t="s">
        <v>30</v>
      </c>
      <c r="L799" s="56" t="s">
        <v>1292</v>
      </c>
      <c r="M799" s="14"/>
      <c r="N799" s="14" t="s">
        <v>85</v>
      </c>
      <c r="O799" s="14"/>
      <c r="P799" s="15" t="s">
        <v>931</v>
      </c>
      <c r="Q799" s="16">
        <v>22099</v>
      </c>
      <c r="R799" s="17">
        <v>40</v>
      </c>
      <c r="S799" s="18">
        <v>15248.309999999998</v>
      </c>
      <c r="T799" s="19" t="s">
        <v>407</v>
      </c>
      <c r="U799" s="20" t="s">
        <v>523</v>
      </c>
      <c r="V799" s="22">
        <v>40</v>
      </c>
      <c r="W799" s="22">
        <v>1</v>
      </c>
      <c r="X799" s="23"/>
    </row>
    <row r="800" spans="1:24" s="1" customFormat="1" ht="61.05" customHeight="1" x14ac:dyDescent="0.3">
      <c r="A800" s="24" t="s">
        <v>23</v>
      </c>
      <c r="B800" s="24" t="s">
        <v>1290</v>
      </c>
      <c r="C800" s="12" t="s">
        <v>1291</v>
      </c>
      <c r="D800" s="60"/>
      <c r="E800" s="39" t="str">
        <f>HYPERLINK("https://www.google.ru/search?q=DQ8426-102&amp;newwindow=1&amp;tbm=isch","Еще фото")</f>
        <v>Еще фото</v>
      </c>
      <c r="F800" s="13"/>
      <c r="G800" s="24" t="s">
        <v>513</v>
      </c>
      <c r="H800" s="24" t="s">
        <v>514</v>
      </c>
      <c r="I800" s="24" t="s">
        <v>867</v>
      </c>
      <c r="J800" s="14" t="s">
        <v>29</v>
      </c>
      <c r="K800" s="15" t="s">
        <v>30</v>
      </c>
      <c r="L800" s="58"/>
      <c r="M800" s="14"/>
      <c r="N800" s="14" t="s">
        <v>85</v>
      </c>
      <c r="O800" s="14"/>
      <c r="P800" s="15" t="s">
        <v>931</v>
      </c>
      <c r="Q800" s="16">
        <v>22099</v>
      </c>
      <c r="R800" s="17">
        <v>40</v>
      </c>
      <c r="S800" s="18">
        <v>15248.309999999998</v>
      </c>
      <c r="T800" s="19" t="s">
        <v>407</v>
      </c>
      <c r="U800" s="20" t="s">
        <v>525</v>
      </c>
      <c r="V800" s="22">
        <v>42</v>
      </c>
      <c r="W800" s="22">
        <v>1</v>
      </c>
      <c r="X800" s="23"/>
    </row>
    <row r="801" spans="1:24" s="1" customFormat="1" ht="108" customHeight="1" x14ac:dyDescent="0.3">
      <c r="A801" s="11" t="s">
        <v>23</v>
      </c>
      <c r="B801" s="11" t="s">
        <v>1290</v>
      </c>
      <c r="C801" s="12" t="s">
        <v>1293</v>
      </c>
      <c r="D801" s="26"/>
      <c r="E801" s="39" t="str">
        <f>HYPERLINK("https://www.google.ru/search?q=DQ8426-107&amp;newwindow=1&amp;tbm=isch","Еще фото")</f>
        <v>Еще фото</v>
      </c>
      <c r="F801" s="13"/>
      <c r="G801" s="11" t="s">
        <v>513</v>
      </c>
      <c r="H801" s="11" t="s">
        <v>514</v>
      </c>
      <c r="I801" s="14" t="s">
        <v>867</v>
      </c>
      <c r="J801" s="14" t="s">
        <v>29</v>
      </c>
      <c r="K801" s="15" t="s">
        <v>30</v>
      </c>
      <c r="L801" s="14"/>
      <c r="M801" s="14"/>
      <c r="N801" s="14" t="s">
        <v>75</v>
      </c>
      <c r="O801" s="14"/>
      <c r="P801" s="15" t="s">
        <v>1179</v>
      </c>
      <c r="Q801" s="16">
        <v>20699</v>
      </c>
      <c r="R801" s="17">
        <v>40</v>
      </c>
      <c r="S801" s="18">
        <v>14282.309999999998</v>
      </c>
      <c r="T801" s="19" t="s">
        <v>407</v>
      </c>
      <c r="U801" s="20" t="s">
        <v>666</v>
      </c>
      <c r="V801" s="22">
        <v>44</v>
      </c>
      <c r="W801" s="22">
        <v>1</v>
      </c>
      <c r="X801" s="23"/>
    </row>
    <row r="802" spans="1:24" s="1" customFormat="1" ht="52.05" customHeight="1" x14ac:dyDescent="0.3">
      <c r="A802" s="11" t="s">
        <v>23</v>
      </c>
      <c r="B802" s="11" t="s">
        <v>1294</v>
      </c>
      <c r="C802" s="12" t="s">
        <v>1295</v>
      </c>
      <c r="D802" s="59"/>
      <c r="E802" s="39" t="str">
        <f>HYPERLINK("https://www.google.ru/search?q=DR9705-100&amp;newwindow=1&amp;tbm=isch","Еще фото")</f>
        <v>Еще фото</v>
      </c>
      <c r="F802" s="13"/>
      <c r="G802" s="11" t="s">
        <v>866</v>
      </c>
      <c r="H802" s="11" t="s">
        <v>514</v>
      </c>
      <c r="I802" s="14" t="s">
        <v>867</v>
      </c>
      <c r="J802" s="14" t="s">
        <v>29</v>
      </c>
      <c r="K802" s="15" t="s">
        <v>30</v>
      </c>
      <c r="L802" s="56" t="s">
        <v>1296</v>
      </c>
      <c r="M802" s="14"/>
      <c r="N802" s="14" t="s">
        <v>1297</v>
      </c>
      <c r="O802" s="14"/>
      <c r="P802" s="15" t="s">
        <v>1071</v>
      </c>
      <c r="Q802" s="16">
        <v>19799</v>
      </c>
      <c r="R802" s="17">
        <v>40</v>
      </c>
      <c r="S802" s="18">
        <v>13661.309999999998</v>
      </c>
      <c r="T802" s="19" t="s">
        <v>407</v>
      </c>
      <c r="U802" s="20" t="s">
        <v>523</v>
      </c>
      <c r="V802" s="22">
        <v>40</v>
      </c>
      <c r="W802" s="22">
        <v>1</v>
      </c>
      <c r="X802" s="23"/>
    </row>
    <row r="803" spans="1:24" s="1" customFormat="1" ht="61.05" customHeight="1" x14ac:dyDescent="0.3">
      <c r="A803" s="24" t="s">
        <v>23</v>
      </c>
      <c r="B803" s="24" t="s">
        <v>1294</v>
      </c>
      <c r="C803" s="12" t="s">
        <v>1295</v>
      </c>
      <c r="D803" s="60"/>
      <c r="E803" s="39" t="str">
        <f>HYPERLINK("https://www.google.ru/search?q=DR9705-100&amp;newwindow=1&amp;tbm=isch","Еще фото")</f>
        <v>Еще фото</v>
      </c>
      <c r="F803" s="13"/>
      <c r="G803" s="24" t="s">
        <v>866</v>
      </c>
      <c r="H803" s="24" t="s">
        <v>514</v>
      </c>
      <c r="I803" s="24" t="s">
        <v>867</v>
      </c>
      <c r="J803" s="14" t="s">
        <v>29</v>
      </c>
      <c r="K803" s="15" t="s">
        <v>30</v>
      </c>
      <c r="L803" s="58"/>
      <c r="M803" s="14"/>
      <c r="N803" s="14" t="s">
        <v>1297</v>
      </c>
      <c r="O803" s="14"/>
      <c r="P803" s="15" t="s">
        <v>1071</v>
      </c>
      <c r="Q803" s="16">
        <v>19799</v>
      </c>
      <c r="R803" s="17">
        <v>40</v>
      </c>
      <c r="S803" s="18">
        <v>13661.309999999998</v>
      </c>
      <c r="T803" s="19" t="s">
        <v>407</v>
      </c>
      <c r="U803" s="20" t="s">
        <v>579</v>
      </c>
      <c r="V803" s="22">
        <v>45</v>
      </c>
      <c r="W803" s="22">
        <v>1</v>
      </c>
      <c r="X803" s="23"/>
    </row>
    <row r="804" spans="1:24" s="1" customFormat="1" ht="108" customHeight="1" x14ac:dyDescent="0.3">
      <c r="A804" s="11" t="s">
        <v>23</v>
      </c>
      <c r="B804" s="11" t="s">
        <v>1298</v>
      </c>
      <c r="C804" s="12" t="s">
        <v>1299</v>
      </c>
      <c r="D804" s="26"/>
      <c r="E804" s="39" t="str">
        <f>HYPERLINK("https://www.google.ru/search?q=DR9761-007&amp;newwindow=1&amp;tbm=isch","Еще фото")</f>
        <v>Еще фото</v>
      </c>
      <c r="F804" s="13"/>
      <c r="G804" s="11" t="s">
        <v>513</v>
      </c>
      <c r="H804" s="11" t="s">
        <v>514</v>
      </c>
      <c r="I804" s="14" t="s">
        <v>867</v>
      </c>
      <c r="J804" s="14" t="s">
        <v>29</v>
      </c>
      <c r="K804" s="15" t="s">
        <v>58</v>
      </c>
      <c r="L804" s="14" t="s">
        <v>1300</v>
      </c>
      <c r="M804" s="14"/>
      <c r="N804" s="14" t="s">
        <v>32</v>
      </c>
      <c r="O804" s="14"/>
      <c r="P804" s="15" t="s">
        <v>1301</v>
      </c>
      <c r="Q804" s="16">
        <v>23499</v>
      </c>
      <c r="R804" s="17">
        <v>40</v>
      </c>
      <c r="S804" s="18">
        <v>16214.309999999998</v>
      </c>
      <c r="T804" s="19" t="s">
        <v>407</v>
      </c>
      <c r="U804" s="20" t="s">
        <v>520</v>
      </c>
      <c r="V804" s="30">
        <v>36.5</v>
      </c>
      <c r="W804" s="22">
        <v>1</v>
      </c>
      <c r="X804" s="23"/>
    </row>
    <row r="805" spans="1:24" s="1" customFormat="1" ht="108" customHeight="1" x14ac:dyDescent="0.3">
      <c r="A805" s="11" t="s">
        <v>23</v>
      </c>
      <c r="B805" s="11" t="s">
        <v>1302</v>
      </c>
      <c r="C805" s="12" t="s">
        <v>1303</v>
      </c>
      <c r="D805" s="26"/>
      <c r="E805" s="39" t="str">
        <f>HYPERLINK("https://www.google.ru/search?q=DV0486-100&amp;newwindow=1&amp;tbm=isch","Еще фото")</f>
        <v>Еще фото</v>
      </c>
      <c r="F805" s="13"/>
      <c r="G805" s="11" t="s">
        <v>513</v>
      </c>
      <c r="H805" s="11" t="s">
        <v>514</v>
      </c>
      <c r="I805" s="14" t="s">
        <v>867</v>
      </c>
      <c r="J805" s="14" t="s">
        <v>29</v>
      </c>
      <c r="K805" s="15" t="s">
        <v>30</v>
      </c>
      <c r="L805" s="14" t="s">
        <v>1304</v>
      </c>
      <c r="M805" s="14" t="s">
        <v>546</v>
      </c>
      <c r="N805" s="14" t="s">
        <v>69</v>
      </c>
      <c r="O805" s="14"/>
      <c r="P805" s="15" t="s">
        <v>1305</v>
      </c>
      <c r="Q805" s="16">
        <v>24199</v>
      </c>
      <c r="R805" s="17">
        <v>40</v>
      </c>
      <c r="S805" s="18">
        <v>16697.309999999998</v>
      </c>
      <c r="T805" s="19" t="s">
        <v>407</v>
      </c>
      <c r="U805" s="20" t="s">
        <v>526</v>
      </c>
      <c r="V805" s="22">
        <v>43</v>
      </c>
      <c r="W805" s="22">
        <v>1</v>
      </c>
      <c r="X805" s="23"/>
    </row>
    <row r="806" spans="1:24" s="1" customFormat="1" ht="35" customHeight="1" x14ac:dyDescent="0.3">
      <c r="A806" s="11" t="s">
        <v>23</v>
      </c>
      <c r="B806" s="11" t="s">
        <v>1155</v>
      </c>
      <c r="C806" s="12" t="s">
        <v>1306</v>
      </c>
      <c r="D806" s="53"/>
      <c r="E806" s="39" t="str">
        <f>HYPERLINK("https://www.google.ru/search?q=DV0788-102&amp;newwindow=1&amp;tbm=isch","Еще фото")</f>
        <v>Еще фото</v>
      </c>
      <c r="F806" s="13"/>
      <c r="G806" s="11" t="s">
        <v>513</v>
      </c>
      <c r="H806" s="11" t="s">
        <v>514</v>
      </c>
      <c r="I806" s="14" t="s">
        <v>867</v>
      </c>
      <c r="J806" s="14" t="s">
        <v>29</v>
      </c>
      <c r="K806" s="15" t="s">
        <v>30</v>
      </c>
      <c r="L806" s="56" t="s">
        <v>1307</v>
      </c>
      <c r="M806" s="14" t="s">
        <v>546</v>
      </c>
      <c r="N806" s="14" t="s">
        <v>1308</v>
      </c>
      <c r="O806" s="14"/>
      <c r="P806" s="15" t="s">
        <v>1309</v>
      </c>
      <c r="Q806" s="16">
        <v>20899</v>
      </c>
      <c r="R806" s="17">
        <v>40</v>
      </c>
      <c r="S806" s="18">
        <v>14420.309999999998</v>
      </c>
      <c r="T806" s="19" t="s">
        <v>407</v>
      </c>
      <c r="U806" s="20" t="s">
        <v>589</v>
      </c>
      <c r="V806" s="22">
        <v>41</v>
      </c>
      <c r="W806" s="22">
        <v>1</v>
      </c>
      <c r="X806" s="23"/>
    </row>
    <row r="807" spans="1:24" s="1" customFormat="1" ht="35" customHeight="1" x14ac:dyDescent="0.3">
      <c r="A807" s="24" t="s">
        <v>23</v>
      </c>
      <c r="B807" s="24" t="s">
        <v>1155</v>
      </c>
      <c r="C807" s="12" t="s">
        <v>1306</v>
      </c>
      <c r="D807" s="54"/>
      <c r="E807" s="39" t="str">
        <f>HYPERLINK("https://www.google.ru/search?q=DV0788-102&amp;newwindow=1&amp;tbm=isch","Еще фото")</f>
        <v>Еще фото</v>
      </c>
      <c r="F807" s="13"/>
      <c r="G807" s="24" t="s">
        <v>513</v>
      </c>
      <c r="H807" s="24" t="s">
        <v>514</v>
      </c>
      <c r="I807" s="24" t="s">
        <v>867</v>
      </c>
      <c r="J807" s="14" t="s">
        <v>29</v>
      </c>
      <c r="K807" s="15" t="s">
        <v>30</v>
      </c>
      <c r="L807" s="57"/>
      <c r="M807" s="14" t="s">
        <v>546</v>
      </c>
      <c r="N807" s="14" t="s">
        <v>1308</v>
      </c>
      <c r="O807" s="14"/>
      <c r="P807" s="15" t="s">
        <v>1309</v>
      </c>
      <c r="Q807" s="16">
        <v>20899</v>
      </c>
      <c r="R807" s="17">
        <v>40</v>
      </c>
      <c r="S807" s="18">
        <v>14420.309999999998</v>
      </c>
      <c r="T807" s="19" t="s">
        <v>407</v>
      </c>
      <c r="U807" s="20" t="s">
        <v>666</v>
      </c>
      <c r="V807" s="22">
        <v>44</v>
      </c>
      <c r="W807" s="22">
        <v>4</v>
      </c>
      <c r="X807" s="23"/>
    </row>
    <row r="808" spans="1:24" s="1" customFormat="1" ht="37.049999999999997" customHeight="1" x14ac:dyDescent="0.3">
      <c r="A808" s="24" t="s">
        <v>23</v>
      </c>
      <c r="B808" s="24" t="s">
        <v>1155</v>
      </c>
      <c r="C808" s="12" t="s">
        <v>1306</v>
      </c>
      <c r="D808" s="55"/>
      <c r="E808" s="39" t="str">
        <f>HYPERLINK("https://www.google.ru/search?q=DV0788-102&amp;newwindow=1&amp;tbm=isch","Еще фото")</f>
        <v>Еще фото</v>
      </c>
      <c r="F808" s="13"/>
      <c r="G808" s="24" t="s">
        <v>513</v>
      </c>
      <c r="H808" s="24" t="s">
        <v>514</v>
      </c>
      <c r="I808" s="24" t="s">
        <v>867</v>
      </c>
      <c r="J808" s="14" t="s">
        <v>29</v>
      </c>
      <c r="K808" s="15" t="s">
        <v>30</v>
      </c>
      <c r="L808" s="58"/>
      <c r="M808" s="14" t="s">
        <v>546</v>
      </c>
      <c r="N808" s="14" t="s">
        <v>1308</v>
      </c>
      <c r="O808" s="14"/>
      <c r="P808" s="15" t="s">
        <v>1309</v>
      </c>
      <c r="Q808" s="16">
        <v>20899</v>
      </c>
      <c r="R808" s="17">
        <v>40</v>
      </c>
      <c r="S808" s="18">
        <v>14420.309999999998</v>
      </c>
      <c r="T808" s="19" t="s">
        <v>407</v>
      </c>
      <c r="U808" s="20" t="s">
        <v>579</v>
      </c>
      <c r="V808" s="22">
        <v>45</v>
      </c>
      <c r="W808" s="22">
        <v>1</v>
      </c>
      <c r="X808" s="23"/>
    </row>
    <row r="809" spans="1:24" s="1" customFormat="1" ht="108" customHeight="1" x14ac:dyDescent="0.3">
      <c r="A809" s="11" t="s">
        <v>23</v>
      </c>
      <c r="B809" s="11" t="s">
        <v>1155</v>
      </c>
      <c r="C809" s="12" t="s">
        <v>1310</v>
      </c>
      <c r="D809" s="26"/>
      <c r="E809" s="39" t="str">
        <f>HYPERLINK("https://www.google.ru/search?q=DV0788-104&amp;newwindow=1&amp;tbm=isch","Еще фото")</f>
        <v>Еще фото</v>
      </c>
      <c r="F809" s="13"/>
      <c r="G809" s="11" t="s">
        <v>513</v>
      </c>
      <c r="H809" s="11" t="s">
        <v>514</v>
      </c>
      <c r="I809" s="14" t="s">
        <v>867</v>
      </c>
      <c r="J809" s="14" t="s">
        <v>29</v>
      </c>
      <c r="K809" s="15" t="s">
        <v>30</v>
      </c>
      <c r="L809" s="14" t="s">
        <v>1307</v>
      </c>
      <c r="M809" s="14" t="s">
        <v>546</v>
      </c>
      <c r="N809" s="14" t="s">
        <v>75</v>
      </c>
      <c r="O809" s="14"/>
      <c r="P809" s="15" t="s">
        <v>1309</v>
      </c>
      <c r="Q809" s="16">
        <v>19599</v>
      </c>
      <c r="R809" s="17">
        <v>40</v>
      </c>
      <c r="S809" s="18">
        <v>13523.309999999998</v>
      </c>
      <c r="T809" s="19" t="s">
        <v>407</v>
      </c>
      <c r="U809" s="20" t="s">
        <v>666</v>
      </c>
      <c r="V809" s="22">
        <v>44</v>
      </c>
      <c r="W809" s="22">
        <v>1</v>
      </c>
      <c r="X809" s="23"/>
    </row>
    <row r="810" spans="1:24" s="1" customFormat="1" ht="108" customHeight="1" x14ac:dyDescent="0.3">
      <c r="A810" s="11" t="s">
        <v>23</v>
      </c>
      <c r="B810" s="11" t="s">
        <v>1311</v>
      </c>
      <c r="C810" s="12" t="s">
        <v>1312</v>
      </c>
      <c r="D810" s="26"/>
      <c r="E810" s="39" t="str">
        <f>HYPERLINK("https://www.google.ru/search?q=DV0833-101&amp;newwindow=1&amp;tbm=isch","Еще фото")</f>
        <v>Еще фото</v>
      </c>
      <c r="F810" s="13"/>
      <c r="G810" s="11" t="s">
        <v>513</v>
      </c>
      <c r="H810" s="11" t="s">
        <v>514</v>
      </c>
      <c r="I810" s="14" t="s">
        <v>867</v>
      </c>
      <c r="J810" s="14" t="s">
        <v>29</v>
      </c>
      <c r="K810" s="15" t="s">
        <v>30</v>
      </c>
      <c r="L810" s="14" t="s">
        <v>1313</v>
      </c>
      <c r="M810" s="14"/>
      <c r="N810" s="14" t="s">
        <v>1314</v>
      </c>
      <c r="O810" s="14"/>
      <c r="P810" s="15" t="s">
        <v>1289</v>
      </c>
      <c r="Q810" s="16">
        <v>19799</v>
      </c>
      <c r="R810" s="17">
        <v>40</v>
      </c>
      <c r="S810" s="18">
        <v>13661.309999999998</v>
      </c>
      <c r="T810" s="19" t="s">
        <v>407</v>
      </c>
      <c r="U810" s="20" t="s">
        <v>525</v>
      </c>
      <c r="V810" s="22">
        <v>42</v>
      </c>
      <c r="W810" s="22">
        <v>1</v>
      </c>
      <c r="X810" s="23"/>
    </row>
    <row r="811" spans="1:24" s="1" customFormat="1" ht="108" customHeight="1" x14ac:dyDescent="0.3">
      <c r="A811" s="11" t="s">
        <v>23</v>
      </c>
      <c r="B811" s="11" t="s">
        <v>949</v>
      </c>
      <c r="C811" s="12" t="s">
        <v>1315</v>
      </c>
      <c r="D811" s="26"/>
      <c r="E811" s="39" t="str">
        <f>HYPERLINK("https://www.google.ru/search?q=DV1238-107&amp;newwindow=1&amp;tbm=isch","Еще фото")</f>
        <v>Еще фото</v>
      </c>
      <c r="F811" s="13"/>
      <c r="G811" s="11" t="s">
        <v>513</v>
      </c>
      <c r="H811" s="11" t="s">
        <v>514</v>
      </c>
      <c r="I811" s="14" t="s">
        <v>867</v>
      </c>
      <c r="J811" s="14" t="s">
        <v>29</v>
      </c>
      <c r="K811" s="15" t="s">
        <v>58</v>
      </c>
      <c r="L811" s="14" t="s">
        <v>641</v>
      </c>
      <c r="M811" s="14"/>
      <c r="N811" s="14" t="s">
        <v>1316</v>
      </c>
      <c r="O811" s="14"/>
      <c r="P811" s="15" t="s">
        <v>1317</v>
      </c>
      <c r="Q811" s="16">
        <v>17499</v>
      </c>
      <c r="R811" s="17">
        <v>40</v>
      </c>
      <c r="S811" s="18">
        <v>12074.31</v>
      </c>
      <c r="T811" s="19" t="s">
        <v>407</v>
      </c>
      <c r="U811" s="20" t="s">
        <v>589</v>
      </c>
      <c r="V811" s="22">
        <v>39</v>
      </c>
      <c r="W811" s="22">
        <v>1</v>
      </c>
      <c r="X811" s="23"/>
    </row>
    <row r="812" spans="1:24" s="1" customFormat="1" ht="108" customHeight="1" x14ac:dyDescent="0.3">
      <c r="A812" s="11" t="s">
        <v>23</v>
      </c>
      <c r="B812" s="11" t="s">
        <v>1318</v>
      </c>
      <c r="C812" s="12" t="s">
        <v>1319</v>
      </c>
      <c r="D812" s="26"/>
      <c r="E812" s="39" t="str">
        <f>HYPERLINK("https://www.google.ru/search?q=DV3285-300&amp;newwindow=1&amp;tbm=isch","Еще фото")</f>
        <v>Еще фото</v>
      </c>
      <c r="F812" s="13"/>
      <c r="G812" s="11" t="s">
        <v>513</v>
      </c>
      <c r="H812" s="11" t="s">
        <v>514</v>
      </c>
      <c r="I812" s="14" t="s">
        <v>867</v>
      </c>
      <c r="J812" s="14" t="s">
        <v>29</v>
      </c>
      <c r="K812" s="15" t="s">
        <v>58</v>
      </c>
      <c r="L812" s="14" t="s">
        <v>1320</v>
      </c>
      <c r="M812" s="14" t="s">
        <v>1095</v>
      </c>
      <c r="N812" s="14" t="s">
        <v>64</v>
      </c>
      <c r="O812" s="14"/>
      <c r="P812" s="15" t="s">
        <v>1321</v>
      </c>
      <c r="Q812" s="16">
        <v>27599</v>
      </c>
      <c r="R812" s="17">
        <v>40</v>
      </c>
      <c r="S812" s="18">
        <v>19043.310000000001</v>
      </c>
      <c r="T812" s="19" t="s">
        <v>407</v>
      </c>
      <c r="U812" s="20" t="s">
        <v>520</v>
      </c>
      <c r="V812" s="30">
        <v>36.5</v>
      </c>
      <c r="W812" s="22">
        <v>1</v>
      </c>
      <c r="X812" s="23"/>
    </row>
    <row r="813" spans="1:24" s="1" customFormat="1" ht="108" customHeight="1" x14ac:dyDescent="0.3">
      <c r="A813" s="11" t="s">
        <v>23</v>
      </c>
      <c r="B813" s="11" t="s">
        <v>1322</v>
      </c>
      <c r="C813" s="12" t="s">
        <v>1323</v>
      </c>
      <c r="D813" s="26"/>
      <c r="E813" s="39" t="str">
        <f>HYPERLINK("https://www.google.ru/search?q=DV3337-006&amp;newwindow=1&amp;tbm=isch","Еще фото")</f>
        <v>Еще фото</v>
      </c>
      <c r="F813" s="25" t="s">
        <v>43</v>
      </c>
      <c r="G813" s="11" t="s">
        <v>513</v>
      </c>
      <c r="H813" s="11" t="s">
        <v>514</v>
      </c>
      <c r="I813" s="14" t="s">
        <v>867</v>
      </c>
      <c r="J813" s="14" t="s">
        <v>29</v>
      </c>
      <c r="K813" s="15" t="s">
        <v>30</v>
      </c>
      <c r="L813" s="14" t="s">
        <v>1324</v>
      </c>
      <c r="M813" s="14"/>
      <c r="N813" s="14" t="s">
        <v>92</v>
      </c>
      <c r="O813" s="14"/>
      <c r="P813" s="15" t="s">
        <v>679</v>
      </c>
      <c r="Q813" s="16">
        <v>25799</v>
      </c>
      <c r="R813" s="17">
        <v>40</v>
      </c>
      <c r="S813" s="18">
        <v>17801.309999999998</v>
      </c>
      <c r="T813" s="19" t="s">
        <v>407</v>
      </c>
      <c r="U813" s="20" t="s">
        <v>527</v>
      </c>
      <c r="V813" s="30">
        <v>43.5</v>
      </c>
      <c r="W813" s="22">
        <v>1</v>
      </c>
      <c r="X813" s="23"/>
    </row>
    <row r="814" spans="1:24" s="1" customFormat="1" ht="108" customHeight="1" x14ac:dyDescent="0.3">
      <c r="A814" s="11" t="s">
        <v>23</v>
      </c>
      <c r="B814" s="11" t="s">
        <v>1325</v>
      </c>
      <c r="C814" s="12" t="s">
        <v>1326</v>
      </c>
      <c r="D814" s="26"/>
      <c r="E814" s="39" t="str">
        <f>HYPERLINK("https://www.google.ru/search?q=DV3864-011&amp;newwindow=1&amp;tbm=isch","Еще фото")</f>
        <v>Еще фото</v>
      </c>
      <c r="F814" s="13"/>
      <c r="G814" s="11" t="s">
        <v>513</v>
      </c>
      <c r="H814" s="11" t="s">
        <v>514</v>
      </c>
      <c r="I814" s="14" t="s">
        <v>867</v>
      </c>
      <c r="J814" s="14" t="s">
        <v>516</v>
      </c>
      <c r="K814" s="15" t="s">
        <v>30</v>
      </c>
      <c r="L814" s="14" t="s">
        <v>1327</v>
      </c>
      <c r="M814" s="14"/>
      <c r="N814" s="14" t="s">
        <v>92</v>
      </c>
      <c r="O814" s="14"/>
      <c r="P814" s="15" t="s">
        <v>705</v>
      </c>
      <c r="Q814" s="16">
        <v>21899</v>
      </c>
      <c r="R814" s="17">
        <v>40</v>
      </c>
      <c r="S814" s="18">
        <v>15110.309999999998</v>
      </c>
      <c r="T814" s="19" t="s">
        <v>407</v>
      </c>
      <c r="U814" s="20" t="s">
        <v>525</v>
      </c>
      <c r="V814" s="22">
        <v>42</v>
      </c>
      <c r="W814" s="22">
        <v>1</v>
      </c>
      <c r="X814" s="23"/>
    </row>
    <row r="815" spans="1:24" s="1" customFormat="1" ht="108" customHeight="1" x14ac:dyDescent="0.3">
      <c r="A815" s="11" t="s">
        <v>23</v>
      </c>
      <c r="B815" s="11" t="s">
        <v>1328</v>
      </c>
      <c r="C815" s="12" t="s">
        <v>1329</v>
      </c>
      <c r="D815" s="26"/>
      <c r="E815" s="39" t="str">
        <f>HYPERLINK("https://www.google.ru/search?q=DV4022-003&amp;newwindow=1&amp;tbm=isch","Еще фото")</f>
        <v>Еще фото</v>
      </c>
      <c r="F815" s="13"/>
      <c r="G815" s="11" t="s">
        <v>513</v>
      </c>
      <c r="H815" s="11" t="s">
        <v>514</v>
      </c>
      <c r="I815" s="14" t="s">
        <v>867</v>
      </c>
      <c r="J815" s="14" t="s">
        <v>29</v>
      </c>
      <c r="K815" s="15" t="s">
        <v>30</v>
      </c>
      <c r="L815" s="14" t="s">
        <v>648</v>
      </c>
      <c r="M815" s="14" t="s">
        <v>546</v>
      </c>
      <c r="N815" s="14" t="s">
        <v>92</v>
      </c>
      <c r="O815" s="14"/>
      <c r="P815" s="15" t="s">
        <v>649</v>
      </c>
      <c r="Q815" s="16">
        <v>27099</v>
      </c>
      <c r="R815" s="17">
        <v>40</v>
      </c>
      <c r="S815" s="18">
        <v>18698.309999999998</v>
      </c>
      <c r="T815" s="19" t="s">
        <v>407</v>
      </c>
      <c r="U815" s="20" t="s">
        <v>524</v>
      </c>
      <c r="V815" s="30">
        <v>41.5</v>
      </c>
      <c r="W815" s="22">
        <v>1</v>
      </c>
      <c r="X815" s="23"/>
    </row>
    <row r="816" spans="1:24" s="1" customFormat="1" ht="108" customHeight="1" x14ac:dyDescent="0.3">
      <c r="A816" s="11" t="s">
        <v>23</v>
      </c>
      <c r="B816" s="11" t="s">
        <v>1330</v>
      </c>
      <c r="C816" s="12" t="s">
        <v>1331</v>
      </c>
      <c r="D816" s="26"/>
      <c r="E816" s="39" t="str">
        <f>HYPERLINK("https://www.google.ru/search?q=DV8405-100&amp;newwindow=1&amp;tbm=isch","Еще фото")</f>
        <v>Еще фото</v>
      </c>
      <c r="F816" s="13"/>
      <c r="G816" s="11" t="s">
        <v>513</v>
      </c>
      <c r="H816" s="11" t="s">
        <v>514</v>
      </c>
      <c r="I816" s="14" t="s">
        <v>867</v>
      </c>
      <c r="J816" s="14" t="s">
        <v>29</v>
      </c>
      <c r="K816" s="15" t="s">
        <v>58</v>
      </c>
      <c r="L816" s="14" t="s">
        <v>1332</v>
      </c>
      <c r="M816" s="14"/>
      <c r="N816" s="14" t="s">
        <v>75</v>
      </c>
      <c r="O816" s="14"/>
      <c r="P816" s="15" t="s">
        <v>1333</v>
      </c>
      <c r="Q816" s="16">
        <v>13799</v>
      </c>
      <c r="R816" s="17">
        <v>40</v>
      </c>
      <c r="S816" s="18">
        <v>9521.31</v>
      </c>
      <c r="T816" s="19" t="s">
        <v>407</v>
      </c>
      <c r="U816" s="20" t="s">
        <v>522</v>
      </c>
      <c r="V816" s="30">
        <v>37.5</v>
      </c>
      <c r="W816" s="22">
        <v>1</v>
      </c>
      <c r="X816" s="23"/>
    </row>
    <row r="817" spans="1:24" s="1" customFormat="1" ht="52.05" customHeight="1" x14ac:dyDescent="0.3">
      <c r="A817" s="11" t="s">
        <v>23</v>
      </c>
      <c r="B817" s="11" t="s">
        <v>1334</v>
      </c>
      <c r="C817" s="12" t="s">
        <v>1335</v>
      </c>
      <c r="D817" s="59"/>
      <c r="E817" s="39" t="str">
        <f>HYPERLINK("https://www.google.ru/search?q=DX5939-101&amp;newwindow=1&amp;tbm=isch","Еще фото")</f>
        <v>Еще фото</v>
      </c>
      <c r="F817" s="13"/>
      <c r="G817" s="11" t="s">
        <v>513</v>
      </c>
      <c r="H817" s="11" t="s">
        <v>514</v>
      </c>
      <c r="I817" s="14" t="s">
        <v>867</v>
      </c>
      <c r="J817" s="14" t="s">
        <v>29</v>
      </c>
      <c r="K817" s="15" t="s">
        <v>30</v>
      </c>
      <c r="L817" s="56" t="s">
        <v>1336</v>
      </c>
      <c r="M817" s="14"/>
      <c r="N817" s="14" t="s">
        <v>75</v>
      </c>
      <c r="O817" s="14"/>
      <c r="P817" s="15" t="s">
        <v>1289</v>
      </c>
      <c r="Q817" s="16">
        <v>10099</v>
      </c>
      <c r="R817" s="17">
        <v>40</v>
      </c>
      <c r="S817" s="18">
        <v>6968.3099999999995</v>
      </c>
      <c r="T817" s="19" t="s">
        <v>407</v>
      </c>
      <c r="U817" s="20" t="s">
        <v>589</v>
      </c>
      <c r="V817" s="22">
        <v>41</v>
      </c>
      <c r="W817" s="22">
        <v>5</v>
      </c>
      <c r="X817" s="23"/>
    </row>
    <row r="818" spans="1:24" s="1" customFormat="1" ht="61.05" customHeight="1" x14ac:dyDescent="0.3">
      <c r="A818" s="24" t="s">
        <v>23</v>
      </c>
      <c r="B818" s="24" t="s">
        <v>1334</v>
      </c>
      <c r="C818" s="12" t="s">
        <v>1335</v>
      </c>
      <c r="D818" s="60"/>
      <c r="E818" s="39" t="str">
        <f>HYPERLINK("https://www.google.ru/search?q=DX5939-101&amp;newwindow=1&amp;tbm=isch","Еще фото")</f>
        <v>Еще фото</v>
      </c>
      <c r="F818" s="13"/>
      <c r="G818" s="24" t="s">
        <v>513</v>
      </c>
      <c r="H818" s="24" t="s">
        <v>514</v>
      </c>
      <c r="I818" s="24" t="s">
        <v>867</v>
      </c>
      <c r="J818" s="14" t="s">
        <v>29</v>
      </c>
      <c r="K818" s="15" t="s">
        <v>30</v>
      </c>
      <c r="L818" s="58"/>
      <c r="M818" s="14"/>
      <c r="N818" s="14" t="s">
        <v>75</v>
      </c>
      <c r="O818" s="14"/>
      <c r="P818" s="15" t="s">
        <v>1289</v>
      </c>
      <c r="Q818" s="16">
        <v>10099</v>
      </c>
      <c r="R818" s="17">
        <v>40</v>
      </c>
      <c r="S818" s="18">
        <v>6968.3099999999995</v>
      </c>
      <c r="T818" s="19" t="s">
        <v>407</v>
      </c>
      <c r="U818" s="20" t="s">
        <v>524</v>
      </c>
      <c r="V818" s="30">
        <v>41.5</v>
      </c>
      <c r="W818" s="22">
        <v>1</v>
      </c>
      <c r="X818" s="23"/>
    </row>
    <row r="819" spans="1:24" s="1" customFormat="1" ht="35" customHeight="1" x14ac:dyDescent="0.3">
      <c r="A819" s="11" t="s">
        <v>23</v>
      </c>
      <c r="B819" s="11" t="s">
        <v>903</v>
      </c>
      <c r="C819" s="12" t="s">
        <v>1337</v>
      </c>
      <c r="D819" s="53"/>
      <c r="E819" s="39" t="str">
        <f>HYPERLINK("https://www.google.ru/search?q=DX9176-103&amp;newwindow=1&amp;tbm=isch","Еще фото")</f>
        <v>Еще фото</v>
      </c>
      <c r="F819" s="13"/>
      <c r="G819" s="11" t="s">
        <v>513</v>
      </c>
      <c r="H819" s="11" t="s">
        <v>514</v>
      </c>
      <c r="I819" s="14" t="s">
        <v>867</v>
      </c>
      <c r="J819" s="14" t="s">
        <v>29</v>
      </c>
      <c r="K819" s="15" t="s">
        <v>58</v>
      </c>
      <c r="L819" s="56" t="s">
        <v>905</v>
      </c>
      <c r="M819" s="14"/>
      <c r="N819" s="14" t="s">
        <v>75</v>
      </c>
      <c r="O819" s="14"/>
      <c r="P819" s="15" t="s">
        <v>1338</v>
      </c>
      <c r="Q819" s="16">
        <v>15299</v>
      </c>
      <c r="R819" s="17">
        <v>40</v>
      </c>
      <c r="S819" s="18">
        <v>10556.31</v>
      </c>
      <c r="T819" s="19" t="s">
        <v>407</v>
      </c>
      <c r="U819" s="20" t="s">
        <v>520</v>
      </c>
      <c r="V819" s="30">
        <v>36.5</v>
      </c>
      <c r="W819" s="22">
        <v>1</v>
      </c>
      <c r="X819" s="23"/>
    </row>
    <row r="820" spans="1:24" s="1" customFormat="1" ht="35" customHeight="1" x14ac:dyDescent="0.3">
      <c r="A820" s="24" t="s">
        <v>23</v>
      </c>
      <c r="B820" s="24" t="s">
        <v>903</v>
      </c>
      <c r="C820" s="12" t="s">
        <v>1337</v>
      </c>
      <c r="D820" s="54"/>
      <c r="E820" s="39" t="str">
        <f>HYPERLINK("https://www.google.ru/search?q=DX9176-103&amp;newwindow=1&amp;tbm=isch","Еще фото")</f>
        <v>Еще фото</v>
      </c>
      <c r="F820" s="13"/>
      <c r="G820" s="24" t="s">
        <v>513</v>
      </c>
      <c r="H820" s="24" t="s">
        <v>514</v>
      </c>
      <c r="I820" s="24" t="s">
        <v>867</v>
      </c>
      <c r="J820" s="14" t="s">
        <v>29</v>
      </c>
      <c r="K820" s="15" t="s">
        <v>58</v>
      </c>
      <c r="L820" s="57"/>
      <c r="M820" s="14"/>
      <c r="N820" s="14" t="s">
        <v>75</v>
      </c>
      <c r="O820" s="14"/>
      <c r="P820" s="15" t="s">
        <v>1338</v>
      </c>
      <c r="Q820" s="16">
        <v>15299</v>
      </c>
      <c r="R820" s="17">
        <v>40</v>
      </c>
      <c r="S820" s="18">
        <v>10556.31</v>
      </c>
      <c r="T820" s="19" t="s">
        <v>407</v>
      </c>
      <c r="U820" s="20" t="s">
        <v>521</v>
      </c>
      <c r="V820" s="22">
        <v>37</v>
      </c>
      <c r="W820" s="22">
        <v>2</v>
      </c>
      <c r="X820" s="23"/>
    </row>
    <row r="821" spans="1:24" s="1" customFormat="1" ht="37.049999999999997" customHeight="1" x14ac:dyDescent="0.3">
      <c r="A821" s="24" t="s">
        <v>23</v>
      </c>
      <c r="B821" s="24" t="s">
        <v>903</v>
      </c>
      <c r="C821" s="12" t="s">
        <v>1337</v>
      </c>
      <c r="D821" s="55"/>
      <c r="E821" s="39" t="str">
        <f>HYPERLINK("https://www.google.ru/search?q=DX9176-103&amp;newwindow=1&amp;tbm=isch","Еще фото")</f>
        <v>Еще фото</v>
      </c>
      <c r="F821" s="13"/>
      <c r="G821" s="24" t="s">
        <v>513</v>
      </c>
      <c r="H821" s="24" t="s">
        <v>514</v>
      </c>
      <c r="I821" s="24" t="s">
        <v>867</v>
      </c>
      <c r="J821" s="14" t="s">
        <v>29</v>
      </c>
      <c r="K821" s="15" t="s">
        <v>58</v>
      </c>
      <c r="L821" s="58"/>
      <c r="M821" s="14"/>
      <c r="N821" s="14" t="s">
        <v>75</v>
      </c>
      <c r="O821" s="14"/>
      <c r="P821" s="15" t="s">
        <v>1338</v>
      </c>
      <c r="Q821" s="16">
        <v>15299</v>
      </c>
      <c r="R821" s="17">
        <v>40</v>
      </c>
      <c r="S821" s="18">
        <v>10556.31</v>
      </c>
      <c r="T821" s="19" t="s">
        <v>407</v>
      </c>
      <c r="U821" s="20" t="s">
        <v>522</v>
      </c>
      <c r="V821" s="30">
        <v>37.5</v>
      </c>
      <c r="W821" s="22">
        <v>1</v>
      </c>
      <c r="X821" s="23"/>
    </row>
    <row r="822" spans="1:24" s="1" customFormat="1" ht="21" customHeight="1" x14ac:dyDescent="0.3">
      <c r="A822" s="11" t="s">
        <v>23</v>
      </c>
      <c r="B822" s="11" t="s">
        <v>1339</v>
      </c>
      <c r="C822" s="27" t="s">
        <v>1340</v>
      </c>
      <c r="D822" s="53"/>
      <c r="E822" s="39" t="str">
        <f>HYPERLINK("https://www.google.ru/search?q=DZ2795-001&amp;newwindow=1&amp;tbm=isch","Еще фото")</f>
        <v>Еще фото</v>
      </c>
      <c r="F822" s="13"/>
      <c r="G822" s="11" t="s">
        <v>513</v>
      </c>
      <c r="H822" s="11" t="s">
        <v>514</v>
      </c>
      <c r="I822" s="14" t="s">
        <v>867</v>
      </c>
      <c r="J822" s="14" t="s">
        <v>29</v>
      </c>
      <c r="K822" s="15" t="s">
        <v>58</v>
      </c>
      <c r="L822" s="56" t="s">
        <v>1341</v>
      </c>
      <c r="M822" s="14"/>
      <c r="N822" s="14" t="s">
        <v>92</v>
      </c>
      <c r="O822" s="14"/>
      <c r="P822" s="15" t="s">
        <v>1342</v>
      </c>
      <c r="Q822" s="16">
        <v>13699</v>
      </c>
      <c r="R822" s="17">
        <v>40</v>
      </c>
      <c r="S822" s="18">
        <v>9452.31</v>
      </c>
      <c r="T822" s="19" t="s">
        <v>407</v>
      </c>
      <c r="U822" s="20" t="s">
        <v>541</v>
      </c>
      <c r="V822" s="22">
        <v>35</v>
      </c>
      <c r="W822" s="22">
        <v>2</v>
      </c>
      <c r="X822" s="23"/>
    </row>
    <row r="823" spans="1:24" s="1" customFormat="1" ht="21" customHeight="1" x14ac:dyDescent="0.3">
      <c r="A823" s="24" t="s">
        <v>23</v>
      </c>
      <c r="B823" s="24" t="s">
        <v>1339</v>
      </c>
      <c r="C823" s="28" t="s">
        <v>1340</v>
      </c>
      <c r="D823" s="54"/>
      <c r="E823" s="39" t="str">
        <f>HYPERLINK("https://www.google.ru/search?q=DZ2795-001&amp;newwindow=1&amp;tbm=isch","Еще фото")</f>
        <v>Еще фото</v>
      </c>
      <c r="F823" s="13"/>
      <c r="G823" s="24" t="s">
        <v>513</v>
      </c>
      <c r="H823" s="24" t="s">
        <v>514</v>
      </c>
      <c r="I823" s="24" t="s">
        <v>867</v>
      </c>
      <c r="J823" s="14" t="s">
        <v>29</v>
      </c>
      <c r="K823" s="15" t="s">
        <v>58</v>
      </c>
      <c r="L823" s="57"/>
      <c r="M823" s="14"/>
      <c r="N823" s="14" t="s">
        <v>92</v>
      </c>
      <c r="O823" s="14"/>
      <c r="P823" s="15" t="s">
        <v>1342</v>
      </c>
      <c r="Q823" s="16">
        <v>13699</v>
      </c>
      <c r="R823" s="17">
        <v>40</v>
      </c>
      <c r="S823" s="18">
        <v>9452.31</v>
      </c>
      <c r="T823" s="19" t="s">
        <v>407</v>
      </c>
      <c r="U823" s="20" t="s">
        <v>521</v>
      </c>
      <c r="V823" s="22">
        <v>37</v>
      </c>
      <c r="W823" s="22">
        <v>2</v>
      </c>
      <c r="X823" s="23"/>
    </row>
    <row r="824" spans="1:24" s="1" customFormat="1" ht="21" customHeight="1" x14ac:dyDescent="0.3">
      <c r="A824" s="24" t="s">
        <v>23</v>
      </c>
      <c r="B824" s="24" t="s">
        <v>1339</v>
      </c>
      <c r="C824" s="28" t="s">
        <v>1340</v>
      </c>
      <c r="D824" s="54"/>
      <c r="E824" s="39" t="str">
        <f>HYPERLINK("https://www.google.ru/search?q=DZ2795-001&amp;newwindow=1&amp;tbm=isch","Еще фото")</f>
        <v>Еще фото</v>
      </c>
      <c r="F824" s="13"/>
      <c r="G824" s="24" t="s">
        <v>513</v>
      </c>
      <c r="H824" s="24" t="s">
        <v>514</v>
      </c>
      <c r="I824" s="24" t="s">
        <v>867</v>
      </c>
      <c r="J824" s="14" t="s">
        <v>29</v>
      </c>
      <c r="K824" s="15" t="s">
        <v>58</v>
      </c>
      <c r="L824" s="57"/>
      <c r="M824" s="14"/>
      <c r="N824" s="14" t="s">
        <v>92</v>
      </c>
      <c r="O824" s="14"/>
      <c r="P824" s="15" t="s">
        <v>1342</v>
      </c>
      <c r="Q824" s="16">
        <v>13699</v>
      </c>
      <c r="R824" s="17">
        <v>40</v>
      </c>
      <c r="S824" s="18">
        <v>9452.31</v>
      </c>
      <c r="T824" s="19" t="s">
        <v>407</v>
      </c>
      <c r="U824" s="20" t="s">
        <v>522</v>
      </c>
      <c r="V824" s="30">
        <v>37.5</v>
      </c>
      <c r="W824" s="22">
        <v>11</v>
      </c>
      <c r="X824" s="23"/>
    </row>
    <row r="825" spans="1:24" s="1" customFormat="1" ht="21" customHeight="1" x14ac:dyDescent="0.3">
      <c r="A825" s="24" t="s">
        <v>23</v>
      </c>
      <c r="B825" s="24" t="s">
        <v>1339</v>
      </c>
      <c r="C825" s="28" t="s">
        <v>1340</v>
      </c>
      <c r="D825" s="54"/>
      <c r="E825" s="39" t="str">
        <f>HYPERLINK("https://www.google.ru/search?q=DZ2795-001&amp;newwindow=1&amp;tbm=isch","Еще фото")</f>
        <v>Еще фото</v>
      </c>
      <c r="F825" s="13"/>
      <c r="G825" s="24" t="s">
        <v>513</v>
      </c>
      <c r="H825" s="24" t="s">
        <v>514</v>
      </c>
      <c r="I825" s="24" t="s">
        <v>867</v>
      </c>
      <c r="J825" s="14" t="s">
        <v>29</v>
      </c>
      <c r="K825" s="15" t="s">
        <v>58</v>
      </c>
      <c r="L825" s="57"/>
      <c r="M825" s="14"/>
      <c r="N825" s="14" t="s">
        <v>92</v>
      </c>
      <c r="O825" s="14"/>
      <c r="P825" s="15" t="s">
        <v>1342</v>
      </c>
      <c r="Q825" s="16">
        <v>13699</v>
      </c>
      <c r="R825" s="17">
        <v>40</v>
      </c>
      <c r="S825" s="18">
        <v>9452.31</v>
      </c>
      <c r="T825" s="19" t="s">
        <v>407</v>
      </c>
      <c r="U825" s="20" t="s">
        <v>523</v>
      </c>
      <c r="V825" s="22">
        <v>38</v>
      </c>
      <c r="W825" s="22">
        <v>1</v>
      </c>
      <c r="X825" s="23"/>
    </row>
    <row r="826" spans="1:24" s="1" customFormat="1" ht="32" customHeight="1" x14ac:dyDescent="0.3">
      <c r="A826" s="24" t="s">
        <v>23</v>
      </c>
      <c r="B826" s="24" t="s">
        <v>1339</v>
      </c>
      <c r="C826" s="28" t="s">
        <v>1340</v>
      </c>
      <c r="D826" s="55"/>
      <c r="E826" s="39" t="str">
        <f>HYPERLINK("https://www.google.ru/search?q=DZ2795-001&amp;newwindow=1&amp;tbm=isch","Еще фото")</f>
        <v>Еще фото</v>
      </c>
      <c r="F826" s="13"/>
      <c r="G826" s="24" t="s">
        <v>513</v>
      </c>
      <c r="H826" s="24" t="s">
        <v>514</v>
      </c>
      <c r="I826" s="24" t="s">
        <v>867</v>
      </c>
      <c r="J826" s="14" t="s">
        <v>29</v>
      </c>
      <c r="K826" s="15" t="s">
        <v>58</v>
      </c>
      <c r="L826" s="58"/>
      <c r="M826" s="14"/>
      <c r="N826" s="14" t="s">
        <v>92</v>
      </c>
      <c r="O826" s="14"/>
      <c r="P826" s="15" t="s">
        <v>1342</v>
      </c>
      <c r="Q826" s="16">
        <v>13699</v>
      </c>
      <c r="R826" s="17">
        <v>40</v>
      </c>
      <c r="S826" s="18">
        <v>9452.31</v>
      </c>
      <c r="T826" s="19" t="s">
        <v>407</v>
      </c>
      <c r="U826" s="20" t="s">
        <v>524</v>
      </c>
      <c r="V826" s="30">
        <v>39.5</v>
      </c>
      <c r="W826" s="22">
        <v>1</v>
      </c>
      <c r="X826" s="23"/>
    </row>
    <row r="827" spans="1:24" s="1" customFormat="1" ht="108" customHeight="1" x14ac:dyDescent="0.3">
      <c r="A827" s="11" t="s">
        <v>23</v>
      </c>
      <c r="B827" s="11" t="s">
        <v>1343</v>
      </c>
      <c r="C827" s="12" t="s">
        <v>1344</v>
      </c>
      <c r="D827" s="26"/>
      <c r="E827" s="39" t="str">
        <f>HYPERLINK("https://www.google.ru/search?q=DZ2795-800&amp;newwindow=1&amp;tbm=isch","Еще фото")</f>
        <v>Еще фото</v>
      </c>
      <c r="F827" s="13"/>
      <c r="G827" s="11" t="s">
        <v>513</v>
      </c>
      <c r="H827" s="11" t="s">
        <v>514</v>
      </c>
      <c r="I827" s="14" t="s">
        <v>867</v>
      </c>
      <c r="J827" s="14" t="s">
        <v>29</v>
      </c>
      <c r="K827" s="15" t="s">
        <v>58</v>
      </c>
      <c r="L827" s="14" t="s">
        <v>1341</v>
      </c>
      <c r="M827" s="14"/>
      <c r="N827" s="14" t="s">
        <v>142</v>
      </c>
      <c r="O827" s="14"/>
      <c r="P827" s="15" t="s">
        <v>1345</v>
      </c>
      <c r="Q827" s="16">
        <v>15199</v>
      </c>
      <c r="R827" s="17">
        <v>40</v>
      </c>
      <c r="S827" s="18">
        <v>10487.31</v>
      </c>
      <c r="T827" s="19" t="s">
        <v>407</v>
      </c>
      <c r="U827" s="20" t="s">
        <v>521</v>
      </c>
      <c r="V827" s="22">
        <v>37</v>
      </c>
      <c r="W827" s="22">
        <v>1</v>
      </c>
      <c r="X827" s="23"/>
    </row>
    <row r="828" spans="1:24" s="1" customFormat="1" ht="108" customHeight="1" x14ac:dyDescent="0.3">
      <c r="A828" s="11" t="s">
        <v>23</v>
      </c>
      <c r="B828" s="11" t="s">
        <v>1346</v>
      </c>
      <c r="C828" s="12" t="s">
        <v>1347</v>
      </c>
      <c r="D828" s="26"/>
      <c r="E828" s="39" t="str">
        <f>HYPERLINK("https://www.google.ru/search?q=DZ5485-031&amp;newwindow=1&amp;tbm=isch","Еще фото")</f>
        <v>Еще фото</v>
      </c>
      <c r="F828" s="13"/>
      <c r="G828" s="11" t="s">
        <v>513</v>
      </c>
      <c r="H828" s="11" t="s">
        <v>514</v>
      </c>
      <c r="I828" s="14" t="s">
        <v>867</v>
      </c>
      <c r="J828" s="14" t="s">
        <v>29</v>
      </c>
      <c r="K828" s="15" t="s">
        <v>30</v>
      </c>
      <c r="L828" s="14" t="s">
        <v>1348</v>
      </c>
      <c r="M828" s="14" t="s">
        <v>546</v>
      </c>
      <c r="N828" s="14" t="s">
        <v>939</v>
      </c>
      <c r="O828" s="14"/>
      <c r="P828" s="15" t="s">
        <v>1289</v>
      </c>
      <c r="Q828" s="16">
        <v>23099</v>
      </c>
      <c r="R828" s="17">
        <v>40</v>
      </c>
      <c r="S828" s="18">
        <v>15938.309999999998</v>
      </c>
      <c r="T828" s="19" t="s">
        <v>407</v>
      </c>
      <c r="U828" s="20" t="s">
        <v>524</v>
      </c>
      <c r="V828" s="30">
        <v>41.5</v>
      </c>
      <c r="W828" s="22">
        <v>3</v>
      </c>
      <c r="X828" s="23"/>
    </row>
    <row r="829" spans="1:24" s="1" customFormat="1" ht="35" customHeight="1" x14ac:dyDescent="0.3">
      <c r="A829" s="11" t="s">
        <v>23</v>
      </c>
      <c r="B829" s="11" t="s">
        <v>959</v>
      </c>
      <c r="C829" s="12" t="s">
        <v>1349</v>
      </c>
      <c r="D829" s="53"/>
      <c r="E829" s="39" t="str">
        <f>HYPERLINK("https://www.google.ru/search?q=DZ5632-001&amp;newwindow=1&amp;tbm=isch","Еще фото")</f>
        <v>Еще фото</v>
      </c>
      <c r="F829" s="13"/>
      <c r="G829" s="11" t="s">
        <v>513</v>
      </c>
      <c r="H829" s="11" t="s">
        <v>514</v>
      </c>
      <c r="I829" s="14" t="s">
        <v>867</v>
      </c>
      <c r="J829" s="14" t="s">
        <v>29</v>
      </c>
      <c r="K829" s="15" t="s">
        <v>30</v>
      </c>
      <c r="L829" s="56" t="s">
        <v>1350</v>
      </c>
      <c r="M829" s="14"/>
      <c r="N829" s="14" t="s">
        <v>92</v>
      </c>
      <c r="O829" s="14"/>
      <c r="P829" s="15" t="s">
        <v>962</v>
      </c>
      <c r="Q829" s="16">
        <v>18199</v>
      </c>
      <c r="R829" s="17">
        <v>40</v>
      </c>
      <c r="S829" s="18">
        <v>12557.31</v>
      </c>
      <c r="T829" s="19" t="s">
        <v>407</v>
      </c>
      <c r="U829" s="20" t="s">
        <v>352</v>
      </c>
      <c r="V829" s="30">
        <v>36.5</v>
      </c>
      <c r="W829" s="22">
        <v>1</v>
      </c>
      <c r="X829" s="23"/>
    </row>
    <row r="830" spans="1:24" s="1" customFormat="1" ht="35" customHeight="1" x14ac:dyDescent="0.3">
      <c r="A830" s="24" t="s">
        <v>23</v>
      </c>
      <c r="B830" s="24" t="s">
        <v>959</v>
      </c>
      <c r="C830" s="12" t="s">
        <v>1349</v>
      </c>
      <c r="D830" s="54"/>
      <c r="E830" s="39" t="str">
        <f>HYPERLINK("https://www.google.ru/search?q=DZ5632-001&amp;newwindow=1&amp;tbm=isch","Еще фото")</f>
        <v>Еще фото</v>
      </c>
      <c r="F830" s="13"/>
      <c r="G830" s="24" t="s">
        <v>513</v>
      </c>
      <c r="H830" s="24" t="s">
        <v>514</v>
      </c>
      <c r="I830" s="24" t="s">
        <v>867</v>
      </c>
      <c r="J830" s="14" t="s">
        <v>29</v>
      </c>
      <c r="K830" s="15" t="s">
        <v>30</v>
      </c>
      <c r="L830" s="57"/>
      <c r="M830" s="14"/>
      <c r="N830" s="14" t="s">
        <v>92</v>
      </c>
      <c r="O830" s="14"/>
      <c r="P830" s="15" t="s">
        <v>962</v>
      </c>
      <c r="Q830" s="16">
        <v>18199</v>
      </c>
      <c r="R830" s="17">
        <v>40</v>
      </c>
      <c r="S830" s="18">
        <v>12557.31</v>
      </c>
      <c r="T830" s="19" t="s">
        <v>407</v>
      </c>
      <c r="U830" s="20" t="s">
        <v>541</v>
      </c>
      <c r="V830" s="22">
        <v>37</v>
      </c>
      <c r="W830" s="22">
        <v>1</v>
      </c>
      <c r="X830" s="23"/>
    </row>
    <row r="831" spans="1:24" s="1" customFormat="1" ht="37.049999999999997" customHeight="1" x14ac:dyDescent="0.3">
      <c r="A831" s="24" t="s">
        <v>23</v>
      </c>
      <c r="B831" s="24" t="s">
        <v>959</v>
      </c>
      <c r="C831" s="12" t="s">
        <v>1349</v>
      </c>
      <c r="D831" s="55"/>
      <c r="E831" s="39" t="str">
        <f>HYPERLINK("https://www.google.ru/search?q=DZ5632-001&amp;newwindow=1&amp;tbm=isch","Еще фото")</f>
        <v>Еще фото</v>
      </c>
      <c r="F831" s="13"/>
      <c r="G831" s="24" t="s">
        <v>513</v>
      </c>
      <c r="H831" s="24" t="s">
        <v>514</v>
      </c>
      <c r="I831" s="24" t="s">
        <v>867</v>
      </c>
      <c r="J831" s="14" t="s">
        <v>29</v>
      </c>
      <c r="K831" s="15" t="s">
        <v>30</v>
      </c>
      <c r="L831" s="58"/>
      <c r="M831" s="14"/>
      <c r="N831" s="14" t="s">
        <v>92</v>
      </c>
      <c r="O831" s="14"/>
      <c r="P831" s="15" t="s">
        <v>962</v>
      </c>
      <c r="Q831" s="16">
        <v>18199</v>
      </c>
      <c r="R831" s="17">
        <v>40</v>
      </c>
      <c r="S831" s="18">
        <v>12557.31</v>
      </c>
      <c r="T831" s="19" t="s">
        <v>407</v>
      </c>
      <c r="U831" s="20" t="s">
        <v>519</v>
      </c>
      <c r="V831" s="30">
        <v>37.5</v>
      </c>
      <c r="W831" s="22">
        <v>1</v>
      </c>
      <c r="X831" s="23"/>
    </row>
    <row r="832" spans="1:24" s="1" customFormat="1" ht="108" customHeight="1" x14ac:dyDescent="0.3">
      <c r="A832" s="11" t="s">
        <v>23</v>
      </c>
      <c r="B832" s="11" t="s">
        <v>1351</v>
      </c>
      <c r="C832" s="12" t="s">
        <v>1352</v>
      </c>
      <c r="D832" s="26"/>
      <c r="E832" s="39" t="str">
        <f>HYPERLINK("https://www.google.ru/search?q=FB1362-003&amp;newwindow=1&amp;tbm=isch","Еще фото")</f>
        <v>Еще фото</v>
      </c>
      <c r="F832" s="13"/>
      <c r="G832" s="11" t="s">
        <v>513</v>
      </c>
      <c r="H832" s="11" t="s">
        <v>514</v>
      </c>
      <c r="I832" s="14" t="s">
        <v>867</v>
      </c>
      <c r="J832" s="14" t="s">
        <v>29</v>
      </c>
      <c r="K832" s="15" t="s">
        <v>30</v>
      </c>
      <c r="L832" s="14" t="s">
        <v>1353</v>
      </c>
      <c r="M832" s="14"/>
      <c r="N832" s="14" t="s">
        <v>92</v>
      </c>
      <c r="O832" s="14"/>
      <c r="P832" s="15" t="s">
        <v>1354</v>
      </c>
      <c r="Q832" s="16">
        <v>16099</v>
      </c>
      <c r="R832" s="17">
        <v>40</v>
      </c>
      <c r="S832" s="18">
        <v>11108.31</v>
      </c>
      <c r="T832" s="19" t="s">
        <v>407</v>
      </c>
      <c r="U832" s="20" t="s">
        <v>523</v>
      </c>
      <c r="V832" s="22">
        <v>40</v>
      </c>
      <c r="W832" s="22">
        <v>1</v>
      </c>
      <c r="X832" s="23"/>
    </row>
    <row r="833" spans="1:24" s="1" customFormat="1" ht="108" customHeight="1" x14ac:dyDescent="0.3">
      <c r="A833" s="11" t="s">
        <v>23</v>
      </c>
      <c r="B833" s="11" t="s">
        <v>1355</v>
      </c>
      <c r="C833" s="12" t="s">
        <v>1356</v>
      </c>
      <c r="D833" s="26"/>
      <c r="E833" s="39" t="str">
        <f>HYPERLINK("https://www.google.ru/search?q=FB2207-005&amp;newwindow=1&amp;tbm=isch","Еще фото")</f>
        <v>Еще фото</v>
      </c>
      <c r="F833" s="13"/>
      <c r="G833" s="11" t="s">
        <v>513</v>
      </c>
      <c r="H833" s="11" t="s">
        <v>514</v>
      </c>
      <c r="I833" s="14" t="s">
        <v>867</v>
      </c>
      <c r="J833" s="14" t="s">
        <v>29</v>
      </c>
      <c r="K833" s="15" t="s">
        <v>30</v>
      </c>
      <c r="L833" s="14" t="s">
        <v>535</v>
      </c>
      <c r="M833" s="14"/>
      <c r="N833" s="14" t="s">
        <v>92</v>
      </c>
      <c r="O833" s="14"/>
      <c r="P833" s="15" t="s">
        <v>536</v>
      </c>
      <c r="Q833" s="16">
        <v>13899</v>
      </c>
      <c r="R833" s="17">
        <v>40</v>
      </c>
      <c r="S833" s="18">
        <v>9590.31</v>
      </c>
      <c r="T833" s="19" t="s">
        <v>407</v>
      </c>
      <c r="U833" s="20" t="s">
        <v>523</v>
      </c>
      <c r="V833" s="22">
        <v>40</v>
      </c>
      <c r="W833" s="22">
        <v>1</v>
      </c>
      <c r="X833" s="23"/>
    </row>
    <row r="834" spans="1:24" s="1" customFormat="1" ht="52.05" customHeight="1" x14ac:dyDescent="0.3">
      <c r="A834" s="11" t="s">
        <v>23</v>
      </c>
      <c r="B834" s="11" t="s">
        <v>1355</v>
      </c>
      <c r="C834" s="12" t="s">
        <v>1357</v>
      </c>
      <c r="D834" s="59"/>
      <c r="E834" s="39" t="str">
        <f>HYPERLINK("https://www.google.ru/search?q=FB2207-400&amp;newwindow=1&amp;tbm=isch","Еще фото")</f>
        <v>Еще фото</v>
      </c>
      <c r="F834" s="13"/>
      <c r="G834" s="11" t="s">
        <v>513</v>
      </c>
      <c r="H834" s="11" t="s">
        <v>514</v>
      </c>
      <c r="I834" s="14" t="s">
        <v>867</v>
      </c>
      <c r="J834" s="14" t="s">
        <v>29</v>
      </c>
      <c r="K834" s="15" t="s">
        <v>30</v>
      </c>
      <c r="L834" s="56" t="s">
        <v>535</v>
      </c>
      <c r="M834" s="14"/>
      <c r="N834" s="14" t="s">
        <v>85</v>
      </c>
      <c r="O834" s="14"/>
      <c r="P834" s="15" t="s">
        <v>536</v>
      </c>
      <c r="Q834" s="16">
        <v>11199</v>
      </c>
      <c r="R834" s="17">
        <v>40</v>
      </c>
      <c r="S834" s="18">
        <v>7727.3099999999986</v>
      </c>
      <c r="T834" s="19" t="s">
        <v>407</v>
      </c>
      <c r="U834" s="20" t="s">
        <v>522</v>
      </c>
      <c r="V834" s="30">
        <v>39.5</v>
      </c>
      <c r="W834" s="22">
        <v>1</v>
      </c>
      <c r="X834" s="23"/>
    </row>
    <row r="835" spans="1:24" s="1" customFormat="1" ht="61.05" customHeight="1" x14ac:dyDescent="0.3">
      <c r="A835" s="24" t="s">
        <v>23</v>
      </c>
      <c r="B835" s="24" t="s">
        <v>1355</v>
      </c>
      <c r="C835" s="12" t="s">
        <v>1357</v>
      </c>
      <c r="D835" s="60"/>
      <c r="E835" s="39" t="str">
        <f>HYPERLINK("https://www.google.ru/search?q=FB2207-400&amp;newwindow=1&amp;tbm=isch","Еще фото")</f>
        <v>Еще фото</v>
      </c>
      <c r="F835" s="13"/>
      <c r="G835" s="24" t="s">
        <v>513</v>
      </c>
      <c r="H835" s="24" t="s">
        <v>514</v>
      </c>
      <c r="I835" s="24" t="s">
        <v>867</v>
      </c>
      <c r="J835" s="14" t="s">
        <v>29</v>
      </c>
      <c r="K835" s="15" t="s">
        <v>30</v>
      </c>
      <c r="L835" s="58"/>
      <c r="M835" s="14"/>
      <c r="N835" s="14" t="s">
        <v>85</v>
      </c>
      <c r="O835" s="14"/>
      <c r="P835" s="15" t="s">
        <v>536</v>
      </c>
      <c r="Q835" s="16">
        <v>11199</v>
      </c>
      <c r="R835" s="17">
        <v>40</v>
      </c>
      <c r="S835" s="18">
        <v>7727.3099999999986</v>
      </c>
      <c r="T835" s="19" t="s">
        <v>407</v>
      </c>
      <c r="U835" s="20" t="s">
        <v>523</v>
      </c>
      <c r="V835" s="22">
        <v>40</v>
      </c>
      <c r="W835" s="22">
        <v>2</v>
      </c>
      <c r="X835" s="23"/>
    </row>
    <row r="836" spans="1:24" s="1" customFormat="1" ht="108" customHeight="1" x14ac:dyDescent="0.3">
      <c r="A836" s="11" t="s">
        <v>23</v>
      </c>
      <c r="B836" s="11" t="s">
        <v>658</v>
      </c>
      <c r="C836" s="12" t="s">
        <v>1358</v>
      </c>
      <c r="D836" s="26"/>
      <c r="E836" s="39" t="str">
        <f>HYPERLINK("https://www.google.ru/search?q=FB2208-013&amp;newwindow=1&amp;tbm=isch","Еще фото")</f>
        <v>Еще фото</v>
      </c>
      <c r="F836" s="13"/>
      <c r="G836" s="11" t="s">
        <v>513</v>
      </c>
      <c r="H836" s="11" t="s">
        <v>514</v>
      </c>
      <c r="I836" s="14" t="s">
        <v>867</v>
      </c>
      <c r="J836" s="14" t="s">
        <v>29</v>
      </c>
      <c r="K836" s="15" t="s">
        <v>58</v>
      </c>
      <c r="L836" s="14" t="s">
        <v>1359</v>
      </c>
      <c r="M836" s="14"/>
      <c r="N836" s="14" t="s">
        <v>32</v>
      </c>
      <c r="O836" s="14"/>
      <c r="P836" s="15" t="s">
        <v>1360</v>
      </c>
      <c r="Q836" s="16">
        <v>10499</v>
      </c>
      <c r="R836" s="17">
        <v>40</v>
      </c>
      <c r="S836" s="18">
        <v>7244.3099999999986</v>
      </c>
      <c r="T836" s="19" t="s">
        <v>407</v>
      </c>
      <c r="U836" s="20" t="s">
        <v>519</v>
      </c>
      <c r="V836" s="30">
        <v>35.5</v>
      </c>
      <c r="W836" s="22">
        <v>1</v>
      </c>
      <c r="X836" s="23"/>
    </row>
    <row r="837" spans="1:24" s="1" customFormat="1" ht="108" customHeight="1" x14ac:dyDescent="0.3">
      <c r="A837" s="11" t="s">
        <v>23</v>
      </c>
      <c r="B837" s="11" t="s">
        <v>1361</v>
      </c>
      <c r="C837" s="12" t="s">
        <v>1362</v>
      </c>
      <c r="D837" s="26"/>
      <c r="E837" s="39" t="str">
        <f>HYPERLINK("https://www.google.ru/search?q=FB7689-001&amp;newwindow=1&amp;tbm=isch","Еще фото")</f>
        <v>Еще фото</v>
      </c>
      <c r="F837" s="13"/>
      <c r="G837" s="11" t="s">
        <v>513</v>
      </c>
      <c r="H837" s="11" t="s">
        <v>514</v>
      </c>
      <c r="I837" s="14" t="s">
        <v>867</v>
      </c>
      <c r="J837" s="14" t="s">
        <v>29</v>
      </c>
      <c r="K837" s="15" t="s">
        <v>134</v>
      </c>
      <c r="L837" s="14" t="s">
        <v>1363</v>
      </c>
      <c r="M837" s="14"/>
      <c r="N837" s="14" t="s">
        <v>92</v>
      </c>
      <c r="O837" s="14"/>
      <c r="P837" s="15" t="s">
        <v>1364</v>
      </c>
      <c r="Q837" s="16">
        <v>11899</v>
      </c>
      <c r="R837" s="17">
        <v>40</v>
      </c>
      <c r="S837" s="18">
        <v>8210.31</v>
      </c>
      <c r="T837" s="19" t="s">
        <v>407</v>
      </c>
      <c r="U837" s="20" t="s">
        <v>1066</v>
      </c>
      <c r="V837" s="22">
        <v>38</v>
      </c>
      <c r="W837" s="22">
        <v>1</v>
      </c>
      <c r="X837" s="23"/>
    </row>
    <row r="838" spans="1:24" s="1" customFormat="1" ht="108" customHeight="1" x14ac:dyDescent="0.3">
      <c r="A838" s="11" t="s">
        <v>23</v>
      </c>
      <c r="B838" s="11" t="s">
        <v>1365</v>
      </c>
      <c r="C838" s="12" t="s">
        <v>1366</v>
      </c>
      <c r="D838" s="26"/>
      <c r="E838" s="39" t="str">
        <f>HYPERLINK("https://www.google.ru/search?q=FB8475-100&amp;newwindow=1&amp;tbm=isch","Еще фото")</f>
        <v>Еще фото</v>
      </c>
      <c r="F838" s="13"/>
      <c r="G838" s="11" t="s">
        <v>513</v>
      </c>
      <c r="H838" s="11" t="s">
        <v>514</v>
      </c>
      <c r="I838" s="14" t="s">
        <v>867</v>
      </c>
      <c r="J838" s="14" t="s">
        <v>29</v>
      </c>
      <c r="K838" s="15" t="s">
        <v>58</v>
      </c>
      <c r="L838" s="14" t="s">
        <v>1367</v>
      </c>
      <c r="M838" s="14"/>
      <c r="N838" s="14" t="s">
        <v>75</v>
      </c>
      <c r="O838" s="14"/>
      <c r="P838" s="15" t="s">
        <v>1368</v>
      </c>
      <c r="Q838" s="16">
        <v>24999</v>
      </c>
      <c r="R838" s="17">
        <v>40</v>
      </c>
      <c r="S838" s="18">
        <v>17249.309999999998</v>
      </c>
      <c r="T838" s="19" t="s">
        <v>407</v>
      </c>
      <c r="U838" s="20" t="s">
        <v>541</v>
      </c>
      <c r="V838" s="22">
        <v>35</v>
      </c>
      <c r="W838" s="22">
        <v>1</v>
      </c>
      <c r="X838" s="23"/>
    </row>
    <row r="839" spans="1:24" s="1" customFormat="1" ht="21" customHeight="1" x14ac:dyDescent="0.3">
      <c r="A839" s="11" t="s">
        <v>23</v>
      </c>
      <c r="B839" s="11" t="s">
        <v>993</v>
      </c>
      <c r="C839" s="27" t="s">
        <v>1369</v>
      </c>
      <c r="D839" s="53"/>
      <c r="E839" s="39" t="str">
        <f>HYPERLINK("https://www.google.ru/search?q=FB9108-125&amp;newwindow=1&amp;tbm=isch","Еще фото")</f>
        <v>Еще фото</v>
      </c>
      <c r="F839" s="13"/>
      <c r="G839" s="11" t="s">
        <v>513</v>
      </c>
      <c r="H839" s="11" t="s">
        <v>514</v>
      </c>
      <c r="I839" s="14" t="s">
        <v>867</v>
      </c>
      <c r="J839" s="14" t="s">
        <v>29</v>
      </c>
      <c r="K839" s="15" t="s">
        <v>134</v>
      </c>
      <c r="L839" s="56" t="s">
        <v>995</v>
      </c>
      <c r="M839" s="14"/>
      <c r="N839" s="14" t="s">
        <v>316</v>
      </c>
      <c r="O839" s="14"/>
      <c r="P839" s="15" t="s">
        <v>893</v>
      </c>
      <c r="Q839" s="16">
        <v>11199</v>
      </c>
      <c r="R839" s="17">
        <v>40</v>
      </c>
      <c r="S839" s="18">
        <v>7727.3099999999986</v>
      </c>
      <c r="T839" s="19" t="s">
        <v>407</v>
      </c>
      <c r="U839" s="20" t="s">
        <v>997</v>
      </c>
      <c r="V839" s="22">
        <v>27</v>
      </c>
      <c r="W839" s="22">
        <v>2</v>
      </c>
      <c r="X839" s="23"/>
    </row>
    <row r="840" spans="1:24" s="1" customFormat="1" ht="21" customHeight="1" x14ac:dyDescent="0.3">
      <c r="A840" s="24" t="s">
        <v>23</v>
      </c>
      <c r="B840" s="24" t="s">
        <v>993</v>
      </c>
      <c r="C840" s="28" t="s">
        <v>1369</v>
      </c>
      <c r="D840" s="54"/>
      <c r="E840" s="39" t="str">
        <f>HYPERLINK("https://www.google.ru/search?q=FB9108-125&amp;newwindow=1&amp;tbm=isch","Еще фото")</f>
        <v>Еще фото</v>
      </c>
      <c r="F840" s="13"/>
      <c r="G840" s="24" t="s">
        <v>513</v>
      </c>
      <c r="H840" s="24" t="s">
        <v>514</v>
      </c>
      <c r="I840" s="24" t="s">
        <v>867</v>
      </c>
      <c r="J840" s="14" t="s">
        <v>29</v>
      </c>
      <c r="K840" s="15" t="s">
        <v>134</v>
      </c>
      <c r="L840" s="57"/>
      <c r="M840" s="14"/>
      <c r="N840" s="14" t="s">
        <v>316</v>
      </c>
      <c r="O840" s="14"/>
      <c r="P840" s="15" t="s">
        <v>893</v>
      </c>
      <c r="Q840" s="16">
        <v>11199</v>
      </c>
      <c r="R840" s="17">
        <v>40</v>
      </c>
      <c r="S840" s="18">
        <v>7727.3099999999986</v>
      </c>
      <c r="T840" s="19" t="s">
        <v>407</v>
      </c>
      <c r="U840" s="20" t="s">
        <v>898</v>
      </c>
      <c r="V840" s="30">
        <v>28.5</v>
      </c>
      <c r="W840" s="22">
        <v>3</v>
      </c>
      <c r="X840" s="23"/>
    </row>
    <row r="841" spans="1:24" s="1" customFormat="1" ht="21" customHeight="1" x14ac:dyDescent="0.3">
      <c r="A841" s="24" t="s">
        <v>23</v>
      </c>
      <c r="B841" s="24" t="s">
        <v>993</v>
      </c>
      <c r="C841" s="28" t="s">
        <v>1369</v>
      </c>
      <c r="D841" s="54"/>
      <c r="E841" s="39" t="str">
        <f>HYPERLINK("https://www.google.ru/search?q=FB9108-125&amp;newwindow=1&amp;tbm=isch","Еще фото")</f>
        <v>Еще фото</v>
      </c>
      <c r="F841" s="13"/>
      <c r="G841" s="24" t="s">
        <v>513</v>
      </c>
      <c r="H841" s="24" t="s">
        <v>514</v>
      </c>
      <c r="I841" s="24" t="s">
        <v>867</v>
      </c>
      <c r="J841" s="14" t="s">
        <v>29</v>
      </c>
      <c r="K841" s="15" t="s">
        <v>134</v>
      </c>
      <c r="L841" s="57"/>
      <c r="M841" s="14"/>
      <c r="N841" s="14" t="s">
        <v>316</v>
      </c>
      <c r="O841" s="14"/>
      <c r="P841" s="15" t="s">
        <v>893</v>
      </c>
      <c r="Q841" s="16">
        <v>11199</v>
      </c>
      <c r="R841" s="17">
        <v>40</v>
      </c>
      <c r="S841" s="18">
        <v>7727.3099999999986</v>
      </c>
      <c r="T841" s="19" t="s">
        <v>407</v>
      </c>
      <c r="U841" s="20" t="s">
        <v>998</v>
      </c>
      <c r="V841" s="22">
        <v>30</v>
      </c>
      <c r="W841" s="22">
        <v>1</v>
      </c>
      <c r="X841" s="23"/>
    </row>
    <row r="842" spans="1:24" s="1" customFormat="1" ht="21" customHeight="1" x14ac:dyDescent="0.3">
      <c r="A842" s="24" t="s">
        <v>23</v>
      </c>
      <c r="B842" s="24" t="s">
        <v>993</v>
      </c>
      <c r="C842" s="28" t="s">
        <v>1369</v>
      </c>
      <c r="D842" s="54"/>
      <c r="E842" s="39" t="str">
        <f>HYPERLINK("https://www.google.ru/search?q=FB9108-125&amp;newwindow=1&amp;tbm=isch","Еще фото")</f>
        <v>Еще фото</v>
      </c>
      <c r="F842" s="13"/>
      <c r="G842" s="24" t="s">
        <v>513</v>
      </c>
      <c r="H842" s="24" t="s">
        <v>514</v>
      </c>
      <c r="I842" s="24" t="s">
        <v>867</v>
      </c>
      <c r="J842" s="14" t="s">
        <v>29</v>
      </c>
      <c r="K842" s="15" t="s">
        <v>134</v>
      </c>
      <c r="L842" s="57"/>
      <c r="M842" s="14"/>
      <c r="N842" s="14" t="s">
        <v>316</v>
      </c>
      <c r="O842" s="14"/>
      <c r="P842" s="15" t="s">
        <v>893</v>
      </c>
      <c r="Q842" s="16">
        <v>11199</v>
      </c>
      <c r="R842" s="17">
        <v>40</v>
      </c>
      <c r="S842" s="18">
        <v>7727.3099999999986</v>
      </c>
      <c r="T842" s="19" t="s">
        <v>407</v>
      </c>
      <c r="U842" s="20" t="s">
        <v>913</v>
      </c>
      <c r="V842" s="22">
        <v>31</v>
      </c>
      <c r="W842" s="22">
        <v>1</v>
      </c>
      <c r="X842" s="23"/>
    </row>
    <row r="843" spans="1:24" s="1" customFormat="1" ht="32" customHeight="1" x14ac:dyDescent="0.3">
      <c r="A843" s="24" t="s">
        <v>23</v>
      </c>
      <c r="B843" s="24" t="s">
        <v>993</v>
      </c>
      <c r="C843" s="28" t="s">
        <v>1369</v>
      </c>
      <c r="D843" s="55"/>
      <c r="E843" s="39" t="str">
        <f>HYPERLINK("https://www.google.ru/search?q=FB9108-125&amp;newwindow=1&amp;tbm=isch","Еще фото")</f>
        <v>Еще фото</v>
      </c>
      <c r="F843" s="13"/>
      <c r="G843" s="24" t="s">
        <v>513</v>
      </c>
      <c r="H843" s="24" t="s">
        <v>514</v>
      </c>
      <c r="I843" s="24" t="s">
        <v>867</v>
      </c>
      <c r="J843" s="14" t="s">
        <v>29</v>
      </c>
      <c r="K843" s="15" t="s">
        <v>134</v>
      </c>
      <c r="L843" s="58"/>
      <c r="M843" s="14"/>
      <c r="N843" s="14" t="s">
        <v>316</v>
      </c>
      <c r="O843" s="14"/>
      <c r="P843" s="15" t="s">
        <v>893</v>
      </c>
      <c r="Q843" s="16">
        <v>11199</v>
      </c>
      <c r="R843" s="17">
        <v>40</v>
      </c>
      <c r="S843" s="18">
        <v>7727.3099999999986</v>
      </c>
      <c r="T843" s="19" t="s">
        <v>407</v>
      </c>
      <c r="U843" s="20" t="s">
        <v>1370</v>
      </c>
      <c r="V843" s="22">
        <v>33</v>
      </c>
      <c r="W843" s="22">
        <v>1</v>
      </c>
      <c r="X843" s="23"/>
    </row>
    <row r="844" spans="1:24" s="1" customFormat="1" ht="35" customHeight="1" x14ac:dyDescent="0.3">
      <c r="A844" s="11" t="s">
        <v>23</v>
      </c>
      <c r="B844" s="11" t="s">
        <v>1371</v>
      </c>
      <c r="C844" s="12" t="s">
        <v>1372</v>
      </c>
      <c r="D844" s="53"/>
      <c r="E844" s="39" t="str">
        <f>HYPERLINK("https://www.google.ru/search?q=FB9109-114&amp;newwindow=1&amp;tbm=isch","Еще фото")</f>
        <v>Еще фото</v>
      </c>
      <c r="F844" s="13"/>
      <c r="G844" s="11" t="s">
        <v>513</v>
      </c>
      <c r="H844" s="11" t="s">
        <v>514</v>
      </c>
      <c r="I844" s="14" t="s">
        <v>867</v>
      </c>
      <c r="J844" s="14" t="s">
        <v>29</v>
      </c>
      <c r="K844" s="15" t="s">
        <v>134</v>
      </c>
      <c r="L844" s="56" t="s">
        <v>1373</v>
      </c>
      <c r="M844" s="14"/>
      <c r="N844" s="14" t="s">
        <v>939</v>
      </c>
      <c r="O844" s="14"/>
      <c r="P844" s="15" t="s">
        <v>902</v>
      </c>
      <c r="Q844" s="16">
        <v>13799</v>
      </c>
      <c r="R844" s="17">
        <v>40</v>
      </c>
      <c r="S844" s="18">
        <v>9521.31</v>
      </c>
      <c r="T844" s="19" t="s">
        <v>407</v>
      </c>
      <c r="U844" s="20" t="s">
        <v>1064</v>
      </c>
      <c r="V844" s="30">
        <v>36.5</v>
      </c>
      <c r="W844" s="22">
        <v>1</v>
      </c>
      <c r="X844" s="23"/>
    </row>
    <row r="845" spans="1:24" s="1" customFormat="1" ht="35" customHeight="1" x14ac:dyDescent="0.3">
      <c r="A845" s="24" t="s">
        <v>23</v>
      </c>
      <c r="B845" s="24" t="s">
        <v>1371</v>
      </c>
      <c r="C845" s="12" t="s">
        <v>1372</v>
      </c>
      <c r="D845" s="54"/>
      <c r="E845" s="39" t="str">
        <f>HYPERLINK("https://www.google.ru/search?q=FB9109-114&amp;newwindow=1&amp;tbm=isch","Еще фото")</f>
        <v>Еще фото</v>
      </c>
      <c r="F845" s="13"/>
      <c r="G845" s="24" t="s">
        <v>513</v>
      </c>
      <c r="H845" s="24" t="s">
        <v>514</v>
      </c>
      <c r="I845" s="24" t="s">
        <v>867</v>
      </c>
      <c r="J845" s="14" t="s">
        <v>29</v>
      </c>
      <c r="K845" s="15" t="s">
        <v>134</v>
      </c>
      <c r="L845" s="57"/>
      <c r="M845" s="14"/>
      <c r="N845" s="14" t="s">
        <v>939</v>
      </c>
      <c r="O845" s="14"/>
      <c r="P845" s="15" t="s">
        <v>902</v>
      </c>
      <c r="Q845" s="16">
        <v>13799</v>
      </c>
      <c r="R845" s="17">
        <v>40</v>
      </c>
      <c r="S845" s="18">
        <v>9521.31</v>
      </c>
      <c r="T845" s="19" t="s">
        <v>407</v>
      </c>
      <c r="U845" s="20" t="s">
        <v>1374</v>
      </c>
      <c r="V845" s="22">
        <v>37</v>
      </c>
      <c r="W845" s="22">
        <v>1</v>
      </c>
      <c r="X845" s="23"/>
    </row>
    <row r="846" spans="1:24" s="1" customFormat="1" ht="37.049999999999997" customHeight="1" x14ac:dyDescent="0.3">
      <c r="A846" s="24" t="s">
        <v>23</v>
      </c>
      <c r="B846" s="24" t="s">
        <v>1371</v>
      </c>
      <c r="C846" s="12" t="s">
        <v>1372</v>
      </c>
      <c r="D846" s="55"/>
      <c r="E846" s="39" t="str">
        <f>HYPERLINK("https://www.google.ru/search?q=FB9109-114&amp;newwindow=1&amp;tbm=isch","Еще фото")</f>
        <v>Еще фото</v>
      </c>
      <c r="F846" s="13"/>
      <c r="G846" s="24" t="s">
        <v>513</v>
      </c>
      <c r="H846" s="24" t="s">
        <v>514</v>
      </c>
      <c r="I846" s="24" t="s">
        <v>867</v>
      </c>
      <c r="J846" s="14" t="s">
        <v>29</v>
      </c>
      <c r="K846" s="15" t="s">
        <v>134</v>
      </c>
      <c r="L846" s="58"/>
      <c r="M846" s="14"/>
      <c r="N846" s="14" t="s">
        <v>939</v>
      </c>
      <c r="O846" s="14"/>
      <c r="P846" s="15" t="s">
        <v>902</v>
      </c>
      <c r="Q846" s="16">
        <v>13799</v>
      </c>
      <c r="R846" s="17">
        <v>40</v>
      </c>
      <c r="S846" s="18">
        <v>9521.31</v>
      </c>
      <c r="T846" s="19" t="s">
        <v>407</v>
      </c>
      <c r="U846" s="20" t="s">
        <v>1065</v>
      </c>
      <c r="V846" s="30">
        <v>37.5</v>
      </c>
      <c r="W846" s="22">
        <v>1</v>
      </c>
      <c r="X846" s="23"/>
    </row>
    <row r="847" spans="1:24" s="1" customFormat="1" ht="108" customHeight="1" x14ac:dyDescent="0.3">
      <c r="A847" s="11" t="s">
        <v>23</v>
      </c>
      <c r="B847" s="11" t="s">
        <v>1375</v>
      </c>
      <c r="C847" s="12" t="s">
        <v>1376</v>
      </c>
      <c r="D847" s="26"/>
      <c r="E847" s="39" t="str">
        <f>HYPERLINK("https://www.google.ru/search?q=FD0394-030&amp;newwindow=1&amp;tbm=isch","Еще фото")</f>
        <v>Еще фото</v>
      </c>
      <c r="F847" s="13"/>
      <c r="G847" s="11" t="s">
        <v>1024</v>
      </c>
      <c r="H847" s="11" t="s">
        <v>514</v>
      </c>
      <c r="I847" s="14" t="s">
        <v>867</v>
      </c>
      <c r="J847" s="14" t="s">
        <v>29</v>
      </c>
      <c r="K847" s="15" t="s">
        <v>30</v>
      </c>
      <c r="L847" s="14" t="s">
        <v>1377</v>
      </c>
      <c r="M847" s="14"/>
      <c r="N847" s="14" t="s">
        <v>75</v>
      </c>
      <c r="O847" s="14"/>
      <c r="P847" s="15" t="s">
        <v>1378</v>
      </c>
      <c r="Q847" s="16">
        <v>28899</v>
      </c>
      <c r="R847" s="17">
        <v>40</v>
      </c>
      <c r="S847" s="18">
        <v>19940.310000000001</v>
      </c>
      <c r="T847" s="19" t="s">
        <v>407</v>
      </c>
      <c r="U847" s="20" t="s">
        <v>526</v>
      </c>
      <c r="V847" s="22">
        <v>43</v>
      </c>
      <c r="W847" s="22">
        <v>1</v>
      </c>
      <c r="X847" s="23"/>
    </row>
    <row r="848" spans="1:24" s="1" customFormat="1" ht="108" customHeight="1" x14ac:dyDescent="0.3">
      <c r="A848" s="11" t="s">
        <v>23</v>
      </c>
      <c r="B848" s="11" t="s">
        <v>1379</v>
      </c>
      <c r="C848" s="12" t="s">
        <v>1380</v>
      </c>
      <c r="D848" s="26"/>
      <c r="E848" s="39" t="str">
        <f>HYPERLINK("https://www.google.ru/search?q=FD2292-403&amp;newwindow=1&amp;tbm=isch","Еще фото")</f>
        <v>Еще фото</v>
      </c>
      <c r="F848" s="13"/>
      <c r="G848" s="11" t="s">
        <v>513</v>
      </c>
      <c r="H848" s="11" t="s">
        <v>514</v>
      </c>
      <c r="I848" s="14" t="s">
        <v>867</v>
      </c>
      <c r="J848" s="14" t="s">
        <v>29</v>
      </c>
      <c r="K848" s="15" t="s">
        <v>58</v>
      </c>
      <c r="L848" s="14" t="s">
        <v>1381</v>
      </c>
      <c r="M848" s="14"/>
      <c r="N848" s="14" t="s">
        <v>1382</v>
      </c>
      <c r="O848" s="14"/>
      <c r="P848" s="15" t="s">
        <v>1383</v>
      </c>
      <c r="Q848" s="16">
        <v>14999</v>
      </c>
      <c r="R848" s="17">
        <v>40</v>
      </c>
      <c r="S848" s="18">
        <v>10349.31</v>
      </c>
      <c r="T848" s="19" t="s">
        <v>407</v>
      </c>
      <c r="U848" s="20" t="s">
        <v>523</v>
      </c>
      <c r="V848" s="22">
        <v>38</v>
      </c>
      <c r="W848" s="22">
        <v>1</v>
      </c>
      <c r="X848" s="23"/>
    </row>
    <row r="849" spans="1:24" s="1" customFormat="1" ht="108" customHeight="1" x14ac:dyDescent="0.3">
      <c r="A849" s="11" t="s">
        <v>23</v>
      </c>
      <c r="B849" s="11" t="s">
        <v>1384</v>
      </c>
      <c r="C849" s="12" t="s">
        <v>1385</v>
      </c>
      <c r="D849" s="26"/>
      <c r="E849" s="39" t="str">
        <f>HYPERLINK("https://www.google.ru/search?q=FD4329-003&amp;newwindow=1&amp;tbm=isch","Еще фото")</f>
        <v>Еще фото</v>
      </c>
      <c r="F849" s="13"/>
      <c r="G849" s="11" t="s">
        <v>513</v>
      </c>
      <c r="H849" s="11" t="s">
        <v>514</v>
      </c>
      <c r="I849" s="14" t="s">
        <v>867</v>
      </c>
      <c r="J849" s="14" t="s">
        <v>29</v>
      </c>
      <c r="K849" s="15" t="s">
        <v>30</v>
      </c>
      <c r="L849" s="14" t="s">
        <v>1386</v>
      </c>
      <c r="M849" s="14" t="s">
        <v>546</v>
      </c>
      <c r="N849" s="14" t="s">
        <v>32</v>
      </c>
      <c r="O849" s="14"/>
      <c r="P849" s="15" t="s">
        <v>1387</v>
      </c>
      <c r="Q849" s="16">
        <v>16999</v>
      </c>
      <c r="R849" s="17">
        <v>40</v>
      </c>
      <c r="S849" s="18">
        <v>11729.31</v>
      </c>
      <c r="T849" s="19" t="s">
        <v>407</v>
      </c>
      <c r="U849" s="20" t="s">
        <v>524</v>
      </c>
      <c r="V849" s="30">
        <v>41.5</v>
      </c>
      <c r="W849" s="22">
        <v>1</v>
      </c>
      <c r="X849" s="23"/>
    </row>
    <row r="850" spans="1:24" s="1" customFormat="1" ht="108" customHeight="1" x14ac:dyDescent="0.3">
      <c r="A850" s="11" t="s">
        <v>23</v>
      </c>
      <c r="B850" s="11" t="s">
        <v>1388</v>
      </c>
      <c r="C850" s="12" t="s">
        <v>1389</v>
      </c>
      <c r="D850" s="26"/>
      <c r="E850" s="39" t="str">
        <f>HYPERLINK("https://www.google.ru/search?q=FD5810-102&amp;newwindow=1&amp;tbm=isch","Еще фото")</f>
        <v>Еще фото</v>
      </c>
      <c r="F850" s="13"/>
      <c r="G850" s="11" t="s">
        <v>513</v>
      </c>
      <c r="H850" s="11" t="s">
        <v>514</v>
      </c>
      <c r="I850" s="14" t="s">
        <v>867</v>
      </c>
      <c r="J850" s="14" t="s">
        <v>29</v>
      </c>
      <c r="K850" s="15" t="s">
        <v>247</v>
      </c>
      <c r="L850" s="14" t="s">
        <v>1390</v>
      </c>
      <c r="M850" s="14" t="s">
        <v>715</v>
      </c>
      <c r="N850" s="14" t="s">
        <v>75</v>
      </c>
      <c r="O850" s="14"/>
      <c r="P850" s="15" t="s">
        <v>1391</v>
      </c>
      <c r="Q850" s="16">
        <v>30199</v>
      </c>
      <c r="R850" s="17">
        <v>40</v>
      </c>
      <c r="S850" s="18">
        <v>20837.310000000001</v>
      </c>
      <c r="T850" s="19" t="s">
        <v>407</v>
      </c>
      <c r="U850" s="20" t="s">
        <v>523</v>
      </c>
      <c r="V850" s="22">
        <v>40</v>
      </c>
      <c r="W850" s="22">
        <v>1</v>
      </c>
      <c r="X850" s="23"/>
    </row>
    <row r="851" spans="1:24" s="1" customFormat="1" ht="108" customHeight="1" x14ac:dyDescent="0.3">
      <c r="A851" s="11" t="s">
        <v>23</v>
      </c>
      <c r="B851" s="11" t="s">
        <v>1392</v>
      </c>
      <c r="C851" s="12" t="s">
        <v>1393</v>
      </c>
      <c r="D851" s="26"/>
      <c r="E851" s="39" t="str">
        <f>HYPERLINK("https://www.google.ru/search?q=FD6757-500&amp;newwindow=1&amp;tbm=isch","Еще фото")</f>
        <v>Еще фото</v>
      </c>
      <c r="F851" s="13"/>
      <c r="G851" s="11" t="s">
        <v>513</v>
      </c>
      <c r="H851" s="11" t="s">
        <v>514</v>
      </c>
      <c r="I851" s="14" t="s">
        <v>867</v>
      </c>
      <c r="J851" s="14" t="s">
        <v>29</v>
      </c>
      <c r="K851" s="15" t="s">
        <v>30</v>
      </c>
      <c r="L851" s="14" t="s">
        <v>1394</v>
      </c>
      <c r="M851" s="14"/>
      <c r="N851" s="14" t="s">
        <v>85</v>
      </c>
      <c r="O851" s="14"/>
      <c r="P851" s="15" t="s">
        <v>931</v>
      </c>
      <c r="Q851" s="16">
        <v>13799</v>
      </c>
      <c r="R851" s="17">
        <v>40</v>
      </c>
      <c r="S851" s="18">
        <v>9521.31</v>
      </c>
      <c r="T851" s="19" t="s">
        <v>407</v>
      </c>
      <c r="U851" s="20" t="s">
        <v>352</v>
      </c>
      <c r="V851" s="30">
        <v>36.5</v>
      </c>
      <c r="W851" s="22">
        <v>1</v>
      </c>
      <c r="X851" s="23"/>
    </row>
    <row r="852" spans="1:24" s="1" customFormat="1" ht="108" customHeight="1" x14ac:dyDescent="0.3">
      <c r="A852" s="11" t="s">
        <v>23</v>
      </c>
      <c r="B852" s="11" t="s">
        <v>1395</v>
      </c>
      <c r="C852" s="12" t="s">
        <v>1396</v>
      </c>
      <c r="D852" s="26"/>
      <c r="E852" s="39" t="str">
        <f>HYPERLINK("https://www.google.ru/search?q=FD6923-100&amp;newwindow=1&amp;tbm=isch","Еще фото")</f>
        <v>Еще фото</v>
      </c>
      <c r="F852" s="13"/>
      <c r="G852" s="11" t="s">
        <v>513</v>
      </c>
      <c r="H852" s="11" t="s">
        <v>514</v>
      </c>
      <c r="I852" s="14" t="s">
        <v>867</v>
      </c>
      <c r="J852" s="14" t="s">
        <v>29</v>
      </c>
      <c r="K852" s="15" t="s">
        <v>30</v>
      </c>
      <c r="L852" s="14" t="s">
        <v>1397</v>
      </c>
      <c r="M852" s="14"/>
      <c r="N852" s="14" t="s">
        <v>1398</v>
      </c>
      <c r="O852" s="14"/>
      <c r="P852" s="15" t="s">
        <v>1289</v>
      </c>
      <c r="Q852" s="16">
        <v>19799</v>
      </c>
      <c r="R852" s="17">
        <v>40</v>
      </c>
      <c r="S852" s="18">
        <v>13661.309999999998</v>
      </c>
      <c r="T852" s="19" t="s">
        <v>407</v>
      </c>
      <c r="U852" s="20" t="s">
        <v>579</v>
      </c>
      <c r="V852" s="22">
        <v>45</v>
      </c>
      <c r="W852" s="22">
        <v>1</v>
      </c>
      <c r="X852" s="23"/>
    </row>
    <row r="853" spans="1:24" s="1" customFormat="1" ht="52.05" customHeight="1" x14ac:dyDescent="0.3">
      <c r="A853" s="11" t="s">
        <v>23</v>
      </c>
      <c r="B853" s="11" t="s">
        <v>1399</v>
      </c>
      <c r="C853" s="12" t="s">
        <v>1400</v>
      </c>
      <c r="D853" s="59"/>
      <c r="E853" s="39" t="str">
        <f>HYPERLINK("https://www.google.ru/search?q=FD9763-101&amp;newwindow=1&amp;tbm=isch","Еще фото")</f>
        <v>Еще фото</v>
      </c>
      <c r="F853" s="13"/>
      <c r="G853" s="11" t="s">
        <v>513</v>
      </c>
      <c r="H853" s="11" t="s">
        <v>514</v>
      </c>
      <c r="I853" s="14" t="s">
        <v>867</v>
      </c>
      <c r="J853" s="14" t="s">
        <v>29</v>
      </c>
      <c r="K853" s="15" t="s">
        <v>30</v>
      </c>
      <c r="L853" s="56" t="s">
        <v>1401</v>
      </c>
      <c r="M853" s="14" t="s">
        <v>546</v>
      </c>
      <c r="N853" s="14" t="s">
        <v>1254</v>
      </c>
      <c r="O853" s="14"/>
      <c r="P853" s="15" t="s">
        <v>1402</v>
      </c>
      <c r="Q853" s="16">
        <v>20899</v>
      </c>
      <c r="R853" s="17">
        <v>40</v>
      </c>
      <c r="S853" s="18">
        <v>14420.309999999998</v>
      </c>
      <c r="T853" s="19" t="s">
        <v>407</v>
      </c>
      <c r="U853" s="20" t="s">
        <v>519</v>
      </c>
      <c r="V853" s="30">
        <v>37.5</v>
      </c>
      <c r="W853" s="22">
        <v>1</v>
      </c>
      <c r="X853" s="23"/>
    </row>
    <row r="854" spans="1:24" s="1" customFormat="1" ht="61.05" customHeight="1" x14ac:dyDescent="0.3">
      <c r="A854" s="24" t="s">
        <v>23</v>
      </c>
      <c r="B854" s="24" t="s">
        <v>1399</v>
      </c>
      <c r="C854" s="12" t="s">
        <v>1400</v>
      </c>
      <c r="D854" s="60"/>
      <c r="E854" s="39" t="str">
        <f>HYPERLINK("https://www.google.ru/search?q=FD9763-101&amp;newwindow=1&amp;tbm=isch","Еще фото")</f>
        <v>Еще фото</v>
      </c>
      <c r="F854" s="13"/>
      <c r="G854" s="24" t="s">
        <v>513</v>
      </c>
      <c r="H854" s="24" t="s">
        <v>514</v>
      </c>
      <c r="I854" s="24" t="s">
        <v>867</v>
      </c>
      <c r="J854" s="14" t="s">
        <v>29</v>
      </c>
      <c r="K854" s="15" t="s">
        <v>30</v>
      </c>
      <c r="L854" s="58"/>
      <c r="M854" s="14" t="s">
        <v>546</v>
      </c>
      <c r="N854" s="14" t="s">
        <v>1254</v>
      </c>
      <c r="O854" s="14"/>
      <c r="P854" s="15" t="s">
        <v>1402</v>
      </c>
      <c r="Q854" s="16">
        <v>20899</v>
      </c>
      <c r="R854" s="17">
        <v>40</v>
      </c>
      <c r="S854" s="18">
        <v>14420.309999999998</v>
      </c>
      <c r="T854" s="19" t="s">
        <v>407</v>
      </c>
      <c r="U854" s="20" t="s">
        <v>521</v>
      </c>
      <c r="V854" s="22">
        <v>39</v>
      </c>
      <c r="W854" s="22">
        <v>1</v>
      </c>
      <c r="X854" s="23"/>
    </row>
    <row r="855" spans="1:24" s="1" customFormat="1" ht="35" customHeight="1" x14ac:dyDescent="0.3">
      <c r="A855" s="11" t="s">
        <v>23</v>
      </c>
      <c r="B855" s="11" t="s">
        <v>1403</v>
      </c>
      <c r="C855" s="12" t="s">
        <v>1404</v>
      </c>
      <c r="D855" s="53"/>
      <c r="E855" s="39" t="str">
        <f>HYPERLINK("https://www.google.ru/search?q=FD9856-100&amp;newwindow=1&amp;tbm=isch","Еще фото")</f>
        <v>Еще фото</v>
      </c>
      <c r="F855" s="13"/>
      <c r="G855" s="11" t="s">
        <v>513</v>
      </c>
      <c r="H855" s="11" t="s">
        <v>514</v>
      </c>
      <c r="I855" s="14" t="s">
        <v>867</v>
      </c>
      <c r="J855" s="14" t="s">
        <v>29</v>
      </c>
      <c r="K855" s="15" t="s">
        <v>58</v>
      </c>
      <c r="L855" s="56" t="s">
        <v>1405</v>
      </c>
      <c r="M855" s="14" t="s">
        <v>546</v>
      </c>
      <c r="N855" s="14" t="s">
        <v>69</v>
      </c>
      <c r="O855" s="14"/>
      <c r="P855" s="15" t="s">
        <v>1406</v>
      </c>
      <c r="Q855" s="16">
        <v>24099</v>
      </c>
      <c r="R855" s="17">
        <v>40</v>
      </c>
      <c r="S855" s="18">
        <v>16628.309999999998</v>
      </c>
      <c r="T855" s="19" t="s">
        <v>407</v>
      </c>
      <c r="U855" s="20" t="s">
        <v>541</v>
      </c>
      <c r="V855" s="22">
        <v>35</v>
      </c>
      <c r="W855" s="22">
        <v>2</v>
      </c>
      <c r="X855" s="23"/>
    </row>
    <row r="856" spans="1:24" s="1" customFormat="1" ht="35" customHeight="1" x14ac:dyDescent="0.3">
      <c r="A856" s="24" t="s">
        <v>23</v>
      </c>
      <c r="B856" s="24" t="s">
        <v>1403</v>
      </c>
      <c r="C856" s="12" t="s">
        <v>1404</v>
      </c>
      <c r="D856" s="54"/>
      <c r="E856" s="39" t="str">
        <f>HYPERLINK("https://www.google.ru/search?q=FD9856-100&amp;newwindow=1&amp;tbm=isch","Еще фото")</f>
        <v>Еще фото</v>
      </c>
      <c r="F856" s="13"/>
      <c r="G856" s="24" t="s">
        <v>513</v>
      </c>
      <c r="H856" s="24" t="s">
        <v>514</v>
      </c>
      <c r="I856" s="24" t="s">
        <v>867</v>
      </c>
      <c r="J856" s="14" t="s">
        <v>29</v>
      </c>
      <c r="K856" s="15" t="s">
        <v>58</v>
      </c>
      <c r="L856" s="57"/>
      <c r="M856" s="14" t="s">
        <v>546</v>
      </c>
      <c r="N856" s="14" t="s">
        <v>69</v>
      </c>
      <c r="O856" s="14"/>
      <c r="P856" s="15" t="s">
        <v>1406</v>
      </c>
      <c r="Q856" s="16">
        <v>24099</v>
      </c>
      <c r="R856" s="17">
        <v>40</v>
      </c>
      <c r="S856" s="18">
        <v>16628.309999999998</v>
      </c>
      <c r="T856" s="19" t="s">
        <v>407</v>
      </c>
      <c r="U856" s="20" t="s">
        <v>520</v>
      </c>
      <c r="V856" s="30">
        <v>36.5</v>
      </c>
      <c r="W856" s="22">
        <v>3</v>
      </c>
      <c r="X856" s="23"/>
    </row>
    <row r="857" spans="1:24" s="1" customFormat="1" ht="37.049999999999997" customHeight="1" x14ac:dyDescent="0.3">
      <c r="A857" s="24" t="s">
        <v>23</v>
      </c>
      <c r="B857" s="24" t="s">
        <v>1403</v>
      </c>
      <c r="C857" s="12" t="s">
        <v>1404</v>
      </c>
      <c r="D857" s="55"/>
      <c r="E857" s="39" t="str">
        <f>HYPERLINK("https://www.google.ru/search?q=FD9856-100&amp;newwindow=1&amp;tbm=isch","Еще фото")</f>
        <v>Еще фото</v>
      </c>
      <c r="F857" s="13"/>
      <c r="G857" s="24" t="s">
        <v>513</v>
      </c>
      <c r="H857" s="24" t="s">
        <v>514</v>
      </c>
      <c r="I857" s="24" t="s">
        <v>867</v>
      </c>
      <c r="J857" s="14" t="s">
        <v>29</v>
      </c>
      <c r="K857" s="15" t="s">
        <v>58</v>
      </c>
      <c r="L857" s="58"/>
      <c r="M857" s="14" t="s">
        <v>546</v>
      </c>
      <c r="N857" s="14" t="s">
        <v>69</v>
      </c>
      <c r="O857" s="14"/>
      <c r="P857" s="15" t="s">
        <v>1406</v>
      </c>
      <c r="Q857" s="16">
        <v>24099</v>
      </c>
      <c r="R857" s="17">
        <v>40</v>
      </c>
      <c r="S857" s="18">
        <v>16628.309999999998</v>
      </c>
      <c r="T857" s="19" t="s">
        <v>407</v>
      </c>
      <c r="U857" s="20" t="s">
        <v>521</v>
      </c>
      <c r="V857" s="22">
        <v>37</v>
      </c>
      <c r="W857" s="22">
        <v>2</v>
      </c>
      <c r="X857" s="23"/>
    </row>
    <row r="858" spans="1:24" s="1" customFormat="1" ht="52.05" customHeight="1" x14ac:dyDescent="0.3">
      <c r="A858" s="11" t="s">
        <v>23</v>
      </c>
      <c r="B858" s="11" t="s">
        <v>1407</v>
      </c>
      <c r="C858" s="12" t="s">
        <v>1408</v>
      </c>
      <c r="D858" s="59"/>
      <c r="E858" s="39" t="str">
        <f>HYPERLINK("https://www.google.ru/search?q=FD9921-181&amp;newwindow=1&amp;tbm=isch","Еще фото")</f>
        <v>Еще фото</v>
      </c>
      <c r="F858" s="25" t="s">
        <v>43</v>
      </c>
      <c r="G858" s="11" t="s">
        <v>513</v>
      </c>
      <c r="H858" s="11" t="s">
        <v>514</v>
      </c>
      <c r="I858" s="14" t="s">
        <v>867</v>
      </c>
      <c r="J858" s="14" t="s">
        <v>29</v>
      </c>
      <c r="K858" s="15" t="s">
        <v>58</v>
      </c>
      <c r="L858" s="56" t="s">
        <v>1409</v>
      </c>
      <c r="M858" s="14"/>
      <c r="N858" s="14" t="s">
        <v>75</v>
      </c>
      <c r="O858" s="14"/>
      <c r="P858" s="15" t="s">
        <v>1410</v>
      </c>
      <c r="Q858" s="16">
        <v>14699</v>
      </c>
      <c r="R858" s="17">
        <v>40</v>
      </c>
      <c r="S858" s="18">
        <v>10142.31</v>
      </c>
      <c r="T858" s="19" t="s">
        <v>407</v>
      </c>
      <c r="U858" s="20" t="s">
        <v>352</v>
      </c>
      <c r="V858" s="30">
        <v>34.5</v>
      </c>
      <c r="W858" s="22">
        <v>2</v>
      </c>
      <c r="X858" s="23"/>
    </row>
    <row r="859" spans="1:24" s="1" customFormat="1" ht="61.05" customHeight="1" x14ac:dyDescent="0.3">
      <c r="A859" s="24" t="s">
        <v>23</v>
      </c>
      <c r="B859" s="24" t="s">
        <v>1407</v>
      </c>
      <c r="C859" s="12" t="s">
        <v>1408</v>
      </c>
      <c r="D859" s="60"/>
      <c r="E859" s="39" t="str">
        <f>HYPERLINK("https://www.google.ru/search?q=FD9921-181&amp;newwindow=1&amp;tbm=isch","Еще фото")</f>
        <v>Еще фото</v>
      </c>
      <c r="F859" s="25" t="s">
        <v>43</v>
      </c>
      <c r="G859" s="24" t="s">
        <v>513</v>
      </c>
      <c r="H859" s="24" t="s">
        <v>514</v>
      </c>
      <c r="I859" s="24" t="s">
        <v>867</v>
      </c>
      <c r="J859" s="14" t="s">
        <v>29</v>
      </c>
      <c r="K859" s="15" t="s">
        <v>58</v>
      </c>
      <c r="L859" s="58"/>
      <c r="M859" s="14"/>
      <c r="N859" s="14" t="s">
        <v>75</v>
      </c>
      <c r="O859" s="14"/>
      <c r="P859" s="15" t="s">
        <v>1410</v>
      </c>
      <c r="Q859" s="16">
        <v>14699</v>
      </c>
      <c r="R859" s="17">
        <v>40</v>
      </c>
      <c r="S859" s="18">
        <v>10142.31</v>
      </c>
      <c r="T859" s="19" t="s">
        <v>407</v>
      </c>
      <c r="U859" s="20" t="s">
        <v>541</v>
      </c>
      <c r="V859" s="22">
        <v>35</v>
      </c>
      <c r="W859" s="22">
        <v>2</v>
      </c>
      <c r="X859" s="23"/>
    </row>
    <row r="860" spans="1:24" s="1" customFormat="1" ht="108" customHeight="1" x14ac:dyDescent="0.3">
      <c r="A860" s="11" t="s">
        <v>23</v>
      </c>
      <c r="B860" s="11" t="s">
        <v>1411</v>
      </c>
      <c r="C860" s="12" t="s">
        <v>1412</v>
      </c>
      <c r="D860" s="26"/>
      <c r="E860" s="39" t="str">
        <f>HYPERLINK("https://www.google.ru/search?q=FJ3794-002&amp;newwindow=1&amp;tbm=isch","Еще фото")</f>
        <v>Еще фото</v>
      </c>
      <c r="F860" s="13"/>
      <c r="G860" s="11" t="s">
        <v>513</v>
      </c>
      <c r="H860" s="11" t="s">
        <v>514</v>
      </c>
      <c r="I860" s="14" t="s">
        <v>867</v>
      </c>
      <c r="J860" s="14" t="s">
        <v>29</v>
      </c>
      <c r="K860" s="15" t="s">
        <v>58</v>
      </c>
      <c r="L860" s="14" t="s">
        <v>1413</v>
      </c>
      <c r="M860" s="14"/>
      <c r="N860" s="14" t="s">
        <v>92</v>
      </c>
      <c r="O860" s="14"/>
      <c r="P860" s="15" t="s">
        <v>847</v>
      </c>
      <c r="Q860" s="16">
        <v>15499</v>
      </c>
      <c r="R860" s="17">
        <v>40</v>
      </c>
      <c r="S860" s="18">
        <v>10694.31</v>
      </c>
      <c r="T860" s="19" t="s">
        <v>407</v>
      </c>
      <c r="U860" s="20" t="s">
        <v>524</v>
      </c>
      <c r="V860" s="30">
        <v>39.5</v>
      </c>
      <c r="W860" s="22">
        <v>1</v>
      </c>
      <c r="X860" s="23"/>
    </row>
    <row r="861" spans="1:24" s="1" customFormat="1" ht="52.05" customHeight="1" x14ac:dyDescent="0.3">
      <c r="A861" s="11" t="s">
        <v>23</v>
      </c>
      <c r="B861" s="11" t="s">
        <v>1414</v>
      </c>
      <c r="C861" s="12" t="s">
        <v>1415</v>
      </c>
      <c r="D861" s="59"/>
      <c r="E861" s="39" t="str">
        <f>HYPERLINK("https://www.google.ru/search?q=FJ3794-100&amp;newwindow=1&amp;tbm=isch","Еще фото")</f>
        <v>Еще фото</v>
      </c>
      <c r="F861" s="13"/>
      <c r="G861" s="11" t="s">
        <v>513</v>
      </c>
      <c r="H861" s="11" t="s">
        <v>514</v>
      </c>
      <c r="I861" s="14" t="s">
        <v>867</v>
      </c>
      <c r="J861" s="14" t="s">
        <v>29</v>
      </c>
      <c r="K861" s="15" t="s">
        <v>58</v>
      </c>
      <c r="L861" s="56" t="s">
        <v>1416</v>
      </c>
      <c r="M861" s="14"/>
      <c r="N861" s="14" t="s">
        <v>75</v>
      </c>
      <c r="O861" s="14"/>
      <c r="P861" s="15" t="s">
        <v>1417</v>
      </c>
      <c r="Q861" s="16">
        <v>16299</v>
      </c>
      <c r="R861" s="17">
        <v>40</v>
      </c>
      <c r="S861" s="18">
        <v>11246.31</v>
      </c>
      <c r="T861" s="19" t="s">
        <v>407</v>
      </c>
      <c r="U861" s="20" t="s">
        <v>520</v>
      </c>
      <c r="V861" s="30">
        <v>36.5</v>
      </c>
      <c r="W861" s="22">
        <v>1</v>
      </c>
      <c r="X861" s="23"/>
    </row>
    <row r="862" spans="1:24" s="1" customFormat="1" ht="61.05" customHeight="1" x14ac:dyDescent="0.3">
      <c r="A862" s="24" t="s">
        <v>23</v>
      </c>
      <c r="B862" s="24" t="s">
        <v>1414</v>
      </c>
      <c r="C862" s="12" t="s">
        <v>1415</v>
      </c>
      <c r="D862" s="60"/>
      <c r="E862" s="39" t="str">
        <f>HYPERLINK("https://www.google.ru/search?q=FJ3794-100&amp;newwindow=1&amp;tbm=isch","Еще фото")</f>
        <v>Еще фото</v>
      </c>
      <c r="F862" s="13"/>
      <c r="G862" s="24" t="s">
        <v>513</v>
      </c>
      <c r="H862" s="24" t="s">
        <v>514</v>
      </c>
      <c r="I862" s="24" t="s">
        <v>867</v>
      </c>
      <c r="J862" s="14" t="s">
        <v>29</v>
      </c>
      <c r="K862" s="15" t="s">
        <v>58</v>
      </c>
      <c r="L862" s="58"/>
      <c r="M862" s="14"/>
      <c r="N862" s="14" t="s">
        <v>75</v>
      </c>
      <c r="O862" s="14"/>
      <c r="P862" s="15" t="s">
        <v>1417</v>
      </c>
      <c r="Q862" s="16">
        <v>16299</v>
      </c>
      <c r="R862" s="17">
        <v>40</v>
      </c>
      <c r="S862" s="18">
        <v>11246.31</v>
      </c>
      <c r="T862" s="19" t="s">
        <v>407</v>
      </c>
      <c r="U862" s="20" t="s">
        <v>525</v>
      </c>
      <c r="V862" s="22">
        <v>40</v>
      </c>
      <c r="W862" s="22">
        <v>1</v>
      </c>
      <c r="X862" s="23"/>
    </row>
    <row r="863" spans="1:24" s="1" customFormat="1" ht="108" customHeight="1" x14ac:dyDescent="0.3">
      <c r="A863" s="11" t="s">
        <v>23</v>
      </c>
      <c r="B863" s="11" t="s">
        <v>1418</v>
      </c>
      <c r="C863" s="12" t="s">
        <v>1419</v>
      </c>
      <c r="D863" s="26"/>
      <c r="E863" s="39" t="str">
        <f>HYPERLINK("https://www.google.ru/search?q=FJ4151-006&amp;newwindow=1&amp;tbm=isch","Еще фото")</f>
        <v>Еще фото</v>
      </c>
      <c r="F863" s="13"/>
      <c r="G863" s="11" t="s">
        <v>513</v>
      </c>
      <c r="H863" s="11" t="s">
        <v>514</v>
      </c>
      <c r="I863" s="14" t="s">
        <v>867</v>
      </c>
      <c r="J863" s="14" t="s">
        <v>29</v>
      </c>
      <c r="K863" s="15" t="s">
        <v>30</v>
      </c>
      <c r="L863" s="14" t="s">
        <v>1420</v>
      </c>
      <c r="M863" s="14"/>
      <c r="N863" s="14" t="s">
        <v>32</v>
      </c>
      <c r="O863" s="14"/>
      <c r="P863" s="15" t="s">
        <v>1421</v>
      </c>
      <c r="Q863" s="16">
        <v>23599</v>
      </c>
      <c r="R863" s="17">
        <v>40</v>
      </c>
      <c r="S863" s="18">
        <v>16283.309999999998</v>
      </c>
      <c r="T863" s="19" t="s">
        <v>407</v>
      </c>
      <c r="U863" s="20" t="s">
        <v>519</v>
      </c>
      <c r="V863" s="30">
        <v>37.5</v>
      </c>
      <c r="W863" s="22">
        <v>1</v>
      </c>
      <c r="X863" s="23"/>
    </row>
    <row r="864" spans="1:24" s="1" customFormat="1" ht="108" customHeight="1" x14ac:dyDescent="0.3">
      <c r="A864" s="11" t="s">
        <v>23</v>
      </c>
      <c r="B864" s="11" t="s">
        <v>1422</v>
      </c>
      <c r="C864" s="12" t="s">
        <v>1423</v>
      </c>
      <c r="D864" s="26"/>
      <c r="E864" s="39" t="str">
        <f>HYPERLINK("https://www.google.ru/search?q=FJ4188-100&amp;newwindow=1&amp;tbm=isch","Еще фото")</f>
        <v>Еще фото</v>
      </c>
      <c r="F864" s="13"/>
      <c r="G864" s="11" t="s">
        <v>513</v>
      </c>
      <c r="H864" s="11" t="s">
        <v>514</v>
      </c>
      <c r="I864" s="14" t="s">
        <v>867</v>
      </c>
      <c r="J864" s="14" t="s">
        <v>29</v>
      </c>
      <c r="K864" s="15" t="s">
        <v>30</v>
      </c>
      <c r="L864" s="14" t="s">
        <v>1424</v>
      </c>
      <c r="M864" s="14"/>
      <c r="N864" s="14" t="s">
        <v>32</v>
      </c>
      <c r="O864" s="14"/>
      <c r="P864" s="15" t="s">
        <v>1289</v>
      </c>
      <c r="Q864" s="16">
        <v>19799</v>
      </c>
      <c r="R864" s="17">
        <v>40</v>
      </c>
      <c r="S864" s="18">
        <v>13661.309999999998</v>
      </c>
      <c r="T864" s="19" t="s">
        <v>407</v>
      </c>
      <c r="U864" s="20" t="s">
        <v>524</v>
      </c>
      <c r="V864" s="30">
        <v>41.5</v>
      </c>
      <c r="W864" s="22">
        <v>1</v>
      </c>
      <c r="X864" s="23"/>
    </row>
    <row r="865" spans="1:24" s="1" customFormat="1" ht="26" customHeight="1" x14ac:dyDescent="0.3">
      <c r="A865" s="11" t="s">
        <v>23</v>
      </c>
      <c r="B865" s="11" t="s">
        <v>1425</v>
      </c>
      <c r="C865" s="12" t="s">
        <v>1426</v>
      </c>
      <c r="D865" s="53"/>
      <c r="E865" s="39" t="str">
        <f>HYPERLINK("https://www.google.ru/search?q=FJ4195-005&amp;newwindow=1&amp;tbm=isch","Еще фото")</f>
        <v>Еще фото</v>
      </c>
      <c r="F865" s="25" t="s">
        <v>43</v>
      </c>
      <c r="G865" s="11" t="s">
        <v>513</v>
      </c>
      <c r="H865" s="11" t="s">
        <v>514</v>
      </c>
      <c r="I865" s="14" t="s">
        <v>867</v>
      </c>
      <c r="J865" s="14" t="s">
        <v>29</v>
      </c>
      <c r="K865" s="15" t="s">
        <v>30</v>
      </c>
      <c r="L865" s="56" t="s">
        <v>1427</v>
      </c>
      <c r="M865" s="14"/>
      <c r="N865" s="14" t="s">
        <v>32</v>
      </c>
      <c r="O865" s="14"/>
      <c r="P865" s="15" t="s">
        <v>1428</v>
      </c>
      <c r="Q865" s="16">
        <v>12899</v>
      </c>
      <c r="R865" s="17">
        <v>40</v>
      </c>
      <c r="S865" s="18">
        <v>8900.31</v>
      </c>
      <c r="T865" s="19" t="s">
        <v>407</v>
      </c>
      <c r="U865" s="20" t="s">
        <v>522</v>
      </c>
      <c r="V865" s="30">
        <v>39.5</v>
      </c>
      <c r="W865" s="22">
        <v>2</v>
      </c>
      <c r="X865" s="23"/>
    </row>
    <row r="866" spans="1:24" s="1" customFormat="1" ht="26" customHeight="1" x14ac:dyDescent="0.3">
      <c r="A866" s="24" t="s">
        <v>23</v>
      </c>
      <c r="B866" s="24" t="s">
        <v>1425</v>
      </c>
      <c r="C866" s="12" t="s">
        <v>1426</v>
      </c>
      <c r="D866" s="54"/>
      <c r="E866" s="39" t="str">
        <f>HYPERLINK("https://www.google.ru/search?q=FJ4195-005&amp;newwindow=1&amp;tbm=isch","Еще фото")</f>
        <v>Еще фото</v>
      </c>
      <c r="F866" s="25" t="s">
        <v>43</v>
      </c>
      <c r="G866" s="24" t="s">
        <v>513</v>
      </c>
      <c r="H866" s="24" t="s">
        <v>514</v>
      </c>
      <c r="I866" s="24" t="s">
        <v>867</v>
      </c>
      <c r="J866" s="14" t="s">
        <v>29</v>
      </c>
      <c r="K866" s="15" t="s">
        <v>30</v>
      </c>
      <c r="L866" s="57"/>
      <c r="M866" s="14"/>
      <c r="N866" s="14" t="s">
        <v>32</v>
      </c>
      <c r="O866" s="14"/>
      <c r="P866" s="15" t="s">
        <v>1428</v>
      </c>
      <c r="Q866" s="16">
        <v>12899</v>
      </c>
      <c r="R866" s="17">
        <v>40</v>
      </c>
      <c r="S866" s="18">
        <v>8900.31</v>
      </c>
      <c r="T866" s="19" t="s">
        <v>407</v>
      </c>
      <c r="U866" s="20" t="s">
        <v>523</v>
      </c>
      <c r="V866" s="22">
        <v>40</v>
      </c>
      <c r="W866" s="22">
        <v>2</v>
      </c>
      <c r="X866" s="23"/>
    </row>
    <row r="867" spans="1:24" s="1" customFormat="1" ht="26" customHeight="1" x14ac:dyDescent="0.3">
      <c r="A867" s="24" t="s">
        <v>23</v>
      </c>
      <c r="B867" s="24" t="s">
        <v>1425</v>
      </c>
      <c r="C867" s="12" t="s">
        <v>1426</v>
      </c>
      <c r="D867" s="54"/>
      <c r="E867" s="39" t="str">
        <f>HYPERLINK("https://www.google.ru/search?q=FJ4195-005&amp;newwindow=1&amp;tbm=isch","Еще фото")</f>
        <v>Еще фото</v>
      </c>
      <c r="F867" s="25" t="s">
        <v>43</v>
      </c>
      <c r="G867" s="24" t="s">
        <v>513</v>
      </c>
      <c r="H867" s="24" t="s">
        <v>514</v>
      </c>
      <c r="I867" s="24" t="s">
        <v>867</v>
      </c>
      <c r="J867" s="14" t="s">
        <v>29</v>
      </c>
      <c r="K867" s="15" t="s">
        <v>30</v>
      </c>
      <c r="L867" s="57"/>
      <c r="M867" s="14"/>
      <c r="N867" s="14" t="s">
        <v>32</v>
      </c>
      <c r="O867" s="14"/>
      <c r="P867" s="15" t="s">
        <v>1428</v>
      </c>
      <c r="Q867" s="16">
        <v>12899</v>
      </c>
      <c r="R867" s="17">
        <v>40</v>
      </c>
      <c r="S867" s="18">
        <v>8900.31</v>
      </c>
      <c r="T867" s="19" t="s">
        <v>407</v>
      </c>
      <c r="U867" s="20" t="s">
        <v>524</v>
      </c>
      <c r="V867" s="30">
        <v>41.5</v>
      </c>
      <c r="W867" s="22">
        <v>2</v>
      </c>
      <c r="X867" s="23"/>
    </row>
    <row r="868" spans="1:24" s="1" customFormat="1" ht="26" customHeight="1" x14ac:dyDescent="0.3">
      <c r="A868" s="24" t="s">
        <v>23</v>
      </c>
      <c r="B868" s="24" t="s">
        <v>1425</v>
      </c>
      <c r="C868" s="12" t="s">
        <v>1426</v>
      </c>
      <c r="D868" s="55"/>
      <c r="E868" s="39" t="str">
        <f>HYPERLINK("https://www.google.ru/search?q=FJ4195-005&amp;newwindow=1&amp;tbm=isch","Еще фото")</f>
        <v>Еще фото</v>
      </c>
      <c r="F868" s="25" t="s">
        <v>43</v>
      </c>
      <c r="G868" s="24" t="s">
        <v>513</v>
      </c>
      <c r="H868" s="24" t="s">
        <v>514</v>
      </c>
      <c r="I868" s="24" t="s">
        <v>867</v>
      </c>
      <c r="J868" s="14" t="s">
        <v>29</v>
      </c>
      <c r="K868" s="15" t="s">
        <v>30</v>
      </c>
      <c r="L868" s="58"/>
      <c r="M868" s="14"/>
      <c r="N868" s="14" t="s">
        <v>32</v>
      </c>
      <c r="O868" s="14"/>
      <c r="P868" s="15" t="s">
        <v>1428</v>
      </c>
      <c r="Q868" s="16">
        <v>12899</v>
      </c>
      <c r="R868" s="17">
        <v>40</v>
      </c>
      <c r="S868" s="18">
        <v>8900.31</v>
      </c>
      <c r="T868" s="19" t="s">
        <v>407</v>
      </c>
      <c r="U868" s="20" t="s">
        <v>527</v>
      </c>
      <c r="V868" s="30">
        <v>43.5</v>
      </c>
      <c r="W868" s="22">
        <v>1</v>
      </c>
      <c r="X868" s="23"/>
    </row>
    <row r="869" spans="1:24" s="1" customFormat="1" ht="108" customHeight="1" x14ac:dyDescent="0.3">
      <c r="A869" s="11" t="s">
        <v>23</v>
      </c>
      <c r="B869" s="11" t="s">
        <v>688</v>
      </c>
      <c r="C869" s="12" t="s">
        <v>1429</v>
      </c>
      <c r="D869" s="26"/>
      <c r="E869" s="39" t="str">
        <f>HYPERLINK("https://www.google.ru/search?q=FJ7126-803&amp;newwindow=1&amp;tbm=isch","Еще фото")</f>
        <v>Еще фото</v>
      </c>
      <c r="F869" s="25" t="s">
        <v>43</v>
      </c>
      <c r="G869" s="11" t="s">
        <v>513</v>
      </c>
      <c r="H869" s="11" t="s">
        <v>514</v>
      </c>
      <c r="I869" s="14" t="s">
        <v>867</v>
      </c>
      <c r="J869" s="14" t="s">
        <v>29</v>
      </c>
      <c r="K869" s="15" t="s">
        <v>58</v>
      </c>
      <c r="L869" s="14" t="s">
        <v>1430</v>
      </c>
      <c r="M869" s="14"/>
      <c r="N869" s="14" t="s">
        <v>142</v>
      </c>
      <c r="O869" s="14"/>
      <c r="P869" s="15" t="s">
        <v>834</v>
      </c>
      <c r="Q869" s="16">
        <v>18199</v>
      </c>
      <c r="R869" s="17">
        <v>40</v>
      </c>
      <c r="S869" s="18">
        <v>12557.31</v>
      </c>
      <c r="T869" s="19" t="s">
        <v>407</v>
      </c>
      <c r="U869" s="20" t="s">
        <v>352</v>
      </c>
      <c r="V869" s="30">
        <v>34.5</v>
      </c>
      <c r="W869" s="22">
        <v>2</v>
      </c>
      <c r="X869" s="23"/>
    </row>
    <row r="870" spans="1:24" s="1" customFormat="1" ht="108" customHeight="1" x14ac:dyDescent="0.3">
      <c r="A870" s="11" t="s">
        <v>23</v>
      </c>
      <c r="B870" s="11" t="s">
        <v>1155</v>
      </c>
      <c r="C870" s="12" t="s">
        <v>1431</v>
      </c>
      <c r="D870" s="26"/>
      <c r="E870" s="39" t="str">
        <f>HYPERLINK("https://www.google.ru/search?q=FN8892-191&amp;newwindow=1&amp;tbm=isch","Еще фото")</f>
        <v>Еще фото</v>
      </c>
      <c r="F870" s="13"/>
      <c r="G870" s="11" t="s">
        <v>513</v>
      </c>
      <c r="H870" s="11" t="s">
        <v>514</v>
      </c>
      <c r="I870" s="14" t="s">
        <v>867</v>
      </c>
      <c r="J870" s="14" t="s">
        <v>29</v>
      </c>
      <c r="K870" s="15" t="s">
        <v>30</v>
      </c>
      <c r="L870" s="14" t="s">
        <v>1432</v>
      </c>
      <c r="M870" s="14" t="s">
        <v>546</v>
      </c>
      <c r="N870" s="14" t="s">
        <v>1286</v>
      </c>
      <c r="O870" s="14"/>
      <c r="P870" s="15" t="s">
        <v>1166</v>
      </c>
      <c r="Q870" s="16">
        <v>20899</v>
      </c>
      <c r="R870" s="17">
        <v>40</v>
      </c>
      <c r="S870" s="18">
        <v>14420.309999999998</v>
      </c>
      <c r="T870" s="19" t="s">
        <v>407</v>
      </c>
      <c r="U870" s="20" t="s">
        <v>523</v>
      </c>
      <c r="V870" s="22">
        <v>40</v>
      </c>
      <c r="W870" s="22">
        <v>1</v>
      </c>
      <c r="X870" s="23"/>
    </row>
    <row r="871" spans="1:24" s="1" customFormat="1" ht="108" customHeight="1" x14ac:dyDescent="0.3">
      <c r="A871" s="11" t="s">
        <v>23</v>
      </c>
      <c r="B871" s="11" t="s">
        <v>1433</v>
      </c>
      <c r="C871" s="12" t="s">
        <v>1434</v>
      </c>
      <c r="D871" s="26"/>
      <c r="E871" s="39" t="str">
        <f>HYPERLINK("https://www.google.ru/search?q=FQ0908-014&amp;newwindow=1&amp;tbm=isch","Еще фото")</f>
        <v>Еще фото</v>
      </c>
      <c r="F871" s="13"/>
      <c r="G871" s="11" t="s">
        <v>513</v>
      </c>
      <c r="H871" s="11" t="s">
        <v>514</v>
      </c>
      <c r="I871" s="14" t="s">
        <v>867</v>
      </c>
      <c r="J871" s="14" t="s">
        <v>516</v>
      </c>
      <c r="K871" s="15" t="s">
        <v>30</v>
      </c>
      <c r="L871" s="14" t="s">
        <v>1435</v>
      </c>
      <c r="M871" s="14" t="s">
        <v>715</v>
      </c>
      <c r="N871" s="14" t="s">
        <v>92</v>
      </c>
      <c r="O871" s="14"/>
      <c r="P871" s="15" t="s">
        <v>518</v>
      </c>
      <c r="Q871" s="16">
        <v>24999</v>
      </c>
      <c r="R871" s="17">
        <v>40</v>
      </c>
      <c r="S871" s="18">
        <v>17249.309999999998</v>
      </c>
      <c r="T871" s="19" t="s">
        <v>407</v>
      </c>
      <c r="U871" s="20" t="s">
        <v>666</v>
      </c>
      <c r="V871" s="22">
        <v>44</v>
      </c>
      <c r="W871" s="22">
        <v>1</v>
      </c>
      <c r="X871" s="23"/>
    </row>
    <row r="872" spans="1:24" s="1" customFormat="1" ht="108" customHeight="1" x14ac:dyDescent="0.3">
      <c r="A872" s="11" t="s">
        <v>23</v>
      </c>
      <c r="B872" s="11" t="s">
        <v>851</v>
      </c>
      <c r="C872" s="12" t="s">
        <v>1436</v>
      </c>
      <c r="D872" s="26"/>
      <c r="E872" s="39" t="str">
        <f>HYPERLINK("https://www.google.ru/search?q=FQ1759-401&amp;newwindow=1&amp;tbm=isch","Еще фото")</f>
        <v>Еще фото</v>
      </c>
      <c r="F872" s="13"/>
      <c r="G872" s="11" t="s">
        <v>513</v>
      </c>
      <c r="H872" s="11" t="s">
        <v>514</v>
      </c>
      <c r="I872" s="14" t="s">
        <v>867</v>
      </c>
      <c r="J872" s="14" t="s">
        <v>29</v>
      </c>
      <c r="K872" s="15" t="s">
        <v>30</v>
      </c>
      <c r="L872" s="14" t="s">
        <v>1437</v>
      </c>
      <c r="M872" s="14"/>
      <c r="N872" s="14" t="s">
        <v>32</v>
      </c>
      <c r="O872" s="14"/>
      <c r="P872" s="15" t="s">
        <v>1438</v>
      </c>
      <c r="Q872" s="16">
        <v>24999</v>
      </c>
      <c r="R872" s="17">
        <v>40</v>
      </c>
      <c r="S872" s="18">
        <v>17249.309999999998</v>
      </c>
      <c r="T872" s="19" t="s">
        <v>407</v>
      </c>
      <c r="U872" s="20" t="s">
        <v>667</v>
      </c>
      <c r="V872" s="30">
        <v>44.5</v>
      </c>
      <c r="W872" s="22">
        <v>1</v>
      </c>
      <c r="X872" s="23"/>
    </row>
    <row r="873" spans="1:24" s="1" customFormat="1" ht="108" customHeight="1" x14ac:dyDescent="0.3">
      <c r="A873" s="11" t="s">
        <v>23</v>
      </c>
      <c r="B873" s="11" t="s">
        <v>1439</v>
      </c>
      <c r="C873" s="12" t="s">
        <v>1440</v>
      </c>
      <c r="D873" s="26"/>
      <c r="E873" s="39" t="str">
        <f>HYPERLINK("https://www.google.ru/search?q=FQ6849-141&amp;newwindow=1&amp;tbm=isch","Еще фото")</f>
        <v>Еще фото</v>
      </c>
      <c r="F873" s="13"/>
      <c r="G873" s="11" t="s">
        <v>513</v>
      </c>
      <c r="H873" s="11" t="s">
        <v>514</v>
      </c>
      <c r="I873" s="14" t="s">
        <v>867</v>
      </c>
      <c r="J873" s="14" t="s">
        <v>29</v>
      </c>
      <c r="K873" s="15" t="s">
        <v>30</v>
      </c>
      <c r="L873" s="14" t="s">
        <v>1441</v>
      </c>
      <c r="M873" s="14"/>
      <c r="N873" s="14" t="s">
        <v>1442</v>
      </c>
      <c r="O873" s="14"/>
      <c r="P873" s="15" t="s">
        <v>1289</v>
      </c>
      <c r="Q873" s="16">
        <v>19799</v>
      </c>
      <c r="R873" s="17">
        <v>40</v>
      </c>
      <c r="S873" s="18">
        <v>13661.309999999998</v>
      </c>
      <c r="T873" s="19" t="s">
        <v>407</v>
      </c>
      <c r="U873" s="20" t="s">
        <v>527</v>
      </c>
      <c r="V873" s="30">
        <v>43.5</v>
      </c>
      <c r="W873" s="22">
        <v>1</v>
      </c>
      <c r="X873" s="23"/>
    </row>
    <row r="874" spans="1:24" s="1" customFormat="1" ht="108" customHeight="1" x14ac:dyDescent="0.3">
      <c r="A874" s="11" t="s">
        <v>23</v>
      </c>
      <c r="B874" s="11" t="s">
        <v>1443</v>
      </c>
      <c r="C874" s="12" t="s">
        <v>1444</v>
      </c>
      <c r="D874" s="26"/>
      <c r="E874" s="39" t="str">
        <f>HYPERLINK("https://www.google.ru/search?q=FQ7940-102&amp;newwindow=1&amp;tbm=isch","Еще фото")</f>
        <v>Еще фото</v>
      </c>
      <c r="F874" s="13"/>
      <c r="G874" s="11" t="s">
        <v>513</v>
      </c>
      <c r="H874" s="11" t="s">
        <v>514</v>
      </c>
      <c r="I874" s="14" t="s">
        <v>867</v>
      </c>
      <c r="J874" s="14" t="s">
        <v>29</v>
      </c>
      <c r="K874" s="15" t="s">
        <v>58</v>
      </c>
      <c r="L874" s="14" t="s">
        <v>1445</v>
      </c>
      <c r="M874" s="14"/>
      <c r="N874" s="14" t="s">
        <v>75</v>
      </c>
      <c r="O874" s="14"/>
      <c r="P874" s="15" t="s">
        <v>1446</v>
      </c>
      <c r="Q874" s="16">
        <v>21899</v>
      </c>
      <c r="R874" s="17">
        <v>40</v>
      </c>
      <c r="S874" s="18">
        <v>15110.309999999998</v>
      </c>
      <c r="T874" s="19" t="s">
        <v>407</v>
      </c>
      <c r="U874" s="20" t="s">
        <v>589</v>
      </c>
      <c r="V874" s="22">
        <v>39</v>
      </c>
      <c r="W874" s="22">
        <v>1</v>
      </c>
      <c r="X874" s="23"/>
    </row>
    <row r="875" spans="1:24" s="1" customFormat="1" ht="108" customHeight="1" x14ac:dyDescent="0.3">
      <c r="A875" s="11" t="s">
        <v>23</v>
      </c>
      <c r="B875" s="11" t="s">
        <v>1447</v>
      </c>
      <c r="C875" s="12" t="s">
        <v>1448</v>
      </c>
      <c r="D875" s="26"/>
      <c r="E875" s="39" t="str">
        <f>HYPERLINK("https://www.google.ru/search?q=FQ8146-104&amp;newwindow=1&amp;tbm=isch","Еще фото")</f>
        <v>Еще фото</v>
      </c>
      <c r="F875" s="13"/>
      <c r="G875" s="11" t="s">
        <v>513</v>
      </c>
      <c r="H875" s="11" t="s">
        <v>514</v>
      </c>
      <c r="I875" s="14" t="s">
        <v>867</v>
      </c>
      <c r="J875" s="14" t="s">
        <v>29</v>
      </c>
      <c r="K875" s="15" t="s">
        <v>30</v>
      </c>
      <c r="L875" s="14" t="s">
        <v>1449</v>
      </c>
      <c r="M875" s="14"/>
      <c r="N875" s="14" t="s">
        <v>75</v>
      </c>
      <c r="O875" s="14"/>
      <c r="P875" s="15" t="s">
        <v>1450</v>
      </c>
      <c r="Q875" s="16">
        <v>10899</v>
      </c>
      <c r="R875" s="17">
        <v>40</v>
      </c>
      <c r="S875" s="18">
        <v>7520.3099999999986</v>
      </c>
      <c r="T875" s="19" t="s">
        <v>407</v>
      </c>
      <c r="U875" s="20" t="s">
        <v>527</v>
      </c>
      <c r="V875" s="30">
        <v>43.5</v>
      </c>
      <c r="W875" s="22">
        <v>1</v>
      </c>
      <c r="X875" s="23"/>
    </row>
    <row r="876" spans="1:24" s="1" customFormat="1" ht="108" customHeight="1" x14ac:dyDescent="0.3">
      <c r="A876" s="11" t="s">
        <v>23</v>
      </c>
      <c r="B876" s="11" t="s">
        <v>1451</v>
      </c>
      <c r="C876" s="12" t="s">
        <v>1452</v>
      </c>
      <c r="D876" s="26"/>
      <c r="E876" s="39" t="str">
        <f>HYPERLINK("https://www.google.ru/search?q=FQ8714-200&amp;newwindow=1&amp;tbm=isch","Еще фото")</f>
        <v>Еще фото</v>
      </c>
      <c r="F876" s="13"/>
      <c r="G876" s="11" t="s">
        <v>513</v>
      </c>
      <c r="H876" s="11" t="s">
        <v>514</v>
      </c>
      <c r="I876" s="14" t="s">
        <v>867</v>
      </c>
      <c r="J876" s="14" t="s">
        <v>29</v>
      </c>
      <c r="K876" s="15" t="s">
        <v>247</v>
      </c>
      <c r="L876" s="14" t="s">
        <v>1453</v>
      </c>
      <c r="M876" s="14"/>
      <c r="N876" s="14" t="s">
        <v>1454</v>
      </c>
      <c r="O876" s="14"/>
      <c r="P876" s="15" t="s">
        <v>1455</v>
      </c>
      <c r="Q876" s="16">
        <v>20599</v>
      </c>
      <c r="R876" s="17">
        <v>40</v>
      </c>
      <c r="S876" s="18">
        <v>14213.309999999998</v>
      </c>
      <c r="T876" s="19" t="s">
        <v>407</v>
      </c>
      <c r="U876" s="20" t="s">
        <v>667</v>
      </c>
      <c r="V876" s="30">
        <v>44.5</v>
      </c>
      <c r="W876" s="22">
        <v>1</v>
      </c>
      <c r="X876" s="23"/>
    </row>
    <row r="877" spans="1:24" s="1" customFormat="1" ht="108" customHeight="1" x14ac:dyDescent="0.3">
      <c r="A877" s="11" t="s">
        <v>23</v>
      </c>
      <c r="B877" s="11" t="s">
        <v>1456</v>
      </c>
      <c r="C877" s="12" t="s">
        <v>1457</v>
      </c>
      <c r="D877" s="26"/>
      <c r="E877" s="39" t="str">
        <f>HYPERLINK("https://www.google.ru/search?q=FQ8740-480&amp;newwindow=1&amp;tbm=isch","Еще фото")</f>
        <v>Еще фото</v>
      </c>
      <c r="F877" s="13"/>
      <c r="G877" s="11" t="s">
        <v>866</v>
      </c>
      <c r="H877" s="11" t="s">
        <v>514</v>
      </c>
      <c r="I877" s="14" t="s">
        <v>867</v>
      </c>
      <c r="J877" s="14" t="s">
        <v>29</v>
      </c>
      <c r="K877" s="15" t="s">
        <v>30</v>
      </c>
      <c r="L877" s="14" t="s">
        <v>1458</v>
      </c>
      <c r="M877" s="14"/>
      <c r="N877" s="14" t="s">
        <v>1459</v>
      </c>
      <c r="O877" s="14"/>
      <c r="P877" s="15" t="s">
        <v>1460</v>
      </c>
      <c r="Q877" s="16">
        <v>13799</v>
      </c>
      <c r="R877" s="17">
        <v>40</v>
      </c>
      <c r="S877" s="18">
        <v>9521.31</v>
      </c>
      <c r="T877" s="19" t="s">
        <v>407</v>
      </c>
      <c r="U877" s="20" t="s">
        <v>589</v>
      </c>
      <c r="V877" s="22">
        <v>41</v>
      </c>
      <c r="W877" s="22">
        <v>1</v>
      </c>
      <c r="X877" s="23"/>
    </row>
    <row r="878" spans="1:24" s="1" customFormat="1" ht="108" customHeight="1" x14ac:dyDescent="0.3">
      <c r="A878" s="11" t="s">
        <v>23</v>
      </c>
      <c r="B878" s="11" t="s">
        <v>1461</v>
      </c>
      <c r="C878" s="12" t="s">
        <v>1462</v>
      </c>
      <c r="D878" s="26"/>
      <c r="E878" s="39" t="str">
        <f>HYPERLINK("https://www.google.ru/search?q=FQ8903-003&amp;newwindow=1&amp;tbm=isch","Еще фото")</f>
        <v>Еще фото</v>
      </c>
      <c r="F878" s="13"/>
      <c r="G878" s="11" t="s">
        <v>513</v>
      </c>
      <c r="H878" s="11" t="s">
        <v>514</v>
      </c>
      <c r="I878" s="14" t="s">
        <v>867</v>
      </c>
      <c r="J878" s="14" t="s">
        <v>29</v>
      </c>
      <c r="K878" s="15" t="s">
        <v>30</v>
      </c>
      <c r="L878" s="14" t="s">
        <v>1463</v>
      </c>
      <c r="M878" s="14"/>
      <c r="N878" s="14" t="s">
        <v>32</v>
      </c>
      <c r="O878" s="14"/>
      <c r="P878" s="15" t="s">
        <v>931</v>
      </c>
      <c r="Q878" s="16">
        <v>16299</v>
      </c>
      <c r="R878" s="17">
        <v>40</v>
      </c>
      <c r="S878" s="18">
        <v>11246.31</v>
      </c>
      <c r="T878" s="19" t="s">
        <v>407</v>
      </c>
      <c r="U878" s="20" t="s">
        <v>589</v>
      </c>
      <c r="V878" s="22">
        <v>41</v>
      </c>
      <c r="W878" s="22">
        <v>1</v>
      </c>
      <c r="X878" s="23"/>
    </row>
    <row r="879" spans="1:24" s="1" customFormat="1" ht="52.05" customHeight="1" x14ac:dyDescent="0.3">
      <c r="A879" s="11" t="s">
        <v>23</v>
      </c>
      <c r="B879" s="11" t="s">
        <v>1155</v>
      </c>
      <c r="C879" s="12" t="s">
        <v>1464</v>
      </c>
      <c r="D879" s="59"/>
      <c r="E879" s="39" t="str">
        <f>HYPERLINK("https://www.google.ru/search?q=FV0392-100&amp;newwindow=1&amp;tbm=isch","Еще фото")</f>
        <v>Еще фото</v>
      </c>
      <c r="F879" s="13"/>
      <c r="G879" s="11" t="s">
        <v>513</v>
      </c>
      <c r="H879" s="11" t="s">
        <v>514</v>
      </c>
      <c r="I879" s="14" t="s">
        <v>867</v>
      </c>
      <c r="J879" s="14" t="s">
        <v>29</v>
      </c>
      <c r="K879" s="15" t="s">
        <v>30</v>
      </c>
      <c r="L879" s="56" t="s">
        <v>1432</v>
      </c>
      <c r="M879" s="14" t="s">
        <v>546</v>
      </c>
      <c r="N879" s="14" t="s">
        <v>939</v>
      </c>
      <c r="O879" s="14"/>
      <c r="P879" s="15" t="s">
        <v>1289</v>
      </c>
      <c r="Q879" s="16">
        <v>19999</v>
      </c>
      <c r="R879" s="17">
        <v>40</v>
      </c>
      <c r="S879" s="18">
        <v>13799.309999999998</v>
      </c>
      <c r="T879" s="19" t="s">
        <v>407</v>
      </c>
      <c r="U879" s="20" t="s">
        <v>523</v>
      </c>
      <c r="V879" s="22">
        <v>40</v>
      </c>
      <c r="W879" s="22">
        <v>5</v>
      </c>
      <c r="X879" s="23"/>
    </row>
    <row r="880" spans="1:24" s="1" customFormat="1" ht="61.05" customHeight="1" x14ac:dyDescent="0.3">
      <c r="A880" s="24" t="s">
        <v>23</v>
      </c>
      <c r="B880" s="24" t="s">
        <v>1155</v>
      </c>
      <c r="C880" s="12" t="s">
        <v>1464</v>
      </c>
      <c r="D880" s="60"/>
      <c r="E880" s="39" t="str">
        <f>HYPERLINK("https://www.google.ru/search?q=FV0392-100&amp;newwindow=1&amp;tbm=isch","Еще фото")</f>
        <v>Еще фото</v>
      </c>
      <c r="F880" s="13"/>
      <c r="G880" s="24" t="s">
        <v>513</v>
      </c>
      <c r="H880" s="24" t="s">
        <v>514</v>
      </c>
      <c r="I880" s="24" t="s">
        <v>867</v>
      </c>
      <c r="J880" s="14" t="s">
        <v>29</v>
      </c>
      <c r="K880" s="15" t="s">
        <v>30</v>
      </c>
      <c r="L880" s="58"/>
      <c r="M880" s="14" t="s">
        <v>546</v>
      </c>
      <c r="N880" s="14" t="s">
        <v>939</v>
      </c>
      <c r="O880" s="14"/>
      <c r="P880" s="15" t="s">
        <v>1289</v>
      </c>
      <c r="Q880" s="16">
        <v>19999</v>
      </c>
      <c r="R880" s="17">
        <v>40</v>
      </c>
      <c r="S880" s="18">
        <v>13799.309999999998</v>
      </c>
      <c r="T880" s="19" t="s">
        <v>407</v>
      </c>
      <c r="U880" s="20" t="s">
        <v>525</v>
      </c>
      <c r="V880" s="22">
        <v>42</v>
      </c>
      <c r="W880" s="22">
        <v>1</v>
      </c>
      <c r="X880" s="23"/>
    </row>
    <row r="881" spans="1:24" s="1" customFormat="1" ht="26" customHeight="1" x14ac:dyDescent="0.3">
      <c r="A881" s="11" t="s">
        <v>23</v>
      </c>
      <c r="B881" s="11" t="s">
        <v>1465</v>
      </c>
      <c r="C881" s="12" t="s">
        <v>1466</v>
      </c>
      <c r="D881" s="53"/>
      <c r="E881" s="39" t="str">
        <f>HYPERLINK("https://www.google.ru/search?q=FV1302-003&amp;newwindow=1&amp;tbm=isch","Еще фото")</f>
        <v>Еще фото</v>
      </c>
      <c r="F881" s="25" t="s">
        <v>43</v>
      </c>
      <c r="G881" s="11" t="s">
        <v>513</v>
      </c>
      <c r="H881" s="11" t="s">
        <v>514</v>
      </c>
      <c r="I881" s="14" t="s">
        <v>867</v>
      </c>
      <c r="J881" s="14" t="s">
        <v>29</v>
      </c>
      <c r="K881" s="15" t="s">
        <v>30</v>
      </c>
      <c r="L881" s="56"/>
      <c r="M881" s="14"/>
      <c r="N881" s="14" t="s">
        <v>92</v>
      </c>
      <c r="O881" s="14"/>
      <c r="P881" s="15" t="s">
        <v>834</v>
      </c>
      <c r="Q881" s="16">
        <v>16099</v>
      </c>
      <c r="R881" s="17">
        <v>40</v>
      </c>
      <c r="S881" s="18">
        <v>11108.31</v>
      </c>
      <c r="T881" s="19" t="s">
        <v>407</v>
      </c>
      <c r="U881" s="20" t="s">
        <v>521</v>
      </c>
      <c r="V881" s="22">
        <v>39</v>
      </c>
      <c r="W881" s="22">
        <v>1</v>
      </c>
      <c r="X881" s="23"/>
    </row>
    <row r="882" spans="1:24" s="1" customFormat="1" ht="26" customHeight="1" x14ac:dyDescent="0.3">
      <c r="A882" s="24" t="s">
        <v>23</v>
      </c>
      <c r="B882" s="24" t="s">
        <v>1465</v>
      </c>
      <c r="C882" s="12" t="s">
        <v>1466</v>
      </c>
      <c r="D882" s="54"/>
      <c r="E882" s="39" t="str">
        <f>HYPERLINK("https://www.google.ru/search?q=FV1302-003&amp;newwindow=1&amp;tbm=isch","Еще фото")</f>
        <v>Еще фото</v>
      </c>
      <c r="F882" s="25" t="s">
        <v>43</v>
      </c>
      <c r="G882" s="24" t="s">
        <v>513</v>
      </c>
      <c r="H882" s="24" t="s">
        <v>514</v>
      </c>
      <c r="I882" s="24" t="s">
        <v>867</v>
      </c>
      <c r="J882" s="14" t="s">
        <v>29</v>
      </c>
      <c r="K882" s="15" t="s">
        <v>30</v>
      </c>
      <c r="L882" s="57"/>
      <c r="M882" s="14"/>
      <c r="N882" s="14" t="s">
        <v>92</v>
      </c>
      <c r="O882" s="14"/>
      <c r="P882" s="15" t="s">
        <v>834</v>
      </c>
      <c r="Q882" s="16">
        <v>16099</v>
      </c>
      <c r="R882" s="17">
        <v>40</v>
      </c>
      <c r="S882" s="18">
        <v>11108.31</v>
      </c>
      <c r="T882" s="19" t="s">
        <v>407</v>
      </c>
      <c r="U882" s="20" t="s">
        <v>522</v>
      </c>
      <c r="V882" s="30">
        <v>39.5</v>
      </c>
      <c r="W882" s="22">
        <v>3</v>
      </c>
      <c r="X882" s="23"/>
    </row>
    <row r="883" spans="1:24" s="1" customFormat="1" ht="26" customHeight="1" x14ac:dyDescent="0.3">
      <c r="A883" s="24" t="s">
        <v>23</v>
      </c>
      <c r="B883" s="24" t="s">
        <v>1465</v>
      </c>
      <c r="C883" s="12" t="s">
        <v>1466</v>
      </c>
      <c r="D883" s="54"/>
      <c r="E883" s="39" t="str">
        <f>HYPERLINK("https://www.google.ru/search?q=FV1302-003&amp;newwindow=1&amp;tbm=isch","Еще фото")</f>
        <v>Еще фото</v>
      </c>
      <c r="F883" s="25" t="s">
        <v>43</v>
      </c>
      <c r="G883" s="24" t="s">
        <v>513</v>
      </c>
      <c r="H883" s="24" t="s">
        <v>514</v>
      </c>
      <c r="I883" s="24" t="s">
        <v>867</v>
      </c>
      <c r="J883" s="14" t="s">
        <v>29</v>
      </c>
      <c r="K883" s="15" t="s">
        <v>30</v>
      </c>
      <c r="L883" s="57"/>
      <c r="M883" s="14"/>
      <c r="N883" s="14" t="s">
        <v>92</v>
      </c>
      <c r="O883" s="14"/>
      <c r="P883" s="15" t="s">
        <v>834</v>
      </c>
      <c r="Q883" s="16">
        <v>16099</v>
      </c>
      <c r="R883" s="17">
        <v>40</v>
      </c>
      <c r="S883" s="18">
        <v>11108.31</v>
      </c>
      <c r="T883" s="19" t="s">
        <v>407</v>
      </c>
      <c r="U883" s="20" t="s">
        <v>523</v>
      </c>
      <c r="V883" s="22">
        <v>40</v>
      </c>
      <c r="W883" s="22">
        <v>1</v>
      </c>
      <c r="X883" s="23"/>
    </row>
    <row r="884" spans="1:24" s="1" customFormat="1" ht="26" customHeight="1" x14ac:dyDescent="0.3">
      <c r="A884" s="24" t="s">
        <v>23</v>
      </c>
      <c r="B884" s="24" t="s">
        <v>1465</v>
      </c>
      <c r="C884" s="12" t="s">
        <v>1466</v>
      </c>
      <c r="D884" s="55"/>
      <c r="E884" s="39" t="str">
        <f>HYPERLINK("https://www.google.ru/search?q=FV1302-003&amp;newwindow=1&amp;tbm=isch","Еще фото")</f>
        <v>Еще фото</v>
      </c>
      <c r="F884" s="25" t="s">
        <v>43</v>
      </c>
      <c r="G884" s="24" t="s">
        <v>513</v>
      </c>
      <c r="H884" s="24" t="s">
        <v>514</v>
      </c>
      <c r="I884" s="24" t="s">
        <v>867</v>
      </c>
      <c r="J884" s="14" t="s">
        <v>29</v>
      </c>
      <c r="K884" s="15" t="s">
        <v>30</v>
      </c>
      <c r="L884" s="58"/>
      <c r="M884" s="14"/>
      <c r="N884" s="14" t="s">
        <v>92</v>
      </c>
      <c r="O884" s="14"/>
      <c r="P884" s="15" t="s">
        <v>834</v>
      </c>
      <c r="Q884" s="16">
        <v>16099</v>
      </c>
      <c r="R884" s="17">
        <v>40</v>
      </c>
      <c r="S884" s="18">
        <v>11108.31</v>
      </c>
      <c r="T884" s="19" t="s">
        <v>407</v>
      </c>
      <c r="U884" s="20" t="s">
        <v>524</v>
      </c>
      <c r="V884" s="30">
        <v>41.5</v>
      </c>
      <c r="W884" s="22">
        <v>3</v>
      </c>
      <c r="X884" s="23"/>
    </row>
    <row r="885" spans="1:24" s="1" customFormat="1" ht="108" customHeight="1" x14ac:dyDescent="0.3">
      <c r="A885" s="11" t="s">
        <v>23</v>
      </c>
      <c r="B885" s="11" t="s">
        <v>1467</v>
      </c>
      <c r="C885" s="12" t="s">
        <v>1468</v>
      </c>
      <c r="D885" s="26"/>
      <c r="E885" s="39" t="str">
        <f>HYPERLINK("https://www.google.ru/search?q=FV2338-001&amp;newwindow=1&amp;tbm=isch","Еще фото")</f>
        <v>Еще фото</v>
      </c>
      <c r="F885" s="13"/>
      <c r="G885" s="11" t="s">
        <v>513</v>
      </c>
      <c r="H885" s="11" t="s">
        <v>514</v>
      </c>
      <c r="I885" s="14" t="s">
        <v>867</v>
      </c>
      <c r="J885" s="14" t="s">
        <v>29</v>
      </c>
      <c r="K885" s="15" t="s">
        <v>30</v>
      </c>
      <c r="L885" s="14" t="s">
        <v>1469</v>
      </c>
      <c r="M885" s="14"/>
      <c r="N885" s="14" t="s">
        <v>92</v>
      </c>
      <c r="O885" s="14"/>
      <c r="P885" s="15" t="s">
        <v>518</v>
      </c>
      <c r="Q885" s="16">
        <v>23499</v>
      </c>
      <c r="R885" s="17">
        <v>40</v>
      </c>
      <c r="S885" s="18">
        <v>16214.309999999998</v>
      </c>
      <c r="T885" s="19" t="s">
        <v>407</v>
      </c>
      <c r="U885" s="20" t="s">
        <v>523</v>
      </c>
      <c r="V885" s="22">
        <v>40</v>
      </c>
      <c r="W885" s="22">
        <v>3</v>
      </c>
      <c r="X885" s="23"/>
    </row>
    <row r="886" spans="1:24" s="1" customFormat="1" ht="108" customHeight="1" x14ac:dyDescent="0.3">
      <c r="A886" s="11" t="s">
        <v>23</v>
      </c>
      <c r="B886" s="11" t="s">
        <v>1470</v>
      </c>
      <c r="C886" s="12" t="s">
        <v>1471</v>
      </c>
      <c r="D886" s="26"/>
      <c r="E886" s="39" t="str">
        <f>HYPERLINK("https://www.google.ru/search?q=FV6059-001&amp;newwindow=1&amp;tbm=isch","Еще фото")</f>
        <v>Еще фото</v>
      </c>
      <c r="F886" s="13"/>
      <c r="G886" s="11" t="s">
        <v>513</v>
      </c>
      <c r="H886" s="11" t="s">
        <v>514</v>
      </c>
      <c r="I886" s="14" t="s">
        <v>867</v>
      </c>
      <c r="J886" s="14" t="s">
        <v>29</v>
      </c>
      <c r="K886" s="15" t="s">
        <v>30</v>
      </c>
      <c r="L886" s="14" t="s">
        <v>1472</v>
      </c>
      <c r="M886" s="14" t="s">
        <v>546</v>
      </c>
      <c r="N886" s="14" t="s">
        <v>92</v>
      </c>
      <c r="O886" s="14"/>
      <c r="P886" s="15" t="s">
        <v>1473</v>
      </c>
      <c r="Q886" s="16">
        <v>33599</v>
      </c>
      <c r="R886" s="17">
        <v>40</v>
      </c>
      <c r="S886" s="18">
        <v>23183.31</v>
      </c>
      <c r="T886" s="19" t="s">
        <v>407</v>
      </c>
      <c r="U886" s="20" t="s">
        <v>522</v>
      </c>
      <c r="V886" s="30">
        <v>39.5</v>
      </c>
      <c r="W886" s="22">
        <v>1</v>
      </c>
      <c r="X886" s="23"/>
    </row>
    <row r="887" spans="1:24" s="1" customFormat="1" ht="108" customHeight="1" x14ac:dyDescent="0.3">
      <c r="A887" s="11" t="s">
        <v>23</v>
      </c>
      <c r="B887" s="11" t="s">
        <v>1474</v>
      </c>
      <c r="C887" s="12" t="s">
        <v>1475</v>
      </c>
      <c r="D887" s="26"/>
      <c r="E887" s="39" t="str">
        <f>HYPERLINK("https://www.google.ru/search?q=FZ3055-101&amp;newwindow=1&amp;tbm=isch","Еще фото")</f>
        <v>Еще фото</v>
      </c>
      <c r="F887" s="13"/>
      <c r="G887" s="11" t="s">
        <v>513</v>
      </c>
      <c r="H887" s="11" t="s">
        <v>514</v>
      </c>
      <c r="I887" s="14" t="s">
        <v>867</v>
      </c>
      <c r="J887" s="14" t="s">
        <v>29</v>
      </c>
      <c r="K887" s="15" t="s">
        <v>30</v>
      </c>
      <c r="L887" s="14" t="s">
        <v>1476</v>
      </c>
      <c r="M887" s="14" t="s">
        <v>546</v>
      </c>
      <c r="N887" s="14" t="s">
        <v>75</v>
      </c>
      <c r="O887" s="14"/>
      <c r="P887" s="15" t="s">
        <v>1477</v>
      </c>
      <c r="Q887" s="16">
        <v>26699</v>
      </c>
      <c r="R887" s="17">
        <v>40</v>
      </c>
      <c r="S887" s="18">
        <v>18422.309999999998</v>
      </c>
      <c r="T887" s="19" t="s">
        <v>407</v>
      </c>
      <c r="U887" s="20" t="s">
        <v>589</v>
      </c>
      <c r="V887" s="22">
        <v>41</v>
      </c>
      <c r="W887" s="22">
        <v>1</v>
      </c>
      <c r="X887" s="23"/>
    </row>
    <row r="888" spans="1:24" s="1" customFormat="1" ht="108" customHeight="1" x14ac:dyDescent="0.3">
      <c r="A888" s="11" t="s">
        <v>23</v>
      </c>
      <c r="B888" s="11" t="s">
        <v>1478</v>
      </c>
      <c r="C888" s="12" t="s">
        <v>1479</v>
      </c>
      <c r="D888" s="26"/>
      <c r="E888" s="39" t="str">
        <f>HYPERLINK("https://www.google.ru/search?q=FZ3600-072&amp;newwindow=1&amp;tbm=isch","Еще фото")</f>
        <v>Еще фото</v>
      </c>
      <c r="F888" s="13"/>
      <c r="G888" s="11" t="s">
        <v>513</v>
      </c>
      <c r="H888" s="11" t="s">
        <v>514</v>
      </c>
      <c r="I888" s="14" t="s">
        <v>867</v>
      </c>
      <c r="J888" s="14" t="s">
        <v>29</v>
      </c>
      <c r="K888" s="15" t="s">
        <v>58</v>
      </c>
      <c r="L888" s="14" t="s">
        <v>1480</v>
      </c>
      <c r="M888" s="14"/>
      <c r="N888" s="14" t="s">
        <v>32</v>
      </c>
      <c r="O888" s="14"/>
      <c r="P888" s="15" t="s">
        <v>1481</v>
      </c>
      <c r="Q888" s="16">
        <v>14899</v>
      </c>
      <c r="R888" s="17">
        <v>40</v>
      </c>
      <c r="S888" s="18">
        <v>10280.31</v>
      </c>
      <c r="T888" s="19" t="s">
        <v>407</v>
      </c>
      <c r="U888" s="20" t="s">
        <v>520</v>
      </c>
      <c r="V888" s="30">
        <v>36.5</v>
      </c>
      <c r="W888" s="22">
        <v>1</v>
      </c>
      <c r="X888" s="23"/>
    </row>
    <row r="889" spans="1:24" s="1" customFormat="1" ht="108" customHeight="1" x14ac:dyDescent="0.3">
      <c r="A889" s="11" t="s">
        <v>23</v>
      </c>
      <c r="B889" s="11" t="s">
        <v>1482</v>
      </c>
      <c r="C889" s="12" t="s">
        <v>1483</v>
      </c>
      <c r="D889" s="26"/>
      <c r="E889" s="39" t="str">
        <f>HYPERLINK("https://www.google.ru/search?q=FZ5593-003&amp;newwindow=1&amp;tbm=isch","Еще фото")</f>
        <v>Еще фото</v>
      </c>
      <c r="F889" s="25" t="s">
        <v>43</v>
      </c>
      <c r="G889" s="11" t="s">
        <v>513</v>
      </c>
      <c r="H889" s="11" t="s">
        <v>514</v>
      </c>
      <c r="I889" s="14" t="s">
        <v>867</v>
      </c>
      <c r="J889" s="14" t="s">
        <v>29</v>
      </c>
      <c r="K889" s="15" t="s">
        <v>58</v>
      </c>
      <c r="L889" s="14" t="s">
        <v>1484</v>
      </c>
      <c r="M889" s="14"/>
      <c r="N889" s="14" t="s">
        <v>75</v>
      </c>
      <c r="O889" s="14"/>
      <c r="P889" s="15" t="s">
        <v>1485</v>
      </c>
      <c r="Q889" s="16">
        <v>12799</v>
      </c>
      <c r="R889" s="17">
        <v>40</v>
      </c>
      <c r="S889" s="18">
        <v>8831.31</v>
      </c>
      <c r="T889" s="19" t="s">
        <v>407</v>
      </c>
      <c r="U889" s="20" t="s">
        <v>352</v>
      </c>
      <c r="V889" s="30">
        <v>34.5</v>
      </c>
      <c r="W889" s="22">
        <v>1</v>
      </c>
      <c r="X889" s="23"/>
    </row>
    <row r="890" spans="1:24" s="1" customFormat="1" ht="52.05" customHeight="1" x14ac:dyDescent="0.3">
      <c r="A890" s="11" t="s">
        <v>23</v>
      </c>
      <c r="B890" s="11" t="s">
        <v>1486</v>
      </c>
      <c r="C890" s="12" t="s">
        <v>1487</v>
      </c>
      <c r="D890" s="59"/>
      <c r="E890" s="39" t="str">
        <f>HYPERLINK("https://www.google.ru/search?q=FZ5808-015&amp;newwindow=1&amp;tbm=isch","Еще фото")</f>
        <v>Еще фото</v>
      </c>
      <c r="F890" s="13"/>
      <c r="G890" s="11" t="s">
        <v>513</v>
      </c>
      <c r="H890" s="11" t="s">
        <v>514</v>
      </c>
      <c r="I890" s="14" t="s">
        <v>867</v>
      </c>
      <c r="J890" s="14" t="s">
        <v>29</v>
      </c>
      <c r="K890" s="15" t="s">
        <v>30</v>
      </c>
      <c r="L890" s="56" t="s">
        <v>947</v>
      </c>
      <c r="M890" s="14"/>
      <c r="N890" s="14" t="s">
        <v>92</v>
      </c>
      <c r="O890" s="14"/>
      <c r="P890" s="15" t="s">
        <v>906</v>
      </c>
      <c r="Q890" s="16">
        <v>23099</v>
      </c>
      <c r="R890" s="17">
        <v>40</v>
      </c>
      <c r="S890" s="18">
        <v>15938.309999999998</v>
      </c>
      <c r="T890" s="19" t="s">
        <v>407</v>
      </c>
      <c r="U890" s="20" t="s">
        <v>522</v>
      </c>
      <c r="V890" s="30">
        <v>39.5</v>
      </c>
      <c r="W890" s="22">
        <v>1</v>
      </c>
      <c r="X890" s="23"/>
    </row>
    <row r="891" spans="1:24" s="1" customFormat="1" ht="61.05" customHeight="1" x14ac:dyDescent="0.3">
      <c r="A891" s="24" t="s">
        <v>23</v>
      </c>
      <c r="B891" s="24" t="s">
        <v>1486</v>
      </c>
      <c r="C891" s="12" t="s">
        <v>1487</v>
      </c>
      <c r="D891" s="60"/>
      <c r="E891" s="39" t="str">
        <f>HYPERLINK("https://www.google.ru/search?q=FZ5808-015&amp;newwindow=1&amp;tbm=isch","Еще фото")</f>
        <v>Еще фото</v>
      </c>
      <c r="F891" s="13"/>
      <c r="G891" s="24" t="s">
        <v>513</v>
      </c>
      <c r="H891" s="24" t="s">
        <v>514</v>
      </c>
      <c r="I891" s="24" t="s">
        <v>867</v>
      </c>
      <c r="J891" s="14" t="s">
        <v>29</v>
      </c>
      <c r="K891" s="15" t="s">
        <v>30</v>
      </c>
      <c r="L891" s="58"/>
      <c r="M891" s="14"/>
      <c r="N891" s="14" t="s">
        <v>92</v>
      </c>
      <c r="O891" s="14"/>
      <c r="P891" s="15" t="s">
        <v>906</v>
      </c>
      <c r="Q891" s="16">
        <v>23099</v>
      </c>
      <c r="R891" s="17">
        <v>40</v>
      </c>
      <c r="S891" s="18">
        <v>15938.309999999998</v>
      </c>
      <c r="T891" s="19" t="s">
        <v>407</v>
      </c>
      <c r="U891" s="20" t="s">
        <v>524</v>
      </c>
      <c r="V891" s="30">
        <v>41.5</v>
      </c>
      <c r="W891" s="22">
        <v>1</v>
      </c>
      <c r="X891" s="23"/>
    </row>
    <row r="892" spans="1:24" s="1" customFormat="1" ht="108" customHeight="1" x14ac:dyDescent="0.3">
      <c r="A892" s="11" t="s">
        <v>23</v>
      </c>
      <c r="B892" s="11" t="s">
        <v>1488</v>
      </c>
      <c r="C892" s="12" t="s">
        <v>1489</v>
      </c>
      <c r="D892" s="26"/>
      <c r="E892" s="39" t="str">
        <f>HYPERLINK("https://www.google.ru/search?q=HF1078-001&amp;newwindow=1&amp;tbm=isch","Еще фото")</f>
        <v>Еще фото</v>
      </c>
      <c r="F892" s="13"/>
      <c r="G892" s="11" t="s">
        <v>513</v>
      </c>
      <c r="H892" s="11" t="s">
        <v>514</v>
      </c>
      <c r="I892" s="14" t="s">
        <v>867</v>
      </c>
      <c r="J892" s="14" t="s">
        <v>29</v>
      </c>
      <c r="K892" s="15" t="s">
        <v>30</v>
      </c>
      <c r="L892" s="14" t="s">
        <v>1490</v>
      </c>
      <c r="M892" s="14"/>
      <c r="N892" s="14" t="s">
        <v>92</v>
      </c>
      <c r="O892" s="14"/>
      <c r="P892" s="15" t="s">
        <v>1491</v>
      </c>
      <c r="Q892" s="16">
        <v>16699</v>
      </c>
      <c r="R892" s="17">
        <v>40</v>
      </c>
      <c r="S892" s="18">
        <v>11522.31</v>
      </c>
      <c r="T892" s="19" t="s">
        <v>407</v>
      </c>
      <c r="U892" s="20" t="s">
        <v>526</v>
      </c>
      <c r="V892" s="22">
        <v>43</v>
      </c>
      <c r="W892" s="22">
        <v>1</v>
      </c>
      <c r="X892" s="23"/>
    </row>
    <row r="893" spans="1:24" s="1" customFormat="1" ht="35" customHeight="1" x14ac:dyDescent="0.3">
      <c r="A893" s="11" t="s">
        <v>23</v>
      </c>
      <c r="B893" s="11" t="s">
        <v>1488</v>
      </c>
      <c r="C893" s="12" t="s">
        <v>1492</v>
      </c>
      <c r="D893" s="53"/>
      <c r="E893" s="39" t="str">
        <f>HYPERLINK("https://www.google.ru/search?q=HF1078-004&amp;newwindow=1&amp;tbm=isch","Еще фото")</f>
        <v>Еще фото</v>
      </c>
      <c r="F893" s="13"/>
      <c r="G893" s="11" t="s">
        <v>513</v>
      </c>
      <c r="H893" s="11" t="s">
        <v>514</v>
      </c>
      <c r="I893" s="14" t="s">
        <v>867</v>
      </c>
      <c r="J893" s="14" t="s">
        <v>29</v>
      </c>
      <c r="K893" s="15" t="s">
        <v>30</v>
      </c>
      <c r="L893" s="56" t="s">
        <v>1490</v>
      </c>
      <c r="M893" s="14"/>
      <c r="N893" s="14" t="s">
        <v>241</v>
      </c>
      <c r="O893" s="14"/>
      <c r="P893" s="15" t="s">
        <v>536</v>
      </c>
      <c r="Q893" s="16">
        <v>15699</v>
      </c>
      <c r="R893" s="17">
        <v>40</v>
      </c>
      <c r="S893" s="18">
        <v>10832.31</v>
      </c>
      <c r="T893" s="19" t="s">
        <v>407</v>
      </c>
      <c r="U893" s="20" t="s">
        <v>521</v>
      </c>
      <c r="V893" s="22">
        <v>39</v>
      </c>
      <c r="W893" s="22">
        <v>1</v>
      </c>
      <c r="X893" s="23"/>
    </row>
    <row r="894" spans="1:24" s="1" customFormat="1" ht="35" customHeight="1" x14ac:dyDescent="0.3">
      <c r="A894" s="24" t="s">
        <v>23</v>
      </c>
      <c r="B894" s="24" t="s">
        <v>1488</v>
      </c>
      <c r="C894" s="12" t="s">
        <v>1492</v>
      </c>
      <c r="D894" s="54"/>
      <c r="E894" s="39" t="str">
        <f>HYPERLINK("https://www.google.ru/search?q=HF1078-004&amp;newwindow=1&amp;tbm=isch","Еще фото")</f>
        <v>Еще фото</v>
      </c>
      <c r="F894" s="13"/>
      <c r="G894" s="24" t="s">
        <v>513</v>
      </c>
      <c r="H894" s="24" t="s">
        <v>514</v>
      </c>
      <c r="I894" s="24" t="s">
        <v>867</v>
      </c>
      <c r="J894" s="14" t="s">
        <v>29</v>
      </c>
      <c r="K894" s="15" t="s">
        <v>30</v>
      </c>
      <c r="L894" s="57"/>
      <c r="M894" s="14"/>
      <c r="N894" s="14" t="s">
        <v>241</v>
      </c>
      <c r="O894" s="14"/>
      <c r="P894" s="15" t="s">
        <v>536</v>
      </c>
      <c r="Q894" s="16">
        <v>15699</v>
      </c>
      <c r="R894" s="17">
        <v>40</v>
      </c>
      <c r="S894" s="18">
        <v>10832.31</v>
      </c>
      <c r="T894" s="19" t="s">
        <v>407</v>
      </c>
      <c r="U894" s="20" t="s">
        <v>522</v>
      </c>
      <c r="V894" s="30">
        <v>39.5</v>
      </c>
      <c r="W894" s="22">
        <v>1</v>
      </c>
      <c r="X894" s="23"/>
    </row>
    <row r="895" spans="1:24" s="1" customFormat="1" ht="37.049999999999997" customHeight="1" x14ac:dyDescent="0.3">
      <c r="A895" s="24" t="s">
        <v>23</v>
      </c>
      <c r="B895" s="24" t="s">
        <v>1488</v>
      </c>
      <c r="C895" s="12" t="s">
        <v>1492</v>
      </c>
      <c r="D895" s="55"/>
      <c r="E895" s="39" t="str">
        <f>HYPERLINK("https://www.google.ru/search?q=HF1078-004&amp;newwindow=1&amp;tbm=isch","Еще фото")</f>
        <v>Еще фото</v>
      </c>
      <c r="F895" s="13"/>
      <c r="G895" s="24" t="s">
        <v>513</v>
      </c>
      <c r="H895" s="24" t="s">
        <v>514</v>
      </c>
      <c r="I895" s="24" t="s">
        <v>867</v>
      </c>
      <c r="J895" s="14" t="s">
        <v>29</v>
      </c>
      <c r="K895" s="15" t="s">
        <v>30</v>
      </c>
      <c r="L895" s="58"/>
      <c r="M895" s="14"/>
      <c r="N895" s="14" t="s">
        <v>241</v>
      </c>
      <c r="O895" s="14"/>
      <c r="P895" s="15" t="s">
        <v>536</v>
      </c>
      <c r="Q895" s="16">
        <v>15699</v>
      </c>
      <c r="R895" s="17">
        <v>40</v>
      </c>
      <c r="S895" s="18">
        <v>10832.31</v>
      </c>
      <c r="T895" s="19" t="s">
        <v>407</v>
      </c>
      <c r="U895" s="20" t="s">
        <v>523</v>
      </c>
      <c r="V895" s="22">
        <v>40</v>
      </c>
      <c r="W895" s="22">
        <v>1</v>
      </c>
      <c r="X895" s="23"/>
    </row>
    <row r="896" spans="1:24" s="1" customFormat="1" ht="52.05" customHeight="1" x14ac:dyDescent="0.3">
      <c r="A896" s="11" t="s">
        <v>23</v>
      </c>
      <c r="B896" s="11" t="s">
        <v>1488</v>
      </c>
      <c r="C896" s="12" t="s">
        <v>1493</v>
      </c>
      <c r="D896" s="59"/>
      <c r="E896" s="39" t="str">
        <f>HYPERLINK("https://www.google.ru/search?q=HF1078-006&amp;newwindow=1&amp;tbm=isch","Еще фото")</f>
        <v>Еще фото</v>
      </c>
      <c r="F896" s="13"/>
      <c r="G896" s="11" t="s">
        <v>513</v>
      </c>
      <c r="H896" s="11" t="s">
        <v>514</v>
      </c>
      <c r="I896" s="14" t="s">
        <v>867</v>
      </c>
      <c r="J896" s="14" t="s">
        <v>29</v>
      </c>
      <c r="K896" s="15" t="s">
        <v>30</v>
      </c>
      <c r="L896" s="56" t="s">
        <v>1490</v>
      </c>
      <c r="M896" s="14"/>
      <c r="N896" s="14" t="s">
        <v>64</v>
      </c>
      <c r="O896" s="14"/>
      <c r="P896" s="15" t="s">
        <v>536</v>
      </c>
      <c r="Q896" s="16">
        <v>15699</v>
      </c>
      <c r="R896" s="17">
        <v>40</v>
      </c>
      <c r="S896" s="18">
        <v>10832.31</v>
      </c>
      <c r="T896" s="19" t="s">
        <v>407</v>
      </c>
      <c r="U896" s="20" t="s">
        <v>521</v>
      </c>
      <c r="V896" s="22">
        <v>39</v>
      </c>
      <c r="W896" s="22">
        <v>1</v>
      </c>
      <c r="X896" s="23"/>
    </row>
    <row r="897" spans="1:24" s="1" customFormat="1" ht="61.05" customHeight="1" x14ac:dyDescent="0.3">
      <c r="A897" s="24" t="s">
        <v>23</v>
      </c>
      <c r="B897" s="24" t="s">
        <v>1488</v>
      </c>
      <c r="C897" s="12" t="s">
        <v>1493</v>
      </c>
      <c r="D897" s="60"/>
      <c r="E897" s="39" t="str">
        <f>HYPERLINK("https://www.google.ru/search?q=HF1078-006&amp;newwindow=1&amp;tbm=isch","Еще фото")</f>
        <v>Еще фото</v>
      </c>
      <c r="F897" s="13"/>
      <c r="G897" s="24" t="s">
        <v>513</v>
      </c>
      <c r="H897" s="24" t="s">
        <v>514</v>
      </c>
      <c r="I897" s="24" t="s">
        <v>867</v>
      </c>
      <c r="J897" s="14" t="s">
        <v>29</v>
      </c>
      <c r="K897" s="15" t="s">
        <v>30</v>
      </c>
      <c r="L897" s="58"/>
      <c r="M897" s="14"/>
      <c r="N897" s="14" t="s">
        <v>64</v>
      </c>
      <c r="O897" s="14"/>
      <c r="P897" s="15" t="s">
        <v>536</v>
      </c>
      <c r="Q897" s="16">
        <v>15699</v>
      </c>
      <c r="R897" s="17">
        <v>40</v>
      </c>
      <c r="S897" s="18">
        <v>10832.31</v>
      </c>
      <c r="T897" s="19" t="s">
        <v>407</v>
      </c>
      <c r="U897" s="20" t="s">
        <v>526</v>
      </c>
      <c r="V897" s="22">
        <v>43</v>
      </c>
      <c r="W897" s="22">
        <v>1</v>
      </c>
      <c r="X897" s="23"/>
    </row>
    <row r="898" spans="1:24" s="1" customFormat="1" ht="108" customHeight="1" x14ac:dyDescent="0.3">
      <c r="A898" s="11" t="s">
        <v>23</v>
      </c>
      <c r="B898" s="11" t="s">
        <v>1418</v>
      </c>
      <c r="C898" s="12" t="s">
        <v>1494</v>
      </c>
      <c r="D898" s="26"/>
      <c r="E898" s="39" t="str">
        <f>HYPERLINK("https://www.google.ru/search?q=HF1553-201&amp;newwindow=1&amp;tbm=isch","Еще фото")</f>
        <v>Еще фото</v>
      </c>
      <c r="F898" s="13"/>
      <c r="G898" s="11" t="s">
        <v>513</v>
      </c>
      <c r="H898" s="11" t="s">
        <v>514</v>
      </c>
      <c r="I898" s="14" t="s">
        <v>867</v>
      </c>
      <c r="J898" s="14" t="s">
        <v>29</v>
      </c>
      <c r="K898" s="15" t="s">
        <v>30</v>
      </c>
      <c r="L898" s="14" t="s">
        <v>1495</v>
      </c>
      <c r="M898" s="14"/>
      <c r="N898" s="14" t="s">
        <v>1496</v>
      </c>
      <c r="O898" s="14"/>
      <c r="P898" s="15" t="s">
        <v>1497</v>
      </c>
      <c r="Q898" s="16">
        <v>26899</v>
      </c>
      <c r="R898" s="17">
        <v>40</v>
      </c>
      <c r="S898" s="18">
        <v>18560.309999999998</v>
      </c>
      <c r="T898" s="19" t="s">
        <v>407</v>
      </c>
      <c r="U898" s="20" t="s">
        <v>522</v>
      </c>
      <c r="V898" s="30">
        <v>39.5</v>
      </c>
      <c r="W898" s="22">
        <v>1</v>
      </c>
      <c r="X898" s="23"/>
    </row>
    <row r="899" spans="1:24" s="1" customFormat="1" ht="108" customHeight="1" x14ac:dyDescent="0.3">
      <c r="A899" s="11" t="s">
        <v>23</v>
      </c>
      <c r="B899" s="11" t="s">
        <v>1498</v>
      </c>
      <c r="C899" s="12" t="s">
        <v>1499</v>
      </c>
      <c r="D899" s="26"/>
      <c r="E899" s="39" t="str">
        <f>HYPERLINK("https://www.google.ru/search?q=HF1553-202&amp;newwindow=1&amp;tbm=isch","Еще фото")</f>
        <v>Еще фото</v>
      </c>
      <c r="F899" s="13" t="s">
        <v>26</v>
      </c>
      <c r="G899" s="11" t="s">
        <v>513</v>
      </c>
      <c r="H899" s="11" t="s">
        <v>514</v>
      </c>
      <c r="I899" s="14" t="s">
        <v>867</v>
      </c>
      <c r="J899" s="14" t="s">
        <v>29</v>
      </c>
      <c r="K899" s="15" t="s">
        <v>30</v>
      </c>
      <c r="L899" s="14" t="s">
        <v>1495</v>
      </c>
      <c r="M899" s="14"/>
      <c r="N899" s="14" t="s">
        <v>69</v>
      </c>
      <c r="O899" s="14"/>
      <c r="P899" s="15" t="s">
        <v>1497</v>
      </c>
      <c r="Q899" s="16">
        <v>24599</v>
      </c>
      <c r="R899" s="17">
        <v>40</v>
      </c>
      <c r="S899" s="18">
        <v>16973.309999999998</v>
      </c>
      <c r="T899" s="19" t="s">
        <v>407</v>
      </c>
      <c r="U899" s="20" t="s">
        <v>523</v>
      </c>
      <c r="V899" s="22">
        <v>40</v>
      </c>
      <c r="W899" s="22">
        <v>1</v>
      </c>
      <c r="X899" s="23"/>
    </row>
    <row r="900" spans="1:24" s="1" customFormat="1" ht="108" customHeight="1" x14ac:dyDescent="0.3">
      <c r="A900" s="11" t="s">
        <v>23</v>
      </c>
      <c r="B900" s="11" t="s">
        <v>1500</v>
      </c>
      <c r="C900" s="12" t="s">
        <v>1501</v>
      </c>
      <c r="D900" s="26"/>
      <c r="E900" s="39" t="str">
        <f>HYPERLINK("https://www.google.ru/search?q=HF1937-100&amp;newwindow=1&amp;tbm=isch","Еще фото")</f>
        <v>Еще фото</v>
      </c>
      <c r="F900" s="13"/>
      <c r="G900" s="11" t="s">
        <v>513</v>
      </c>
      <c r="H900" s="11" t="s">
        <v>514</v>
      </c>
      <c r="I900" s="14" t="s">
        <v>867</v>
      </c>
      <c r="J900" s="14" t="s">
        <v>29</v>
      </c>
      <c r="K900" s="15" t="s">
        <v>30</v>
      </c>
      <c r="L900" s="14" t="s">
        <v>1502</v>
      </c>
      <c r="M900" s="14"/>
      <c r="N900" s="14" t="s">
        <v>75</v>
      </c>
      <c r="O900" s="14"/>
      <c r="P900" s="15" t="s">
        <v>1289</v>
      </c>
      <c r="Q900" s="16">
        <v>20999</v>
      </c>
      <c r="R900" s="17">
        <v>40</v>
      </c>
      <c r="S900" s="18">
        <v>14489.309999999998</v>
      </c>
      <c r="T900" s="19" t="s">
        <v>407</v>
      </c>
      <c r="U900" s="20" t="s">
        <v>525</v>
      </c>
      <c r="V900" s="22">
        <v>42</v>
      </c>
      <c r="W900" s="22">
        <v>1</v>
      </c>
      <c r="X900" s="23"/>
    </row>
    <row r="901" spans="1:24" s="1" customFormat="1" ht="35" customHeight="1" x14ac:dyDescent="0.3">
      <c r="A901" s="11" t="s">
        <v>23</v>
      </c>
      <c r="B901" s="11" t="s">
        <v>1503</v>
      </c>
      <c r="C901" s="12" t="s">
        <v>1504</v>
      </c>
      <c r="D901" s="53"/>
      <c r="E901" s="39" t="str">
        <f>HYPERLINK("https://www.google.ru/search?q=HF2720-002&amp;newwindow=1&amp;tbm=isch","Еще фото")</f>
        <v>Еще фото</v>
      </c>
      <c r="F901" s="13"/>
      <c r="G901" s="11" t="s">
        <v>513</v>
      </c>
      <c r="H901" s="11" t="s">
        <v>514</v>
      </c>
      <c r="I901" s="14" t="s">
        <v>867</v>
      </c>
      <c r="J901" s="14" t="s">
        <v>29</v>
      </c>
      <c r="K901" s="15" t="s">
        <v>58</v>
      </c>
      <c r="L901" s="56" t="s">
        <v>1505</v>
      </c>
      <c r="M901" s="14"/>
      <c r="N901" s="14" t="s">
        <v>241</v>
      </c>
      <c r="O901" s="14"/>
      <c r="P901" s="15" t="s">
        <v>518</v>
      </c>
      <c r="Q901" s="16">
        <v>15699</v>
      </c>
      <c r="R901" s="17">
        <v>40</v>
      </c>
      <c r="S901" s="18">
        <v>10832.31</v>
      </c>
      <c r="T901" s="19" t="s">
        <v>407</v>
      </c>
      <c r="U901" s="20" t="s">
        <v>521</v>
      </c>
      <c r="V901" s="22">
        <v>37</v>
      </c>
      <c r="W901" s="22">
        <v>1</v>
      </c>
      <c r="X901" s="23"/>
    </row>
    <row r="902" spans="1:24" s="1" customFormat="1" ht="35" customHeight="1" x14ac:dyDescent="0.3">
      <c r="A902" s="24" t="s">
        <v>23</v>
      </c>
      <c r="B902" s="24" t="s">
        <v>1503</v>
      </c>
      <c r="C902" s="12" t="s">
        <v>1504</v>
      </c>
      <c r="D902" s="54"/>
      <c r="E902" s="39" t="str">
        <f>HYPERLINK("https://www.google.ru/search?q=HF2720-002&amp;newwindow=1&amp;tbm=isch","Еще фото")</f>
        <v>Еще фото</v>
      </c>
      <c r="F902" s="13"/>
      <c r="G902" s="24" t="s">
        <v>513</v>
      </c>
      <c r="H902" s="24" t="s">
        <v>514</v>
      </c>
      <c r="I902" s="24" t="s">
        <v>867</v>
      </c>
      <c r="J902" s="14" t="s">
        <v>29</v>
      </c>
      <c r="K902" s="15" t="s">
        <v>58</v>
      </c>
      <c r="L902" s="57"/>
      <c r="M902" s="14"/>
      <c r="N902" s="14" t="s">
        <v>241</v>
      </c>
      <c r="O902" s="14"/>
      <c r="P902" s="15" t="s">
        <v>518</v>
      </c>
      <c r="Q902" s="16">
        <v>15699</v>
      </c>
      <c r="R902" s="17">
        <v>40</v>
      </c>
      <c r="S902" s="18">
        <v>10832.31</v>
      </c>
      <c r="T902" s="19" t="s">
        <v>407</v>
      </c>
      <c r="U902" s="20" t="s">
        <v>522</v>
      </c>
      <c r="V902" s="30">
        <v>37.5</v>
      </c>
      <c r="W902" s="22">
        <v>1</v>
      </c>
      <c r="X902" s="23"/>
    </row>
    <row r="903" spans="1:24" s="1" customFormat="1" ht="37.049999999999997" customHeight="1" x14ac:dyDescent="0.3">
      <c r="A903" s="24" t="s">
        <v>23</v>
      </c>
      <c r="B903" s="24" t="s">
        <v>1503</v>
      </c>
      <c r="C903" s="12" t="s">
        <v>1504</v>
      </c>
      <c r="D903" s="55"/>
      <c r="E903" s="39" t="str">
        <f>HYPERLINK("https://www.google.ru/search?q=HF2720-002&amp;newwindow=1&amp;tbm=isch","Еще фото")</f>
        <v>Еще фото</v>
      </c>
      <c r="F903" s="13"/>
      <c r="G903" s="24" t="s">
        <v>513</v>
      </c>
      <c r="H903" s="24" t="s">
        <v>514</v>
      </c>
      <c r="I903" s="24" t="s">
        <v>867</v>
      </c>
      <c r="J903" s="14" t="s">
        <v>29</v>
      </c>
      <c r="K903" s="15" t="s">
        <v>58</v>
      </c>
      <c r="L903" s="58"/>
      <c r="M903" s="14"/>
      <c r="N903" s="14" t="s">
        <v>241</v>
      </c>
      <c r="O903" s="14"/>
      <c r="P903" s="15" t="s">
        <v>518</v>
      </c>
      <c r="Q903" s="16">
        <v>15699</v>
      </c>
      <c r="R903" s="17">
        <v>40</v>
      </c>
      <c r="S903" s="18">
        <v>10832.31</v>
      </c>
      <c r="T903" s="19" t="s">
        <v>407</v>
      </c>
      <c r="U903" s="20" t="s">
        <v>589</v>
      </c>
      <c r="V903" s="22">
        <v>39</v>
      </c>
      <c r="W903" s="22">
        <v>1</v>
      </c>
      <c r="X903" s="23"/>
    </row>
    <row r="904" spans="1:24" s="1" customFormat="1" ht="52.05" customHeight="1" x14ac:dyDescent="0.3">
      <c r="A904" s="11" t="s">
        <v>23</v>
      </c>
      <c r="B904" s="11" t="s">
        <v>1506</v>
      </c>
      <c r="C904" s="12" t="s">
        <v>1507</v>
      </c>
      <c r="D904" s="59"/>
      <c r="E904" s="39" t="str">
        <f>HYPERLINK("https://www.google.ru/search?q=HF2898-100&amp;newwindow=1&amp;tbm=isch","Еще фото")</f>
        <v>Еще фото</v>
      </c>
      <c r="F904" s="13"/>
      <c r="G904" s="11" t="s">
        <v>513</v>
      </c>
      <c r="H904" s="11" t="s">
        <v>514</v>
      </c>
      <c r="I904" s="14" t="s">
        <v>867</v>
      </c>
      <c r="J904" s="14" t="s">
        <v>29</v>
      </c>
      <c r="K904" s="15" t="s">
        <v>58</v>
      </c>
      <c r="L904" s="56" t="s">
        <v>1508</v>
      </c>
      <c r="M904" s="14"/>
      <c r="N904" s="14" t="s">
        <v>69</v>
      </c>
      <c r="O904" s="14"/>
      <c r="P904" s="15" t="s">
        <v>902</v>
      </c>
      <c r="Q904" s="16">
        <v>18799</v>
      </c>
      <c r="R904" s="17">
        <v>40</v>
      </c>
      <c r="S904" s="18">
        <v>12971.309999999998</v>
      </c>
      <c r="T904" s="19" t="s">
        <v>407</v>
      </c>
      <c r="U904" s="20" t="s">
        <v>523</v>
      </c>
      <c r="V904" s="22">
        <v>38</v>
      </c>
      <c r="W904" s="22">
        <v>1</v>
      </c>
      <c r="X904" s="23"/>
    </row>
    <row r="905" spans="1:24" s="1" customFormat="1" ht="61.05" customHeight="1" x14ac:dyDescent="0.3">
      <c r="A905" s="24" t="s">
        <v>23</v>
      </c>
      <c r="B905" s="24" t="s">
        <v>1506</v>
      </c>
      <c r="C905" s="12" t="s">
        <v>1507</v>
      </c>
      <c r="D905" s="60"/>
      <c r="E905" s="39" t="str">
        <f>HYPERLINK("https://www.google.ru/search?q=HF2898-100&amp;newwindow=1&amp;tbm=isch","Еще фото")</f>
        <v>Еще фото</v>
      </c>
      <c r="F905" s="13"/>
      <c r="G905" s="24" t="s">
        <v>513</v>
      </c>
      <c r="H905" s="24" t="s">
        <v>514</v>
      </c>
      <c r="I905" s="24" t="s">
        <v>867</v>
      </c>
      <c r="J905" s="14" t="s">
        <v>29</v>
      </c>
      <c r="K905" s="15" t="s">
        <v>58</v>
      </c>
      <c r="L905" s="58"/>
      <c r="M905" s="14"/>
      <c r="N905" s="14" t="s">
        <v>69</v>
      </c>
      <c r="O905" s="14"/>
      <c r="P905" s="15" t="s">
        <v>902</v>
      </c>
      <c r="Q905" s="16">
        <v>18799</v>
      </c>
      <c r="R905" s="17">
        <v>40</v>
      </c>
      <c r="S905" s="18">
        <v>12971.309999999998</v>
      </c>
      <c r="T905" s="19" t="s">
        <v>407</v>
      </c>
      <c r="U905" s="20" t="s">
        <v>526</v>
      </c>
      <c r="V905" s="22">
        <v>41</v>
      </c>
      <c r="W905" s="22">
        <v>1</v>
      </c>
      <c r="X905" s="23"/>
    </row>
    <row r="906" spans="1:24" s="1" customFormat="1" ht="108" customHeight="1" x14ac:dyDescent="0.3">
      <c r="A906" s="11" t="s">
        <v>23</v>
      </c>
      <c r="B906" s="11" t="s">
        <v>1509</v>
      </c>
      <c r="C906" s="12" t="s">
        <v>1510</v>
      </c>
      <c r="D906" s="26"/>
      <c r="E906" s="39" t="str">
        <f>HYPERLINK("https://www.google.ru/search?q=HF3053-001&amp;newwindow=1&amp;tbm=isch","Еще фото")</f>
        <v>Еще фото</v>
      </c>
      <c r="F906" s="25" t="s">
        <v>43</v>
      </c>
      <c r="G906" s="11" t="s">
        <v>513</v>
      </c>
      <c r="H906" s="11" t="s">
        <v>514</v>
      </c>
      <c r="I906" s="14" t="s">
        <v>867</v>
      </c>
      <c r="J906" s="14" t="s">
        <v>29</v>
      </c>
      <c r="K906" s="15" t="s">
        <v>58</v>
      </c>
      <c r="L906" s="14" t="s">
        <v>1511</v>
      </c>
      <c r="M906" s="14" t="s">
        <v>546</v>
      </c>
      <c r="N906" s="14" t="s">
        <v>241</v>
      </c>
      <c r="O906" s="14"/>
      <c r="P906" s="15" t="s">
        <v>665</v>
      </c>
      <c r="Q906" s="16">
        <v>17699</v>
      </c>
      <c r="R906" s="17">
        <v>40</v>
      </c>
      <c r="S906" s="18">
        <v>12212.31</v>
      </c>
      <c r="T906" s="19" t="s">
        <v>407</v>
      </c>
      <c r="U906" s="20" t="s">
        <v>589</v>
      </c>
      <c r="V906" s="22">
        <v>39</v>
      </c>
      <c r="W906" s="22">
        <v>1</v>
      </c>
      <c r="X906" s="23"/>
    </row>
    <row r="907" spans="1:24" s="1" customFormat="1" ht="108" customHeight="1" x14ac:dyDescent="0.3">
      <c r="A907" s="11" t="s">
        <v>23</v>
      </c>
      <c r="B907" s="11" t="s">
        <v>1509</v>
      </c>
      <c r="C907" s="12" t="s">
        <v>1512</v>
      </c>
      <c r="D907" s="26"/>
      <c r="E907" s="39" t="str">
        <f>HYPERLINK("https://www.google.ru/search?q=HF3053-019&amp;newwindow=1&amp;tbm=isch","Еще фото")</f>
        <v>Еще фото</v>
      </c>
      <c r="F907" s="13"/>
      <c r="G907" s="11" t="s">
        <v>513</v>
      </c>
      <c r="H907" s="11" t="s">
        <v>514</v>
      </c>
      <c r="I907" s="14" t="s">
        <v>867</v>
      </c>
      <c r="J907" s="14" t="s">
        <v>29</v>
      </c>
      <c r="K907" s="15" t="s">
        <v>58</v>
      </c>
      <c r="L907" s="14"/>
      <c r="M907" s="14"/>
      <c r="N907" s="14" t="s">
        <v>102</v>
      </c>
      <c r="O907" s="14"/>
      <c r="P907" s="15" t="s">
        <v>665</v>
      </c>
      <c r="Q907" s="16">
        <v>17699</v>
      </c>
      <c r="R907" s="17">
        <v>40</v>
      </c>
      <c r="S907" s="18">
        <v>12212.31</v>
      </c>
      <c r="T907" s="19" t="s">
        <v>407</v>
      </c>
      <c r="U907" s="20" t="s">
        <v>524</v>
      </c>
      <c r="V907" s="30">
        <v>39.5</v>
      </c>
      <c r="W907" s="22">
        <v>1</v>
      </c>
      <c r="X907" s="23"/>
    </row>
    <row r="908" spans="1:24" s="1" customFormat="1" ht="52.05" customHeight="1" x14ac:dyDescent="0.3">
      <c r="A908" s="11" t="s">
        <v>23</v>
      </c>
      <c r="B908" s="11" t="s">
        <v>1509</v>
      </c>
      <c r="C908" s="12" t="s">
        <v>1513</v>
      </c>
      <c r="D908" s="59"/>
      <c r="E908" s="39" t="str">
        <f>HYPERLINK("https://www.google.ru/search?q=HF3053-100&amp;newwindow=1&amp;tbm=isch","Еще фото")</f>
        <v>Еще фото</v>
      </c>
      <c r="F908" s="13"/>
      <c r="G908" s="11" t="s">
        <v>513</v>
      </c>
      <c r="H908" s="11" t="s">
        <v>514</v>
      </c>
      <c r="I908" s="14" t="s">
        <v>867</v>
      </c>
      <c r="J908" s="14" t="s">
        <v>29</v>
      </c>
      <c r="K908" s="15" t="s">
        <v>58</v>
      </c>
      <c r="L908" s="56" t="s">
        <v>1511</v>
      </c>
      <c r="M908" s="14" t="s">
        <v>546</v>
      </c>
      <c r="N908" s="14" t="s">
        <v>75</v>
      </c>
      <c r="O908" s="14"/>
      <c r="P908" s="15" t="s">
        <v>665</v>
      </c>
      <c r="Q908" s="16">
        <v>16299</v>
      </c>
      <c r="R908" s="17">
        <v>40</v>
      </c>
      <c r="S908" s="18">
        <v>11246.31</v>
      </c>
      <c r="T908" s="19" t="s">
        <v>407</v>
      </c>
      <c r="U908" s="20" t="s">
        <v>589</v>
      </c>
      <c r="V908" s="22">
        <v>39</v>
      </c>
      <c r="W908" s="22">
        <v>1</v>
      </c>
      <c r="X908" s="23"/>
    </row>
    <row r="909" spans="1:24" s="1" customFormat="1" ht="61.05" customHeight="1" x14ac:dyDescent="0.3">
      <c r="A909" s="24" t="s">
        <v>23</v>
      </c>
      <c r="B909" s="24" t="s">
        <v>1509</v>
      </c>
      <c r="C909" s="12" t="s">
        <v>1513</v>
      </c>
      <c r="D909" s="60"/>
      <c r="E909" s="39" t="str">
        <f>HYPERLINK("https://www.google.ru/search?q=HF3053-100&amp;newwindow=1&amp;tbm=isch","Еще фото")</f>
        <v>Еще фото</v>
      </c>
      <c r="F909" s="13"/>
      <c r="G909" s="24" t="s">
        <v>513</v>
      </c>
      <c r="H909" s="24" t="s">
        <v>514</v>
      </c>
      <c r="I909" s="24" t="s">
        <v>867</v>
      </c>
      <c r="J909" s="14" t="s">
        <v>29</v>
      </c>
      <c r="K909" s="15" t="s">
        <v>58</v>
      </c>
      <c r="L909" s="58"/>
      <c r="M909" s="14" t="s">
        <v>546</v>
      </c>
      <c r="N909" s="14" t="s">
        <v>75</v>
      </c>
      <c r="O909" s="14"/>
      <c r="P909" s="15" t="s">
        <v>665</v>
      </c>
      <c r="Q909" s="16">
        <v>16299</v>
      </c>
      <c r="R909" s="17">
        <v>40</v>
      </c>
      <c r="S909" s="18">
        <v>11246.31</v>
      </c>
      <c r="T909" s="19" t="s">
        <v>407</v>
      </c>
      <c r="U909" s="20" t="s">
        <v>524</v>
      </c>
      <c r="V909" s="30">
        <v>39.5</v>
      </c>
      <c r="W909" s="22">
        <v>1</v>
      </c>
      <c r="X909" s="23"/>
    </row>
    <row r="910" spans="1:24" s="1" customFormat="1" ht="108" customHeight="1" x14ac:dyDescent="0.3">
      <c r="A910" s="11" t="s">
        <v>23</v>
      </c>
      <c r="B910" s="11" t="s">
        <v>1514</v>
      </c>
      <c r="C910" s="12" t="s">
        <v>1515</v>
      </c>
      <c r="D910" s="26"/>
      <c r="E910" s="39" t="str">
        <f>HYPERLINK("https://www.google.ru/search?q=HF3141-200&amp;newwindow=1&amp;tbm=isch","Еще фото")</f>
        <v>Еще фото</v>
      </c>
      <c r="F910" s="13"/>
      <c r="G910" s="11" t="s">
        <v>513</v>
      </c>
      <c r="H910" s="11" t="s">
        <v>514</v>
      </c>
      <c r="I910" s="14" t="s">
        <v>867</v>
      </c>
      <c r="J910" s="14" t="s">
        <v>29</v>
      </c>
      <c r="K910" s="15" t="s">
        <v>30</v>
      </c>
      <c r="L910" s="14" t="s">
        <v>1516</v>
      </c>
      <c r="M910" s="14"/>
      <c r="N910" s="14" t="s">
        <v>127</v>
      </c>
      <c r="O910" s="14"/>
      <c r="P910" s="15" t="s">
        <v>604</v>
      </c>
      <c r="Q910" s="16">
        <v>18799</v>
      </c>
      <c r="R910" s="17">
        <v>40</v>
      </c>
      <c r="S910" s="18">
        <v>12971.309999999998</v>
      </c>
      <c r="T910" s="19" t="s">
        <v>407</v>
      </c>
      <c r="U910" s="20" t="s">
        <v>526</v>
      </c>
      <c r="V910" s="22">
        <v>43</v>
      </c>
      <c r="W910" s="22">
        <v>1</v>
      </c>
      <c r="X910" s="23"/>
    </row>
    <row r="911" spans="1:24" s="1" customFormat="1" ht="17" customHeight="1" x14ac:dyDescent="0.3">
      <c r="A911" s="11" t="s">
        <v>23</v>
      </c>
      <c r="B911" s="11" t="s">
        <v>1517</v>
      </c>
      <c r="C911" s="12" t="s">
        <v>1518</v>
      </c>
      <c r="D911" s="53"/>
      <c r="E911" s="39" t="str">
        <f t="shared" ref="E911:E916" si="32">HYPERLINK("https://www.google.ru/search?q=HF5338-100&amp;newwindow=1&amp;tbm=isch","Еще фото")</f>
        <v>Еще фото</v>
      </c>
      <c r="F911" s="13"/>
      <c r="G911" s="11" t="s">
        <v>513</v>
      </c>
      <c r="H911" s="11" t="s">
        <v>514</v>
      </c>
      <c r="I911" s="14" t="s">
        <v>867</v>
      </c>
      <c r="J911" s="14" t="s">
        <v>29</v>
      </c>
      <c r="K911" s="15" t="s">
        <v>58</v>
      </c>
      <c r="L911" s="56" t="s">
        <v>1519</v>
      </c>
      <c r="M911" s="14" t="s">
        <v>546</v>
      </c>
      <c r="N911" s="14" t="s">
        <v>316</v>
      </c>
      <c r="O911" s="14"/>
      <c r="P911" s="15" t="s">
        <v>1520</v>
      </c>
      <c r="Q911" s="16">
        <v>25599</v>
      </c>
      <c r="R911" s="17">
        <v>40</v>
      </c>
      <c r="S911" s="18">
        <v>17663.309999999998</v>
      </c>
      <c r="T911" s="19" t="s">
        <v>407</v>
      </c>
      <c r="U911" s="20" t="s">
        <v>541</v>
      </c>
      <c r="V911" s="22">
        <v>35</v>
      </c>
      <c r="W911" s="22">
        <v>1</v>
      </c>
      <c r="X911" s="23"/>
    </row>
    <row r="912" spans="1:24" s="1" customFormat="1" ht="17" customHeight="1" x14ac:dyDescent="0.3">
      <c r="A912" s="24" t="s">
        <v>23</v>
      </c>
      <c r="B912" s="24" t="s">
        <v>1517</v>
      </c>
      <c r="C912" s="12" t="s">
        <v>1518</v>
      </c>
      <c r="D912" s="54"/>
      <c r="E912" s="39" t="str">
        <f t="shared" si="32"/>
        <v>Еще фото</v>
      </c>
      <c r="F912" s="13"/>
      <c r="G912" s="24" t="s">
        <v>513</v>
      </c>
      <c r="H912" s="24" t="s">
        <v>514</v>
      </c>
      <c r="I912" s="24" t="s">
        <v>867</v>
      </c>
      <c r="J912" s="14" t="s">
        <v>29</v>
      </c>
      <c r="K912" s="15" t="s">
        <v>58</v>
      </c>
      <c r="L912" s="57"/>
      <c r="M912" s="14" t="s">
        <v>546</v>
      </c>
      <c r="N912" s="14" t="s">
        <v>316</v>
      </c>
      <c r="O912" s="14"/>
      <c r="P912" s="15" t="s">
        <v>1520</v>
      </c>
      <c r="Q912" s="16">
        <v>25599</v>
      </c>
      <c r="R912" s="17">
        <v>40</v>
      </c>
      <c r="S912" s="18">
        <v>17663.309999999998</v>
      </c>
      <c r="T912" s="19" t="s">
        <v>407</v>
      </c>
      <c r="U912" s="20" t="s">
        <v>519</v>
      </c>
      <c r="V912" s="30">
        <v>35.5</v>
      </c>
      <c r="W912" s="22">
        <v>1</v>
      </c>
      <c r="X912" s="23"/>
    </row>
    <row r="913" spans="1:24" s="1" customFormat="1" ht="17" customHeight="1" x14ac:dyDescent="0.3">
      <c r="A913" s="24" t="s">
        <v>23</v>
      </c>
      <c r="B913" s="24" t="s">
        <v>1517</v>
      </c>
      <c r="C913" s="12" t="s">
        <v>1518</v>
      </c>
      <c r="D913" s="54"/>
      <c r="E913" s="39" t="str">
        <f t="shared" si="32"/>
        <v>Еще фото</v>
      </c>
      <c r="F913" s="13"/>
      <c r="G913" s="24" t="s">
        <v>513</v>
      </c>
      <c r="H913" s="24" t="s">
        <v>514</v>
      </c>
      <c r="I913" s="24" t="s">
        <v>867</v>
      </c>
      <c r="J913" s="14" t="s">
        <v>29</v>
      </c>
      <c r="K913" s="15" t="s">
        <v>58</v>
      </c>
      <c r="L913" s="57"/>
      <c r="M913" s="14" t="s">
        <v>546</v>
      </c>
      <c r="N913" s="14" t="s">
        <v>316</v>
      </c>
      <c r="O913" s="14"/>
      <c r="P913" s="15" t="s">
        <v>1520</v>
      </c>
      <c r="Q913" s="16">
        <v>25599</v>
      </c>
      <c r="R913" s="17">
        <v>40</v>
      </c>
      <c r="S913" s="18">
        <v>17663.309999999998</v>
      </c>
      <c r="T913" s="19" t="s">
        <v>407</v>
      </c>
      <c r="U913" s="20" t="s">
        <v>520</v>
      </c>
      <c r="V913" s="30">
        <v>36.5</v>
      </c>
      <c r="W913" s="22">
        <v>1</v>
      </c>
      <c r="X913" s="23"/>
    </row>
    <row r="914" spans="1:24" s="1" customFormat="1" ht="17" customHeight="1" x14ac:dyDescent="0.3">
      <c r="A914" s="24" t="s">
        <v>23</v>
      </c>
      <c r="B914" s="24" t="s">
        <v>1517</v>
      </c>
      <c r="C914" s="12" t="s">
        <v>1518</v>
      </c>
      <c r="D914" s="54"/>
      <c r="E914" s="39" t="str">
        <f t="shared" si="32"/>
        <v>Еще фото</v>
      </c>
      <c r="F914" s="13"/>
      <c r="G914" s="24" t="s">
        <v>513</v>
      </c>
      <c r="H914" s="24" t="s">
        <v>514</v>
      </c>
      <c r="I914" s="24" t="s">
        <v>867</v>
      </c>
      <c r="J914" s="14" t="s">
        <v>29</v>
      </c>
      <c r="K914" s="15" t="s">
        <v>58</v>
      </c>
      <c r="L914" s="57"/>
      <c r="M914" s="14" t="s">
        <v>546</v>
      </c>
      <c r="N914" s="14" t="s">
        <v>316</v>
      </c>
      <c r="O914" s="14"/>
      <c r="P914" s="15" t="s">
        <v>1520</v>
      </c>
      <c r="Q914" s="16">
        <v>25599</v>
      </c>
      <c r="R914" s="17">
        <v>40</v>
      </c>
      <c r="S914" s="18">
        <v>17663.309999999998</v>
      </c>
      <c r="T914" s="19" t="s">
        <v>407</v>
      </c>
      <c r="U914" s="20" t="s">
        <v>521</v>
      </c>
      <c r="V914" s="22">
        <v>37</v>
      </c>
      <c r="W914" s="22">
        <v>1</v>
      </c>
      <c r="X914" s="23"/>
    </row>
    <row r="915" spans="1:24" s="1" customFormat="1" ht="17" customHeight="1" x14ac:dyDescent="0.3">
      <c r="A915" s="24" t="s">
        <v>23</v>
      </c>
      <c r="B915" s="24" t="s">
        <v>1517</v>
      </c>
      <c r="C915" s="12" t="s">
        <v>1518</v>
      </c>
      <c r="D915" s="54"/>
      <c r="E915" s="39" t="str">
        <f t="shared" si="32"/>
        <v>Еще фото</v>
      </c>
      <c r="F915" s="13"/>
      <c r="G915" s="24" t="s">
        <v>513</v>
      </c>
      <c r="H915" s="24" t="s">
        <v>514</v>
      </c>
      <c r="I915" s="24" t="s">
        <v>867</v>
      </c>
      <c r="J915" s="14" t="s">
        <v>29</v>
      </c>
      <c r="K915" s="15" t="s">
        <v>58</v>
      </c>
      <c r="L915" s="57"/>
      <c r="M915" s="14" t="s">
        <v>546</v>
      </c>
      <c r="N915" s="14" t="s">
        <v>316</v>
      </c>
      <c r="O915" s="14"/>
      <c r="P915" s="15" t="s">
        <v>1520</v>
      </c>
      <c r="Q915" s="16">
        <v>25599</v>
      </c>
      <c r="R915" s="17">
        <v>40</v>
      </c>
      <c r="S915" s="18">
        <v>17663.309999999998</v>
      </c>
      <c r="T915" s="19" t="s">
        <v>407</v>
      </c>
      <c r="U915" s="20" t="s">
        <v>522</v>
      </c>
      <c r="V915" s="30">
        <v>37.5</v>
      </c>
      <c r="W915" s="22">
        <v>2</v>
      </c>
      <c r="X915" s="23"/>
    </row>
    <row r="916" spans="1:24" s="1" customFormat="1" ht="22.05" customHeight="1" x14ac:dyDescent="0.3">
      <c r="A916" s="24" t="s">
        <v>23</v>
      </c>
      <c r="B916" s="24" t="s">
        <v>1517</v>
      </c>
      <c r="C916" s="12" t="s">
        <v>1518</v>
      </c>
      <c r="D916" s="55"/>
      <c r="E916" s="39" t="str">
        <f t="shared" si="32"/>
        <v>Еще фото</v>
      </c>
      <c r="F916" s="13"/>
      <c r="G916" s="24" t="s">
        <v>513</v>
      </c>
      <c r="H916" s="24" t="s">
        <v>514</v>
      </c>
      <c r="I916" s="24" t="s">
        <v>867</v>
      </c>
      <c r="J916" s="14" t="s">
        <v>29</v>
      </c>
      <c r="K916" s="15" t="s">
        <v>58</v>
      </c>
      <c r="L916" s="58"/>
      <c r="M916" s="14" t="s">
        <v>546</v>
      </c>
      <c r="N916" s="14" t="s">
        <v>316</v>
      </c>
      <c r="O916" s="14"/>
      <c r="P916" s="15" t="s">
        <v>1520</v>
      </c>
      <c r="Q916" s="16">
        <v>25599</v>
      </c>
      <c r="R916" s="17">
        <v>40</v>
      </c>
      <c r="S916" s="18">
        <v>17663.309999999998</v>
      </c>
      <c r="T916" s="19" t="s">
        <v>407</v>
      </c>
      <c r="U916" s="20" t="s">
        <v>523</v>
      </c>
      <c r="V916" s="22">
        <v>38</v>
      </c>
      <c r="W916" s="22">
        <v>2</v>
      </c>
      <c r="X916" s="23"/>
    </row>
    <row r="917" spans="1:24" s="1" customFormat="1" ht="52.05" customHeight="1" x14ac:dyDescent="0.3">
      <c r="A917" s="11" t="s">
        <v>23</v>
      </c>
      <c r="B917" s="11" t="s">
        <v>1521</v>
      </c>
      <c r="C917" s="12" t="s">
        <v>1522</v>
      </c>
      <c r="D917" s="59"/>
      <c r="E917" s="39" t="str">
        <f>HYPERLINK("https://www.google.ru/search?q=HF5441-101&amp;newwindow=1&amp;tbm=isch","Еще фото")</f>
        <v>Еще фото</v>
      </c>
      <c r="F917" s="13"/>
      <c r="G917" s="11" t="s">
        <v>513</v>
      </c>
      <c r="H917" s="11" t="s">
        <v>514</v>
      </c>
      <c r="I917" s="14" t="s">
        <v>867</v>
      </c>
      <c r="J917" s="14" t="s">
        <v>29</v>
      </c>
      <c r="K917" s="15" t="s">
        <v>30</v>
      </c>
      <c r="L917" s="56" t="s">
        <v>1523</v>
      </c>
      <c r="M917" s="14"/>
      <c r="N917" s="14" t="s">
        <v>939</v>
      </c>
      <c r="O917" s="14"/>
      <c r="P917" s="15" t="s">
        <v>869</v>
      </c>
      <c r="Q917" s="16">
        <v>17399</v>
      </c>
      <c r="R917" s="17">
        <v>40</v>
      </c>
      <c r="S917" s="18">
        <v>12005.31</v>
      </c>
      <c r="T917" s="19" t="s">
        <v>407</v>
      </c>
      <c r="U917" s="20" t="s">
        <v>522</v>
      </c>
      <c r="V917" s="30">
        <v>39.5</v>
      </c>
      <c r="W917" s="22">
        <v>1</v>
      </c>
      <c r="X917" s="23"/>
    </row>
    <row r="918" spans="1:24" s="1" customFormat="1" ht="61.05" customHeight="1" x14ac:dyDescent="0.3">
      <c r="A918" s="24" t="s">
        <v>23</v>
      </c>
      <c r="B918" s="24" t="s">
        <v>1521</v>
      </c>
      <c r="C918" s="12" t="s">
        <v>1522</v>
      </c>
      <c r="D918" s="60"/>
      <c r="E918" s="39" t="str">
        <f>HYPERLINK("https://www.google.ru/search?q=HF5441-101&amp;newwindow=1&amp;tbm=isch","Еще фото")</f>
        <v>Еще фото</v>
      </c>
      <c r="F918" s="13"/>
      <c r="G918" s="24" t="s">
        <v>513</v>
      </c>
      <c r="H918" s="24" t="s">
        <v>514</v>
      </c>
      <c r="I918" s="24" t="s">
        <v>867</v>
      </c>
      <c r="J918" s="14" t="s">
        <v>29</v>
      </c>
      <c r="K918" s="15" t="s">
        <v>30</v>
      </c>
      <c r="L918" s="58"/>
      <c r="M918" s="14"/>
      <c r="N918" s="14" t="s">
        <v>939</v>
      </c>
      <c r="O918" s="14"/>
      <c r="P918" s="15" t="s">
        <v>869</v>
      </c>
      <c r="Q918" s="16">
        <v>17399</v>
      </c>
      <c r="R918" s="17">
        <v>40</v>
      </c>
      <c r="S918" s="18">
        <v>12005.31</v>
      </c>
      <c r="T918" s="19" t="s">
        <v>407</v>
      </c>
      <c r="U918" s="20" t="s">
        <v>589</v>
      </c>
      <c r="V918" s="22">
        <v>41</v>
      </c>
      <c r="W918" s="22">
        <v>1</v>
      </c>
      <c r="X918" s="23"/>
    </row>
    <row r="919" spans="1:24" s="1" customFormat="1" ht="108" customHeight="1" x14ac:dyDescent="0.3">
      <c r="A919" s="11" t="s">
        <v>23</v>
      </c>
      <c r="B919" s="11" t="s">
        <v>1521</v>
      </c>
      <c r="C919" s="12" t="s">
        <v>1524</v>
      </c>
      <c r="D919" s="26"/>
      <c r="E919" s="39" t="str">
        <f>HYPERLINK("https://www.google.ru/search?q=HF5441-112&amp;newwindow=1&amp;tbm=isch","Еще фото")</f>
        <v>Еще фото</v>
      </c>
      <c r="F919" s="13"/>
      <c r="G919" s="11" t="s">
        <v>513</v>
      </c>
      <c r="H919" s="11" t="s">
        <v>514</v>
      </c>
      <c r="I919" s="14" t="s">
        <v>867</v>
      </c>
      <c r="J919" s="14" t="s">
        <v>29</v>
      </c>
      <c r="K919" s="15" t="s">
        <v>30</v>
      </c>
      <c r="L919" s="14" t="s">
        <v>1523</v>
      </c>
      <c r="M919" s="14"/>
      <c r="N919" s="14" t="s">
        <v>1525</v>
      </c>
      <c r="O919" s="14"/>
      <c r="P919" s="15" t="s">
        <v>869</v>
      </c>
      <c r="Q919" s="16">
        <v>19999</v>
      </c>
      <c r="R919" s="17">
        <v>40</v>
      </c>
      <c r="S919" s="18">
        <v>13799.309999999998</v>
      </c>
      <c r="T919" s="19" t="s">
        <v>407</v>
      </c>
      <c r="U919" s="20" t="s">
        <v>589</v>
      </c>
      <c r="V919" s="22">
        <v>41</v>
      </c>
      <c r="W919" s="22">
        <v>1</v>
      </c>
      <c r="X919" s="23"/>
    </row>
    <row r="920" spans="1:24" s="1" customFormat="1" ht="108" customHeight="1" x14ac:dyDescent="0.3">
      <c r="A920" s="11" t="s">
        <v>23</v>
      </c>
      <c r="B920" s="11" t="s">
        <v>1526</v>
      </c>
      <c r="C920" s="12" t="s">
        <v>1527</v>
      </c>
      <c r="D920" s="26"/>
      <c r="E920" s="39" t="str">
        <f>HYPERLINK("https://www.google.ru/search?q=HJ4484-100&amp;newwindow=1&amp;tbm=isch","Еще фото")</f>
        <v>Еще фото</v>
      </c>
      <c r="F920" s="13"/>
      <c r="G920" s="11" t="s">
        <v>513</v>
      </c>
      <c r="H920" s="11" t="s">
        <v>514</v>
      </c>
      <c r="I920" s="14" t="s">
        <v>867</v>
      </c>
      <c r="J920" s="14" t="s">
        <v>29</v>
      </c>
      <c r="K920" s="15" t="s">
        <v>30</v>
      </c>
      <c r="L920" s="14" t="s">
        <v>1528</v>
      </c>
      <c r="M920" s="14" t="s">
        <v>546</v>
      </c>
      <c r="N920" s="14" t="s">
        <v>75</v>
      </c>
      <c r="O920" s="14"/>
      <c r="P920" s="15" t="s">
        <v>1391</v>
      </c>
      <c r="Q920" s="16">
        <v>23599</v>
      </c>
      <c r="R920" s="17">
        <v>40</v>
      </c>
      <c r="S920" s="18">
        <v>16283.309999999998</v>
      </c>
      <c r="T920" s="19" t="s">
        <v>407</v>
      </c>
      <c r="U920" s="20" t="s">
        <v>666</v>
      </c>
      <c r="V920" s="22">
        <v>44</v>
      </c>
      <c r="W920" s="22">
        <v>1</v>
      </c>
      <c r="X920" s="23"/>
    </row>
    <row r="921" spans="1:24" s="1" customFormat="1" ht="108" customHeight="1" x14ac:dyDescent="0.3">
      <c r="A921" s="11" t="s">
        <v>23</v>
      </c>
      <c r="B921" s="11" t="s">
        <v>1529</v>
      </c>
      <c r="C921" s="12" t="s">
        <v>1530</v>
      </c>
      <c r="D921" s="26"/>
      <c r="E921" s="39" t="str">
        <f>HYPERLINK("https://www.google.ru/search?q=HJ5228-013&amp;newwindow=1&amp;tbm=isch","Еще фото")</f>
        <v>Еще фото</v>
      </c>
      <c r="F921" s="13"/>
      <c r="G921" s="11" t="s">
        <v>513</v>
      </c>
      <c r="H921" s="11" t="s">
        <v>514</v>
      </c>
      <c r="I921" s="14" t="s">
        <v>867</v>
      </c>
      <c r="J921" s="14" t="s">
        <v>29</v>
      </c>
      <c r="K921" s="15" t="s">
        <v>30</v>
      </c>
      <c r="L921" s="14" t="s">
        <v>1531</v>
      </c>
      <c r="M921" s="14"/>
      <c r="N921" s="14" t="s">
        <v>92</v>
      </c>
      <c r="O921" s="14"/>
      <c r="P921" s="15" t="s">
        <v>518</v>
      </c>
      <c r="Q921" s="16">
        <v>13199</v>
      </c>
      <c r="R921" s="17">
        <v>40</v>
      </c>
      <c r="S921" s="18">
        <v>9107.31</v>
      </c>
      <c r="T921" s="19" t="s">
        <v>407</v>
      </c>
      <c r="U921" s="20" t="s">
        <v>524</v>
      </c>
      <c r="V921" s="30">
        <v>41.5</v>
      </c>
      <c r="W921" s="22">
        <v>2</v>
      </c>
      <c r="X921" s="23"/>
    </row>
    <row r="922" spans="1:24" s="1" customFormat="1" ht="52.05" customHeight="1" x14ac:dyDescent="0.3">
      <c r="A922" s="11" t="s">
        <v>23</v>
      </c>
      <c r="B922" s="11" t="s">
        <v>1529</v>
      </c>
      <c r="C922" s="12" t="s">
        <v>1532</v>
      </c>
      <c r="D922" s="59"/>
      <c r="E922" s="39" t="str">
        <f>HYPERLINK("https://www.google.ru/search?q=HJ5228-109&amp;newwindow=1&amp;tbm=isch","Еще фото")</f>
        <v>Еще фото</v>
      </c>
      <c r="F922" s="13"/>
      <c r="G922" s="11" t="s">
        <v>513</v>
      </c>
      <c r="H922" s="11" t="s">
        <v>514</v>
      </c>
      <c r="I922" s="14" t="s">
        <v>867</v>
      </c>
      <c r="J922" s="14" t="s">
        <v>29</v>
      </c>
      <c r="K922" s="15" t="s">
        <v>30</v>
      </c>
      <c r="L922" s="56" t="s">
        <v>1531</v>
      </c>
      <c r="M922" s="14"/>
      <c r="N922" s="14" t="s">
        <v>75</v>
      </c>
      <c r="O922" s="14"/>
      <c r="P922" s="15" t="s">
        <v>518</v>
      </c>
      <c r="Q922" s="16">
        <v>13199</v>
      </c>
      <c r="R922" s="17">
        <v>40</v>
      </c>
      <c r="S922" s="18">
        <v>9107.31</v>
      </c>
      <c r="T922" s="19" t="s">
        <v>407</v>
      </c>
      <c r="U922" s="20" t="s">
        <v>589</v>
      </c>
      <c r="V922" s="22">
        <v>41</v>
      </c>
      <c r="W922" s="22">
        <v>1</v>
      </c>
      <c r="X922" s="23"/>
    </row>
    <row r="923" spans="1:24" s="1" customFormat="1" ht="61.05" customHeight="1" x14ac:dyDescent="0.3">
      <c r="A923" s="24" t="s">
        <v>23</v>
      </c>
      <c r="B923" s="24" t="s">
        <v>1529</v>
      </c>
      <c r="C923" s="12" t="s">
        <v>1532</v>
      </c>
      <c r="D923" s="60"/>
      <c r="E923" s="39" t="str">
        <f>HYPERLINK("https://www.google.ru/search?q=HJ5228-109&amp;newwindow=1&amp;tbm=isch","Еще фото")</f>
        <v>Еще фото</v>
      </c>
      <c r="F923" s="13"/>
      <c r="G923" s="24" t="s">
        <v>513</v>
      </c>
      <c r="H923" s="24" t="s">
        <v>514</v>
      </c>
      <c r="I923" s="24" t="s">
        <v>867</v>
      </c>
      <c r="J923" s="14" t="s">
        <v>29</v>
      </c>
      <c r="K923" s="15" t="s">
        <v>30</v>
      </c>
      <c r="L923" s="58"/>
      <c r="M923" s="14"/>
      <c r="N923" s="14" t="s">
        <v>75</v>
      </c>
      <c r="O923" s="14"/>
      <c r="P923" s="15" t="s">
        <v>518</v>
      </c>
      <c r="Q923" s="16">
        <v>13199</v>
      </c>
      <c r="R923" s="17">
        <v>40</v>
      </c>
      <c r="S923" s="18">
        <v>9107.31</v>
      </c>
      <c r="T923" s="19" t="s">
        <v>407</v>
      </c>
      <c r="U923" s="20" t="s">
        <v>524</v>
      </c>
      <c r="V923" s="30">
        <v>41.5</v>
      </c>
      <c r="W923" s="22">
        <v>2</v>
      </c>
      <c r="X923" s="23"/>
    </row>
    <row r="924" spans="1:24" s="1" customFormat="1" ht="108" customHeight="1" x14ac:dyDescent="0.3">
      <c r="A924" s="11" t="s">
        <v>23</v>
      </c>
      <c r="B924" s="11" t="s">
        <v>1533</v>
      </c>
      <c r="C924" s="12" t="s">
        <v>1534</v>
      </c>
      <c r="D924" s="26"/>
      <c r="E924" s="39" t="str">
        <f>HYPERLINK("https://www.google.ru/search?q=HJ5228-402&amp;newwindow=1&amp;tbm=isch","Еще фото")</f>
        <v>Еще фото</v>
      </c>
      <c r="F924" s="13" t="s">
        <v>26</v>
      </c>
      <c r="G924" s="11" t="s">
        <v>513</v>
      </c>
      <c r="H924" s="11" t="s">
        <v>514</v>
      </c>
      <c r="I924" s="14" t="s">
        <v>867</v>
      </c>
      <c r="J924" s="14" t="s">
        <v>29</v>
      </c>
      <c r="K924" s="15" t="s">
        <v>30</v>
      </c>
      <c r="L924" s="14" t="s">
        <v>1535</v>
      </c>
      <c r="M924" s="14"/>
      <c r="N924" s="14" t="s">
        <v>85</v>
      </c>
      <c r="O924" s="14"/>
      <c r="P924" s="15" t="s">
        <v>665</v>
      </c>
      <c r="Q924" s="16">
        <v>12799</v>
      </c>
      <c r="R924" s="17">
        <v>40</v>
      </c>
      <c r="S924" s="18">
        <v>8831.31</v>
      </c>
      <c r="T924" s="19" t="s">
        <v>407</v>
      </c>
      <c r="U924" s="20" t="s">
        <v>579</v>
      </c>
      <c r="V924" s="22">
        <v>45</v>
      </c>
      <c r="W924" s="22">
        <v>1</v>
      </c>
      <c r="X924" s="23"/>
    </row>
    <row r="925" spans="1:24" s="1" customFormat="1" ht="26" customHeight="1" x14ac:dyDescent="0.3">
      <c r="A925" s="11" t="s">
        <v>23</v>
      </c>
      <c r="B925" s="11" t="s">
        <v>1536</v>
      </c>
      <c r="C925" s="12" t="s">
        <v>1537</v>
      </c>
      <c r="D925" s="53"/>
      <c r="E925" s="39" t="str">
        <f>HYPERLINK("https://www.google.ru/search?q=HJ6654-100&amp;newwindow=1&amp;tbm=isch","Еще фото")</f>
        <v>Еще фото</v>
      </c>
      <c r="F925" s="13"/>
      <c r="G925" s="11" t="s">
        <v>513</v>
      </c>
      <c r="H925" s="11" t="s">
        <v>514</v>
      </c>
      <c r="I925" s="14" t="s">
        <v>867</v>
      </c>
      <c r="J925" s="14" t="s">
        <v>29</v>
      </c>
      <c r="K925" s="15" t="s">
        <v>30</v>
      </c>
      <c r="L925" s="56" t="s">
        <v>1538</v>
      </c>
      <c r="M925" s="14" t="s">
        <v>546</v>
      </c>
      <c r="N925" s="14" t="s">
        <v>1539</v>
      </c>
      <c r="O925" s="14"/>
      <c r="P925" s="15" t="s">
        <v>1540</v>
      </c>
      <c r="Q925" s="16">
        <v>24299</v>
      </c>
      <c r="R925" s="17">
        <v>40</v>
      </c>
      <c r="S925" s="18">
        <v>16766.309999999998</v>
      </c>
      <c r="T925" s="19" t="s">
        <v>407</v>
      </c>
      <c r="U925" s="20" t="s">
        <v>525</v>
      </c>
      <c r="V925" s="22">
        <v>42</v>
      </c>
      <c r="W925" s="22">
        <v>3</v>
      </c>
      <c r="X925" s="23"/>
    </row>
    <row r="926" spans="1:24" s="1" customFormat="1" ht="26" customHeight="1" x14ac:dyDescent="0.3">
      <c r="A926" s="24" t="s">
        <v>23</v>
      </c>
      <c r="B926" s="24" t="s">
        <v>1536</v>
      </c>
      <c r="C926" s="12" t="s">
        <v>1537</v>
      </c>
      <c r="D926" s="54"/>
      <c r="E926" s="39" t="str">
        <f>HYPERLINK("https://www.google.ru/search?q=HJ6654-100&amp;newwindow=1&amp;tbm=isch","Еще фото")</f>
        <v>Еще фото</v>
      </c>
      <c r="F926" s="13"/>
      <c r="G926" s="24" t="s">
        <v>513</v>
      </c>
      <c r="H926" s="24" t="s">
        <v>514</v>
      </c>
      <c r="I926" s="24" t="s">
        <v>867</v>
      </c>
      <c r="J926" s="14" t="s">
        <v>29</v>
      </c>
      <c r="K926" s="15" t="s">
        <v>30</v>
      </c>
      <c r="L926" s="57"/>
      <c r="M926" s="14" t="s">
        <v>546</v>
      </c>
      <c r="N926" s="14" t="s">
        <v>1539</v>
      </c>
      <c r="O926" s="14"/>
      <c r="P926" s="15" t="s">
        <v>1540</v>
      </c>
      <c r="Q926" s="16">
        <v>24299</v>
      </c>
      <c r="R926" s="17">
        <v>40</v>
      </c>
      <c r="S926" s="18">
        <v>16766.309999999998</v>
      </c>
      <c r="T926" s="19" t="s">
        <v>407</v>
      </c>
      <c r="U926" s="20" t="s">
        <v>526</v>
      </c>
      <c r="V926" s="22">
        <v>43</v>
      </c>
      <c r="W926" s="22">
        <v>3</v>
      </c>
      <c r="X926" s="23"/>
    </row>
    <row r="927" spans="1:24" s="1" customFormat="1" ht="26" customHeight="1" x14ac:dyDescent="0.3">
      <c r="A927" s="24" t="s">
        <v>23</v>
      </c>
      <c r="B927" s="24" t="s">
        <v>1536</v>
      </c>
      <c r="C927" s="12" t="s">
        <v>1537</v>
      </c>
      <c r="D927" s="54"/>
      <c r="E927" s="39" t="str">
        <f>HYPERLINK("https://www.google.ru/search?q=HJ6654-100&amp;newwindow=1&amp;tbm=isch","Еще фото")</f>
        <v>Еще фото</v>
      </c>
      <c r="F927" s="13"/>
      <c r="G927" s="24" t="s">
        <v>513</v>
      </c>
      <c r="H927" s="24" t="s">
        <v>514</v>
      </c>
      <c r="I927" s="24" t="s">
        <v>867</v>
      </c>
      <c r="J927" s="14" t="s">
        <v>29</v>
      </c>
      <c r="K927" s="15" t="s">
        <v>30</v>
      </c>
      <c r="L927" s="57"/>
      <c r="M927" s="14" t="s">
        <v>546</v>
      </c>
      <c r="N927" s="14" t="s">
        <v>1539</v>
      </c>
      <c r="O927" s="14"/>
      <c r="P927" s="15" t="s">
        <v>1540</v>
      </c>
      <c r="Q927" s="16">
        <v>24299</v>
      </c>
      <c r="R927" s="17">
        <v>40</v>
      </c>
      <c r="S927" s="18">
        <v>16766.309999999998</v>
      </c>
      <c r="T927" s="19" t="s">
        <v>407</v>
      </c>
      <c r="U927" s="20" t="s">
        <v>527</v>
      </c>
      <c r="V927" s="30">
        <v>43.5</v>
      </c>
      <c r="W927" s="22">
        <v>5</v>
      </c>
      <c r="X927" s="23"/>
    </row>
    <row r="928" spans="1:24" s="1" customFormat="1" ht="26" customHeight="1" x14ac:dyDescent="0.3">
      <c r="A928" s="24" t="s">
        <v>23</v>
      </c>
      <c r="B928" s="24" t="s">
        <v>1536</v>
      </c>
      <c r="C928" s="12" t="s">
        <v>1537</v>
      </c>
      <c r="D928" s="55"/>
      <c r="E928" s="39" t="str">
        <f>HYPERLINK("https://www.google.ru/search?q=HJ6654-100&amp;newwindow=1&amp;tbm=isch","Еще фото")</f>
        <v>Еще фото</v>
      </c>
      <c r="F928" s="13"/>
      <c r="G928" s="24" t="s">
        <v>513</v>
      </c>
      <c r="H928" s="24" t="s">
        <v>514</v>
      </c>
      <c r="I928" s="24" t="s">
        <v>867</v>
      </c>
      <c r="J928" s="14" t="s">
        <v>29</v>
      </c>
      <c r="K928" s="15" t="s">
        <v>30</v>
      </c>
      <c r="L928" s="58"/>
      <c r="M928" s="14" t="s">
        <v>546</v>
      </c>
      <c r="N928" s="14" t="s">
        <v>1539</v>
      </c>
      <c r="O928" s="14"/>
      <c r="P928" s="15" t="s">
        <v>1540</v>
      </c>
      <c r="Q928" s="16">
        <v>24299</v>
      </c>
      <c r="R928" s="17">
        <v>40</v>
      </c>
      <c r="S928" s="18">
        <v>16766.309999999998</v>
      </c>
      <c r="T928" s="19" t="s">
        <v>407</v>
      </c>
      <c r="U928" s="20" t="s">
        <v>666</v>
      </c>
      <c r="V928" s="22">
        <v>44</v>
      </c>
      <c r="W928" s="22">
        <v>3</v>
      </c>
      <c r="X928" s="23"/>
    </row>
    <row r="929" spans="1:24" s="1" customFormat="1" ht="52.05" customHeight="1" x14ac:dyDescent="0.3">
      <c r="A929" s="11" t="s">
        <v>23</v>
      </c>
      <c r="B929" s="11" t="s">
        <v>1541</v>
      </c>
      <c r="C929" s="12" t="s">
        <v>1542</v>
      </c>
      <c r="D929" s="59"/>
      <c r="E929" s="39" t="str">
        <f>HYPERLINK("https://www.google.ru/search?q=HJ6777-108&amp;newwindow=1&amp;tbm=isch","Еще фото")</f>
        <v>Еще фото</v>
      </c>
      <c r="F929" s="13"/>
      <c r="G929" s="11" t="s">
        <v>513</v>
      </c>
      <c r="H929" s="11" t="s">
        <v>514</v>
      </c>
      <c r="I929" s="14" t="s">
        <v>867</v>
      </c>
      <c r="J929" s="14" t="s">
        <v>29</v>
      </c>
      <c r="K929" s="15" t="s">
        <v>30</v>
      </c>
      <c r="L929" s="56"/>
      <c r="M929" s="14"/>
      <c r="N929" s="14" t="s">
        <v>75</v>
      </c>
      <c r="O929" s="14"/>
      <c r="P929" s="15" t="s">
        <v>1543</v>
      </c>
      <c r="Q929" s="16">
        <v>14899</v>
      </c>
      <c r="R929" s="17">
        <v>40</v>
      </c>
      <c r="S929" s="18">
        <v>10280.31</v>
      </c>
      <c r="T929" s="19" t="s">
        <v>407</v>
      </c>
      <c r="U929" s="20" t="s">
        <v>524</v>
      </c>
      <c r="V929" s="30">
        <v>41.5</v>
      </c>
      <c r="W929" s="22">
        <v>1</v>
      </c>
      <c r="X929" s="23"/>
    </row>
    <row r="930" spans="1:24" s="1" customFormat="1" ht="61.05" customHeight="1" x14ac:dyDescent="0.3">
      <c r="A930" s="24" t="s">
        <v>23</v>
      </c>
      <c r="B930" s="24" t="s">
        <v>1541</v>
      </c>
      <c r="C930" s="12" t="s">
        <v>1542</v>
      </c>
      <c r="D930" s="60"/>
      <c r="E930" s="39" t="str">
        <f>HYPERLINK("https://www.google.ru/search?q=HJ6777-108&amp;newwindow=1&amp;tbm=isch","Еще фото")</f>
        <v>Еще фото</v>
      </c>
      <c r="F930" s="13"/>
      <c r="G930" s="24" t="s">
        <v>513</v>
      </c>
      <c r="H930" s="24" t="s">
        <v>514</v>
      </c>
      <c r="I930" s="24" t="s">
        <v>867</v>
      </c>
      <c r="J930" s="14" t="s">
        <v>29</v>
      </c>
      <c r="K930" s="15" t="s">
        <v>30</v>
      </c>
      <c r="L930" s="58"/>
      <c r="M930" s="14"/>
      <c r="N930" s="14" t="s">
        <v>75</v>
      </c>
      <c r="O930" s="14"/>
      <c r="P930" s="15" t="s">
        <v>1543</v>
      </c>
      <c r="Q930" s="16">
        <v>14899</v>
      </c>
      <c r="R930" s="17">
        <v>40</v>
      </c>
      <c r="S930" s="18">
        <v>10280.31</v>
      </c>
      <c r="T930" s="19" t="s">
        <v>407</v>
      </c>
      <c r="U930" s="20" t="s">
        <v>526</v>
      </c>
      <c r="V930" s="22">
        <v>43</v>
      </c>
      <c r="W930" s="22">
        <v>4</v>
      </c>
      <c r="X930" s="23"/>
    </row>
    <row r="931" spans="1:24" s="1" customFormat="1" ht="26" customHeight="1" x14ac:dyDescent="0.3">
      <c r="A931" s="11" t="s">
        <v>23</v>
      </c>
      <c r="B931" s="11" t="s">
        <v>1544</v>
      </c>
      <c r="C931" s="12" t="s">
        <v>1545</v>
      </c>
      <c r="D931" s="53"/>
      <c r="E931" s="39" t="str">
        <f>HYPERLINK("https://www.google.ru/search?q=HM4351-100&amp;newwindow=1&amp;tbm=isch","Еще фото")</f>
        <v>Еще фото</v>
      </c>
      <c r="F931" s="13"/>
      <c r="G931" s="11" t="s">
        <v>513</v>
      </c>
      <c r="H931" s="11" t="s">
        <v>514</v>
      </c>
      <c r="I931" s="14" t="s">
        <v>867</v>
      </c>
      <c r="J931" s="14" t="s">
        <v>29</v>
      </c>
      <c r="K931" s="15" t="s">
        <v>30</v>
      </c>
      <c r="L931" s="56"/>
      <c r="M931" s="14"/>
      <c r="N931" s="14" t="s">
        <v>75</v>
      </c>
      <c r="O931" s="14"/>
      <c r="P931" s="15" t="s">
        <v>1546</v>
      </c>
      <c r="Q931" s="16">
        <v>30399</v>
      </c>
      <c r="R931" s="17">
        <v>40</v>
      </c>
      <c r="S931" s="18">
        <v>20975.31</v>
      </c>
      <c r="T931" s="19" t="s">
        <v>407</v>
      </c>
      <c r="U931" s="20" t="s">
        <v>589</v>
      </c>
      <c r="V931" s="22">
        <v>41</v>
      </c>
      <c r="W931" s="22">
        <v>1</v>
      </c>
      <c r="X931" s="23"/>
    </row>
    <row r="932" spans="1:24" s="1" customFormat="1" ht="26" customHeight="1" x14ac:dyDescent="0.3">
      <c r="A932" s="24" t="s">
        <v>23</v>
      </c>
      <c r="B932" s="24" t="s">
        <v>1544</v>
      </c>
      <c r="C932" s="12" t="s">
        <v>1545</v>
      </c>
      <c r="D932" s="54"/>
      <c r="E932" s="39" t="str">
        <f>HYPERLINK("https://www.google.ru/search?q=HM4351-100&amp;newwindow=1&amp;tbm=isch","Еще фото")</f>
        <v>Еще фото</v>
      </c>
      <c r="F932" s="13"/>
      <c r="G932" s="24" t="s">
        <v>513</v>
      </c>
      <c r="H932" s="24" t="s">
        <v>514</v>
      </c>
      <c r="I932" s="24" t="s">
        <v>867</v>
      </c>
      <c r="J932" s="14" t="s">
        <v>29</v>
      </c>
      <c r="K932" s="15" t="s">
        <v>30</v>
      </c>
      <c r="L932" s="57"/>
      <c r="M932" s="14"/>
      <c r="N932" s="14" t="s">
        <v>75</v>
      </c>
      <c r="O932" s="14"/>
      <c r="P932" s="15" t="s">
        <v>1546</v>
      </c>
      <c r="Q932" s="16">
        <v>30399</v>
      </c>
      <c r="R932" s="17">
        <v>40</v>
      </c>
      <c r="S932" s="18">
        <v>20975.31</v>
      </c>
      <c r="T932" s="19" t="s">
        <v>407</v>
      </c>
      <c r="U932" s="20" t="s">
        <v>524</v>
      </c>
      <c r="V932" s="30">
        <v>41.5</v>
      </c>
      <c r="W932" s="22">
        <v>2</v>
      </c>
      <c r="X932" s="23"/>
    </row>
    <row r="933" spans="1:24" s="1" customFormat="1" ht="26" customHeight="1" x14ac:dyDescent="0.3">
      <c r="A933" s="24" t="s">
        <v>23</v>
      </c>
      <c r="B933" s="24" t="s">
        <v>1544</v>
      </c>
      <c r="C933" s="12" t="s">
        <v>1545</v>
      </c>
      <c r="D933" s="54"/>
      <c r="E933" s="39" t="str">
        <f>HYPERLINK("https://www.google.ru/search?q=HM4351-100&amp;newwindow=1&amp;tbm=isch","Еще фото")</f>
        <v>Еще фото</v>
      </c>
      <c r="F933" s="13"/>
      <c r="G933" s="24" t="s">
        <v>513</v>
      </c>
      <c r="H933" s="24" t="s">
        <v>514</v>
      </c>
      <c r="I933" s="24" t="s">
        <v>867</v>
      </c>
      <c r="J933" s="14" t="s">
        <v>29</v>
      </c>
      <c r="K933" s="15" t="s">
        <v>30</v>
      </c>
      <c r="L933" s="57"/>
      <c r="M933" s="14"/>
      <c r="N933" s="14" t="s">
        <v>75</v>
      </c>
      <c r="O933" s="14"/>
      <c r="P933" s="15" t="s">
        <v>1546</v>
      </c>
      <c r="Q933" s="16">
        <v>30399</v>
      </c>
      <c r="R933" s="17">
        <v>40</v>
      </c>
      <c r="S933" s="18">
        <v>20975.31</v>
      </c>
      <c r="T933" s="19" t="s">
        <v>407</v>
      </c>
      <c r="U933" s="20" t="s">
        <v>525</v>
      </c>
      <c r="V933" s="22">
        <v>42</v>
      </c>
      <c r="W933" s="22">
        <v>1</v>
      </c>
      <c r="X933" s="23"/>
    </row>
    <row r="934" spans="1:24" s="1" customFormat="1" ht="26" customHeight="1" x14ac:dyDescent="0.3">
      <c r="A934" s="24" t="s">
        <v>23</v>
      </c>
      <c r="B934" s="24" t="s">
        <v>1544</v>
      </c>
      <c r="C934" s="12" t="s">
        <v>1545</v>
      </c>
      <c r="D934" s="55"/>
      <c r="E934" s="39" t="str">
        <f>HYPERLINK("https://www.google.ru/search?q=HM4351-100&amp;newwindow=1&amp;tbm=isch","Еще фото")</f>
        <v>Еще фото</v>
      </c>
      <c r="F934" s="13"/>
      <c r="G934" s="24" t="s">
        <v>513</v>
      </c>
      <c r="H934" s="24" t="s">
        <v>514</v>
      </c>
      <c r="I934" s="24" t="s">
        <v>867</v>
      </c>
      <c r="J934" s="14" t="s">
        <v>29</v>
      </c>
      <c r="K934" s="15" t="s">
        <v>30</v>
      </c>
      <c r="L934" s="58"/>
      <c r="M934" s="14"/>
      <c r="N934" s="14" t="s">
        <v>75</v>
      </c>
      <c r="O934" s="14"/>
      <c r="P934" s="15" t="s">
        <v>1546</v>
      </c>
      <c r="Q934" s="16">
        <v>30399</v>
      </c>
      <c r="R934" s="17">
        <v>40</v>
      </c>
      <c r="S934" s="18">
        <v>20975.31</v>
      </c>
      <c r="T934" s="19" t="s">
        <v>407</v>
      </c>
      <c r="U934" s="20" t="s">
        <v>666</v>
      </c>
      <c r="V934" s="22">
        <v>44</v>
      </c>
      <c r="W934" s="22">
        <v>1</v>
      </c>
      <c r="X934" s="23"/>
    </row>
    <row r="935" spans="1:24" s="1" customFormat="1" ht="52.05" customHeight="1" x14ac:dyDescent="0.3">
      <c r="A935" s="11" t="s">
        <v>23</v>
      </c>
      <c r="B935" s="11" t="s">
        <v>1547</v>
      </c>
      <c r="C935" s="12" t="s">
        <v>1548</v>
      </c>
      <c r="D935" s="59"/>
      <c r="E935" s="39" t="str">
        <f>HYPERLINK("https://www.google.ru/search?q=HM4771-502&amp;newwindow=1&amp;tbm=isch","Еще фото")</f>
        <v>Еще фото</v>
      </c>
      <c r="F935" s="13"/>
      <c r="G935" s="11" t="s">
        <v>513</v>
      </c>
      <c r="H935" s="11" t="s">
        <v>514</v>
      </c>
      <c r="I935" s="14" t="s">
        <v>867</v>
      </c>
      <c r="J935" s="14" t="s">
        <v>29</v>
      </c>
      <c r="K935" s="15" t="s">
        <v>58</v>
      </c>
      <c r="L935" s="56" t="s">
        <v>1549</v>
      </c>
      <c r="M935" s="14"/>
      <c r="N935" s="14" t="s">
        <v>102</v>
      </c>
      <c r="O935" s="14"/>
      <c r="P935" s="15" t="s">
        <v>1417</v>
      </c>
      <c r="Q935" s="16">
        <v>9299</v>
      </c>
      <c r="R935" s="17">
        <v>40</v>
      </c>
      <c r="S935" s="18">
        <v>6416.3099999999995</v>
      </c>
      <c r="T935" s="19" t="s">
        <v>407</v>
      </c>
      <c r="U935" s="20" t="s">
        <v>520</v>
      </c>
      <c r="V935" s="30">
        <v>36.5</v>
      </c>
      <c r="W935" s="22">
        <v>2</v>
      </c>
      <c r="X935" s="23"/>
    </row>
    <row r="936" spans="1:24" s="1" customFormat="1" ht="61.05" customHeight="1" x14ac:dyDescent="0.3">
      <c r="A936" s="24" t="s">
        <v>23</v>
      </c>
      <c r="B936" s="24" t="s">
        <v>1547</v>
      </c>
      <c r="C936" s="12" t="s">
        <v>1548</v>
      </c>
      <c r="D936" s="60"/>
      <c r="E936" s="39" t="str">
        <f>HYPERLINK("https://www.google.ru/search?q=HM4771-502&amp;newwindow=1&amp;tbm=isch","Еще фото")</f>
        <v>Еще фото</v>
      </c>
      <c r="F936" s="13"/>
      <c r="G936" s="24" t="s">
        <v>513</v>
      </c>
      <c r="H936" s="24" t="s">
        <v>514</v>
      </c>
      <c r="I936" s="24" t="s">
        <v>867</v>
      </c>
      <c r="J936" s="14" t="s">
        <v>29</v>
      </c>
      <c r="K936" s="15" t="s">
        <v>58</v>
      </c>
      <c r="L936" s="58"/>
      <c r="M936" s="14"/>
      <c r="N936" s="14" t="s">
        <v>102</v>
      </c>
      <c r="O936" s="14"/>
      <c r="P936" s="15" t="s">
        <v>1417</v>
      </c>
      <c r="Q936" s="16">
        <v>9299</v>
      </c>
      <c r="R936" s="17">
        <v>40</v>
      </c>
      <c r="S936" s="18">
        <v>6416.3099999999995</v>
      </c>
      <c r="T936" s="19" t="s">
        <v>407</v>
      </c>
      <c r="U936" s="20" t="s">
        <v>524</v>
      </c>
      <c r="V936" s="30">
        <v>39.5</v>
      </c>
      <c r="W936" s="22">
        <v>1</v>
      </c>
      <c r="X936" s="23"/>
    </row>
    <row r="937" spans="1:24" s="1" customFormat="1" ht="35" customHeight="1" x14ac:dyDescent="0.3">
      <c r="A937" s="11" t="s">
        <v>23</v>
      </c>
      <c r="B937" s="11" t="s">
        <v>1550</v>
      </c>
      <c r="C937" s="12" t="s">
        <v>1551</v>
      </c>
      <c r="D937" s="53"/>
      <c r="E937" s="39" t="str">
        <f>HYPERLINK("https://www.google.ru/search?q=HM7133-001&amp;newwindow=1&amp;tbm=isch","Еще фото")</f>
        <v>Еще фото</v>
      </c>
      <c r="F937" s="13"/>
      <c r="G937" s="11" t="s">
        <v>513</v>
      </c>
      <c r="H937" s="11" t="s">
        <v>514</v>
      </c>
      <c r="I937" s="14" t="s">
        <v>867</v>
      </c>
      <c r="J937" s="14" t="s">
        <v>29</v>
      </c>
      <c r="K937" s="15" t="s">
        <v>30</v>
      </c>
      <c r="L937" s="56"/>
      <c r="M937" s="14"/>
      <c r="N937" s="14" t="s">
        <v>32</v>
      </c>
      <c r="O937" s="14"/>
      <c r="P937" s="15" t="s">
        <v>1552</v>
      </c>
      <c r="Q937" s="16">
        <v>17399</v>
      </c>
      <c r="R937" s="17">
        <v>40</v>
      </c>
      <c r="S937" s="18">
        <v>12005.31</v>
      </c>
      <c r="T937" s="19" t="s">
        <v>407</v>
      </c>
      <c r="U937" s="20" t="s">
        <v>523</v>
      </c>
      <c r="V937" s="22">
        <v>40</v>
      </c>
      <c r="W937" s="22">
        <v>1</v>
      </c>
      <c r="X937" s="23"/>
    </row>
    <row r="938" spans="1:24" s="1" customFormat="1" ht="35" customHeight="1" x14ac:dyDescent="0.3">
      <c r="A938" s="24" t="s">
        <v>23</v>
      </c>
      <c r="B938" s="24" t="s">
        <v>1550</v>
      </c>
      <c r="C938" s="12" t="s">
        <v>1551</v>
      </c>
      <c r="D938" s="54"/>
      <c r="E938" s="39" t="str">
        <f>HYPERLINK("https://www.google.ru/search?q=HM7133-001&amp;newwindow=1&amp;tbm=isch","Еще фото")</f>
        <v>Еще фото</v>
      </c>
      <c r="F938" s="13"/>
      <c r="G938" s="24" t="s">
        <v>513</v>
      </c>
      <c r="H938" s="24" t="s">
        <v>514</v>
      </c>
      <c r="I938" s="24" t="s">
        <v>867</v>
      </c>
      <c r="J938" s="14" t="s">
        <v>29</v>
      </c>
      <c r="K938" s="15" t="s">
        <v>30</v>
      </c>
      <c r="L938" s="57"/>
      <c r="M938" s="14"/>
      <c r="N938" s="14" t="s">
        <v>32</v>
      </c>
      <c r="O938" s="14"/>
      <c r="P938" s="15" t="s">
        <v>1552</v>
      </c>
      <c r="Q938" s="16">
        <v>17399</v>
      </c>
      <c r="R938" s="17">
        <v>40</v>
      </c>
      <c r="S938" s="18">
        <v>12005.31</v>
      </c>
      <c r="T938" s="19" t="s">
        <v>407</v>
      </c>
      <c r="U938" s="20" t="s">
        <v>589</v>
      </c>
      <c r="V938" s="22">
        <v>41</v>
      </c>
      <c r="W938" s="22">
        <v>1</v>
      </c>
      <c r="X938" s="23"/>
    </row>
    <row r="939" spans="1:24" s="1" customFormat="1" ht="37.049999999999997" customHeight="1" x14ac:dyDescent="0.3">
      <c r="A939" s="24" t="s">
        <v>23</v>
      </c>
      <c r="B939" s="24" t="s">
        <v>1550</v>
      </c>
      <c r="C939" s="12" t="s">
        <v>1551</v>
      </c>
      <c r="D939" s="55"/>
      <c r="E939" s="39" t="str">
        <f>HYPERLINK("https://www.google.ru/search?q=HM7133-001&amp;newwindow=1&amp;tbm=isch","Еще фото")</f>
        <v>Еще фото</v>
      </c>
      <c r="F939" s="13"/>
      <c r="G939" s="24" t="s">
        <v>513</v>
      </c>
      <c r="H939" s="24" t="s">
        <v>514</v>
      </c>
      <c r="I939" s="24" t="s">
        <v>867</v>
      </c>
      <c r="J939" s="14" t="s">
        <v>29</v>
      </c>
      <c r="K939" s="15" t="s">
        <v>30</v>
      </c>
      <c r="L939" s="58"/>
      <c r="M939" s="14"/>
      <c r="N939" s="14" t="s">
        <v>32</v>
      </c>
      <c r="O939" s="14"/>
      <c r="P939" s="15" t="s">
        <v>1552</v>
      </c>
      <c r="Q939" s="16">
        <v>17399</v>
      </c>
      <c r="R939" s="17">
        <v>40</v>
      </c>
      <c r="S939" s="18">
        <v>12005.31</v>
      </c>
      <c r="T939" s="19" t="s">
        <v>407</v>
      </c>
      <c r="U939" s="20" t="s">
        <v>524</v>
      </c>
      <c r="V939" s="30">
        <v>41.5</v>
      </c>
      <c r="W939" s="22">
        <v>1</v>
      </c>
      <c r="X939" s="23"/>
    </row>
    <row r="940" spans="1:24" s="1" customFormat="1" ht="108" customHeight="1" x14ac:dyDescent="0.3">
      <c r="A940" s="11" t="s">
        <v>23</v>
      </c>
      <c r="B940" s="11" t="s">
        <v>1553</v>
      </c>
      <c r="C940" s="12" t="s">
        <v>1554</v>
      </c>
      <c r="D940" s="26"/>
      <c r="E940" s="39" t="str">
        <f>HYPERLINK("https://www.google.ru/search?q=HM9451-600&amp;newwindow=1&amp;tbm=isch","Еще фото")</f>
        <v>Еще фото</v>
      </c>
      <c r="F940" s="13"/>
      <c r="G940" s="11" t="s">
        <v>513</v>
      </c>
      <c r="H940" s="11" t="s">
        <v>514</v>
      </c>
      <c r="I940" s="14" t="s">
        <v>867</v>
      </c>
      <c r="J940" s="14" t="s">
        <v>29</v>
      </c>
      <c r="K940" s="15" t="s">
        <v>58</v>
      </c>
      <c r="L940" s="14" t="s">
        <v>1555</v>
      </c>
      <c r="M940" s="14"/>
      <c r="N940" s="14" t="s">
        <v>1556</v>
      </c>
      <c r="O940" s="14"/>
      <c r="P940" s="15" t="s">
        <v>1497</v>
      </c>
      <c r="Q940" s="16">
        <v>22799</v>
      </c>
      <c r="R940" s="17">
        <v>40</v>
      </c>
      <c r="S940" s="18">
        <v>15731.309999999998</v>
      </c>
      <c r="T940" s="19" t="s">
        <v>407</v>
      </c>
      <c r="U940" s="20" t="s">
        <v>521</v>
      </c>
      <c r="V940" s="22">
        <v>37</v>
      </c>
      <c r="W940" s="22">
        <v>2</v>
      </c>
      <c r="X940" s="23"/>
    </row>
    <row r="941" spans="1:24" s="1" customFormat="1" ht="52.05" customHeight="1" x14ac:dyDescent="0.3">
      <c r="A941" s="11" t="s">
        <v>23</v>
      </c>
      <c r="B941" s="11" t="s">
        <v>1557</v>
      </c>
      <c r="C941" s="12" t="s">
        <v>1558</v>
      </c>
      <c r="D941" s="59"/>
      <c r="E941" s="39" t="str">
        <f>HYPERLINK("https://www.google.ru/search?q=HM9862-300&amp;newwindow=1&amp;tbm=isch","Еще фото")</f>
        <v>Еще фото</v>
      </c>
      <c r="F941" s="13"/>
      <c r="G941" s="11" t="s">
        <v>513</v>
      </c>
      <c r="H941" s="11" t="s">
        <v>514</v>
      </c>
      <c r="I941" s="14" t="s">
        <v>867</v>
      </c>
      <c r="J941" s="14" t="s">
        <v>29</v>
      </c>
      <c r="K941" s="15" t="s">
        <v>30</v>
      </c>
      <c r="L941" s="56" t="s">
        <v>1559</v>
      </c>
      <c r="M941" s="14"/>
      <c r="N941" s="14" t="s">
        <v>64</v>
      </c>
      <c r="O941" s="14"/>
      <c r="P941" s="15" t="s">
        <v>1560</v>
      </c>
      <c r="Q941" s="16">
        <v>12899</v>
      </c>
      <c r="R941" s="17">
        <v>40</v>
      </c>
      <c r="S941" s="18">
        <v>8900.31</v>
      </c>
      <c r="T941" s="19" t="s">
        <v>407</v>
      </c>
      <c r="U941" s="20" t="s">
        <v>523</v>
      </c>
      <c r="V941" s="22">
        <v>40</v>
      </c>
      <c r="W941" s="22">
        <v>1</v>
      </c>
      <c r="X941" s="23"/>
    </row>
    <row r="942" spans="1:24" s="1" customFormat="1" ht="61.05" customHeight="1" x14ac:dyDescent="0.3">
      <c r="A942" s="24" t="s">
        <v>23</v>
      </c>
      <c r="B942" s="24" t="s">
        <v>1557</v>
      </c>
      <c r="C942" s="12" t="s">
        <v>1558</v>
      </c>
      <c r="D942" s="60"/>
      <c r="E942" s="39" t="str">
        <f>HYPERLINK("https://www.google.ru/search?q=HM9862-300&amp;newwindow=1&amp;tbm=isch","Еще фото")</f>
        <v>Еще фото</v>
      </c>
      <c r="F942" s="13"/>
      <c r="G942" s="24" t="s">
        <v>513</v>
      </c>
      <c r="H942" s="24" t="s">
        <v>514</v>
      </c>
      <c r="I942" s="24" t="s">
        <v>867</v>
      </c>
      <c r="J942" s="14" t="s">
        <v>29</v>
      </c>
      <c r="K942" s="15" t="s">
        <v>30</v>
      </c>
      <c r="L942" s="58"/>
      <c r="M942" s="14"/>
      <c r="N942" s="14" t="s">
        <v>64</v>
      </c>
      <c r="O942" s="14"/>
      <c r="P942" s="15" t="s">
        <v>1560</v>
      </c>
      <c r="Q942" s="16">
        <v>12899</v>
      </c>
      <c r="R942" s="17">
        <v>40</v>
      </c>
      <c r="S942" s="18">
        <v>8900.31</v>
      </c>
      <c r="T942" s="19" t="s">
        <v>407</v>
      </c>
      <c r="U942" s="20" t="s">
        <v>589</v>
      </c>
      <c r="V942" s="22">
        <v>41</v>
      </c>
      <c r="W942" s="22">
        <v>1</v>
      </c>
      <c r="X942" s="23"/>
    </row>
    <row r="943" spans="1:24" s="1" customFormat="1" ht="108" customHeight="1" x14ac:dyDescent="0.3">
      <c r="A943" s="11" t="s">
        <v>23</v>
      </c>
      <c r="B943" s="11" t="s">
        <v>1561</v>
      </c>
      <c r="C943" s="12" t="s">
        <v>1562</v>
      </c>
      <c r="D943" s="26"/>
      <c r="E943" s="39" t="str">
        <f>HYPERLINK("https://www.google.ru/search?q=HQ1497-099&amp;newwindow=1&amp;tbm=isch","Еще фото")</f>
        <v>Еще фото</v>
      </c>
      <c r="F943" s="13"/>
      <c r="G943" s="11" t="s">
        <v>513</v>
      </c>
      <c r="H943" s="11" t="s">
        <v>514</v>
      </c>
      <c r="I943" s="14" t="s">
        <v>867</v>
      </c>
      <c r="J943" s="14" t="s">
        <v>29</v>
      </c>
      <c r="K943" s="15" t="s">
        <v>58</v>
      </c>
      <c r="L943" s="14" t="s">
        <v>1563</v>
      </c>
      <c r="M943" s="14" t="s">
        <v>546</v>
      </c>
      <c r="N943" s="14" t="s">
        <v>64</v>
      </c>
      <c r="O943" s="14"/>
      <c r="P943" s="15" t="s">
        <v>902</v>
      </c>
      <c r="Q943" s="16">
        <v>19799</v>
      </c>
      <c r="R943" s="17">
        <v>40</v>
      </c>
      <c r="S943" s="18">
        <v>13661.309999999998</v>
      </c>
      <c r="T943" s="19" t="s">
        <v>407</v>
      </c>
      <c r="U943" s="20" t="s">
        <v>522</v>
      </c>
      <c r="V943" s="30">
        <v>37.5</v>
      </c>
      <c r="W943" s="22">
        <v>1</v>
      </c>
      <c r="X943" s="23"/>
    </row>
    <row r="944" spans="1:24" s="1" customFormat="1" ht="108" customHeight="1" x14ac:dyDescent="0.3">
      <c r="A944" s="11" t="s">
        <v>23</v>
      </c>
      <c r="B944" s="11" t="s">
        <v>1564</v>
      </c>
      <c r="C944" s="12" t="s">
        <v>1565</v>
      </c>
      <c r="D944" s="26"/>
      <c r="E944" s="39" t="str">
        <f>HYPERLINK("https://www.google.ru/search?q=HQ1841-500&amp;newwindow=1&amp;tbm=isch","Еще фото")</f>
        <v>Еще фото</v>
      </c>
      <c r="F944" s="13"/>
      <c r="G944" s="11" t="s">
        <v>513</v>
      </c>
      <c r="H944" s="11" t="s">
        <v>514</v>
      </c>
      <c r="I944" s="14" t="s">
        <v>867</v>
      </c>
      <c r="J944" s="14" t="s">
        <v>29</v>
      </c>
      <c r="K944" s="15" t="s">
        <v>58</v>
      </c>
      <c r="L944" s="14" t="s">
        <v>1566</v>
      </c>
      <c r="M944" s="14"/>
      <c r="N944" s="14" t="s">
        <v>127</v>
      </c>
      <c r="O944" s="14"/>
      <c r="P944" s="15" t="s">
        <v>1567</v>
      </c>
      <c r="Q944" s="16">
        <v>18499</v>
      </c>
      <c r="R944" s="17">
        <v>40</v>
      </c>
      <c r="S944" s="18">
        <v>12764.31</v>
      </c>
      <c r="T944" s="19" t="s">
        <v>407</v>
      </c>
      <c r="U944" s="20" t="s">
        <v>541</v>
      </c>
      <c r="V944" s="22">
        <v>35</v>
      </c>
      <c r="W944" s="22">
        <v>1</v>
      </c>
      <c r="X944" s="23"/>
    </row>
    <row r="945" spans="1:24" s="1" customFormat="1" ht="52.05" customHeight="1" x14ac:dyDescent="0.3">
      <c r="A945" s="11" t="s">
        <v>23</v>
      </c>
      <c r="B945" s="11" t="s">
        <v>1568</v>
      </c>
      <c r="C945" s="12" t="s">
        <v>1569</v>
      </c>
      <c r="D945" s="59"/>
      <c r="E945" s="39" t="str">
        <f>HYPERLINK("https://www.google.ru/search?q=HQ2005-100&amp;newwindow=1&amp;tbm=isch","Еще фото")</f>
        <v>Еще фото</v>
      </c>
      <c r="F945" s="13"/>
      <c r="G945" s="11" t="s">
        <v>513</v>
      </c>
      <c r="H945" s="11" t="s">
        <v>514</v>
      </c>
      <c r="I945" s="14" t="s">
        <v>867</v>
      </c>
      <c r="J945" s="14" t="s">
        <v>29</v>
      </c>
      <c r="K945" s="15" t="s">
        <v>58</v>
      </c>
      <c r="L945" s="56" t="s">
        <v>1570</v>
      </c>
      <c r="M945" s="14" t="s">
        <v>546</v>
      </c>
      <c r="N945" s="14" t="s">
        <v>1571</v>
      </c>
      <c r="O945" s="14"/>
      <c r="P945" s="15" t="s">
        <v>1572</v>
      </c>
      <c r="Q945" s="16">
        <v>24199</v>
      </c>
      <c r="R945" s="17">
        <v>40</v>
      </c>
      <c r="S945" s="18">
        <v>16697.309999999998</v>
      </c>
      <c r="T945" s="19" t="s">
        <v>407</v>
      </c>
      <c r="U945" s="20" t="s">
        <v>519</v>
      </c>
      <c r="V945" s="30">
        <v>35.5</v>
      </c>
      <c r="W945" s="22">
        <v>1</v>
      </c>
      <c r="X945" s="23"/>
    </row>
    <row r="946" spans="1:24" s="1" customFormat="1" ht="61.05" customHeight="1" x14ac:dyDescent="0.3">
      <c r="A946" s="24" t="s">
        <v>23</v>
      </c>
      <c r="B946" s="24" t="s">
        <v>1568</v>
      </c>
      <c r="C946" s="12" t="s">
        <v>1569</v>
      </c>
      <c r="D946" s="60"/>
      <c r="E946" s="39" t="str">
        <f>HYPERLINK("https://www.google.ru/search?q=HQ2005-100&amp;newwindow=1&amp;tbm=isch","Еще фото")</f>
        <v>Еще фото</v>
      </c>
      <c r="F946" s="13"/>
      <c r="G946" s="24" t="s">
        <v>513</v>
      </c>
      <c r="H946" s="24" t="s">
        <v>514</v>
      </c>
      <c r="I946" s="24" t="s">
        <v>867</v>
      </c>
      <c r="J946" s="14" t="s">
        <v>29</v>
      </c>
      <c r="K946" s="15" t="s">
        <v>58</v>
      </c>
      <c r="L946" s="58"/>
      <c r="M946" s="14" t="s">
        <v>546</v>
      </c>
      <c r="N946" s="14" t="s">
        <v>1571</v>
      </c>
      <c r="O946" s="14"/>
      <c r="P946" s="15" t="s">
        <v>1572</v>
      </c>
      <c r="Q946" s="16">
        <v>24199</v>
      </c>
      <c r="R946" s="17">
        <v>40</v>
      </c>
      <c r="S946" s="18">
        <v>16697.309999999998</v>
      </c>
      <c r="T946" s="19" t="s">
        <v>407</v>
      </c>
      <c r="U946" s="20" t="s">
        <v>520</v>
      </c>
      <c r="V946" s="30">
        <v>36.5</v>
      </c>
      <c r="W946" s="22">
        <v>1</v>
      </c>
      <c r="X946" s="23"/>
    </row>
    <row r="947" spans="1:24" s="1" customFormat="1" ht="52.05" customHeight="1" x14ac:dyDescent="0.3">
      <c r="A947" s="11" t="s">
        <v>23</v>
      </c>
      <c r="B947" s="11" t="s">
        <v>1573</v>
      </c>
      <c r="C947" s="12" t="s">
        <v>1574</v>
      </c>
      <c r="D947" s="59"/>
      <c r="E947" s="39" t="str">
        <f>HYPERLINK("https://www.google.ru/search?q=HQ2050-101&amp;newwindow=1&amp;tbm=isch","Еще фото")</f>
        <v>Еще фото</v>
      </c>
      <c r="F947" s="25" t="s">
        <v>43</v>
      </c>
      <c r="G947" s="11" t="s">
        <v>513</v>
      </c>
      <c r="H947" s="11" t="s">
        <v>514</v>
      </c>
      <c r="I947" s="14" t="s">
        <v>867</v>
      </c>
      <c r="J947" s="14" t="s">
        <v>29</v>
      </c>
      <c r="K947" s="15" t="s">
        <v>30</v>
      </c>
      <c r="L947" s="56"/>
      <c r="M947" s="14"/>
      <c r="N947" s="14" t="s">
        <v>75</v>
      </c>
      <c r="O947" s="14"/>
      <c r="P947" s="15" t="s">
        <v>834</v>
      </c>
      <c r="Q947" s="16">
        <v>27499</v>
      </c>
      <c r="R947" s="17">
        <v>40</v>
      </c>
      <c r="S947" s="18">
        <v>18974.310000000001</v>
      </c>
      <c r="T947" s="19" t="s">
        <v>407</v>
      </c>
      <c r="U947" s="20" t="s">
        <v>524</v>
      </c>
      <c r="V947" s="30">
        <v>41.5</v>
      </c>
      <c r="W947" s="22">
        <v>1</v>
      </c>
      <c r="X947" s="23"/>
    </row>
    <row r="948" spans="1:24" s="1" customFormat="1" ht="61.05" customHeight="1" x14ac:dyDescent="0.3">
      <c r="A948" s="24" t="s">
        <v>23</v>
      </c>
      <c r="B948" s="24" t="s">
        <v>1573</v>
      </c>
      <c r="C948" s="12" t="s">
        <v>1574</v>
      </c>
      <c r="D948" s="60"/>
      <c r="E948" s="39" t="str">
        <f>HYPERLINK("https://www.google.ru/search?q=HQ2050-101&amp;newwindow=1&amp;tbm=isch","Еще фото")</f>
        <v>Еще фото</v>
      </c>
      <c r="F948" s="25" t="s">
        <v>43</v>
      </c>
      <c r="G948" s="24" t="s">
        <v>513</v>
      </c>
      <c r="H948" s="24" t="s">
        <v>514</v>
      </c>
      <c r="I948" s="24" t="s">
        <v>867</v>
      </c>
      <c r="J948" s="14" t="s">
        <v>29</v>
      </c>
      <c r="K948" s="15" t="s">
        <v>30</v>
      </c>
      <c r="L948" s="58"/>
      <c r="M948" s="14"/>
      <c r="N948" s="14" t="s">
        <v>75</v>
      </c>
      <c r="O948" s="14"/>
      <c r="P948" s="15" t="s">
        <v>834</v>
      </c>
      <c r="Q948" s="16">
        <v>27499</v>
      </c>
      <c r="R948" s="17">
        <v>40</v>
      </c>
      <c r="S948" s="18">
        <v>18974.310000000001</v>
      </c>
      <c r="T948" s="19" t="s">
        <v>407</v>
      </c>
      <c r="U948" s="20" t="s">
        <v>525</v>
      </c>
      <c r="V948" s="22">
        <v>42</v>
      </c>
      <c r="W948" s="22">
        <v>2</v>
      </c>
      <c r="X948" s="23"/>
    </row>
    <row r="949" spans="1:24" s="1" customFormat="1" ht="108" customHeight="1" x14ac:dyDescent="0.3">
      <c r="A949" s="11" t="s">
        <v>23</v>
      </c>
      <c r="B949" s="11" t="s">
        <v>1575</v>
      </c>
      <c r="C949" s="12" t="s">
        <v>1576</v>
      </c>
      <c r="D949" s="26"/>
      <c r="E949" s="39" t="str">
        <f>HYPERLINK("https://www.google.ru/search?q=HQ2052-001&amp;newwindow=1&amp;tbm=isch","Еще фото")</f>
        <v>Еще фото</v>
      </c>
      <c r="F949" s="13"/>
      <c r="G949" s="11" t="s">
        <v>513</v>
      </c>
      <c r="H949" s="11" t="s">
        <v>514</v>
      </c>
      <c r="I949" s="14" t="s">
        <v>867</v>
      </c>
      <c r="J949" s="14" t="s">
        <v>29</v>
      </c>
      <c r="K949" s="15" t="s">
        <v>30</v>
      </c>
      <c r="L949" s="14" t="s">
        <v>1577</v>
      </c>
      <c r="M949" s="14"/>
      <c r="N949" s="14" t="s">
        <v>241</v>
      </c>
      <c r="O949" s="14"/>
      <c r="P949" s="15" t="s">
        <v>1578</v>
      </c>
      <c r="Q949" s="16">
        <v>11599</v>
      </c>
      <c r="R949" s="17">
        <v>40</v>
      </c>
      <c r="S949" s="18">
        <v>8003.3099999999986</v>
      </c>
      <c r="T949" s="19" t="s">
        <v>407</v>
      </c>
      <c r="U949" s="20" t="s">
        <v>524</v>
      </c>
      <c r="V949" s="30">
        <v>41.5</v>
      </c>
      <c r="W949" s="22">
        <v>1</v>
      </c>
      <c r="X949" s="23"/>
    </row>
    <row r="950" spans="1:24" s="1" customFormat="1" ht="13.05" customHeight="1" x14ac:dyDescent="0.3">
      <c r="A950" s="11" t="s">
        <v>23</v>
      </c>
      <c r="B950" s="11" t="s">
        <v>1579</v>
      </c>
      <c r="C950" s="12" t="s">
        <v>1580</v>
      </c>
      <c r="D950" s="53"/>
      <c r="E950" s="39" t="str">
        <f t="shared" ref="E950:E957" si="33">HYPERLINK("https://www.google.ru/search?q=HQ2164-004&amp;newwindow=1&amp;tbm=isch","Еще фото")</f>
        <v>Еще фото</v>
      </c>
      <c r="F950" s="13"/>
      <c r="G950" s="11" t="s">
        <v>513</v>
      </c>
      <c r="H950" s="11" t="s">
        <v>514</v>
      </c>
      <c r="I950" s="14" t="s">
        <v>867</v>
      </c>
      <c r="J950" s="14" t="s">
        <v>29</v>
      </c>
      <c r="K950" s="15" t="s">
        <v>58</v>
      </c>
      <c r="L950" s="56"/>
      <c r="M950" s="14"/>
      <c r="N950" s="14" t="s">
        <v>32</v>
      </c>
      <c r="O950" s="14"/>
      <c r="P950" s="15" t="s">
        <v>1581</v>
      </c>
      <c r="Q950" s="16">
        <v>19099</v>
      </c>
      <c r="R950" s="17">
        <v>40</v>
      </c>
      <c r="S950" s="18">
        <v>13178.309999999998</v>
      </c>
      <c r="T950" s="19" t="s">
        <v>407</v>
      </c>
      <c r="U950" s="35" t="s">
        <v>541</v>
      </c>
      <c r="V950" s="22">
        <v>35</v>
      </c>
      <c r="W950" s="22">
        <v>1</v>
      </c>
      <c r="X950" s="23"/>
    </row>
    <row r="951" spans="1:24" s="1" customFormat="1" ht="13.05" customHeight="1" x14ac:dyDescent="0.3">
      <c r="A951" s="24" t="s">
        <v>23</v>
      </c>
      <c r="B951" s="24" t="s">
        <v>1579</v>
      </c>
      <c r="C951" s="12" t="s">
        <v>1580</v>
      </c>
      <c r="D951" s="54"/>
      <c r="E951" s="39" t="str">
        <f t="shared" si="33"/>
        <v>Еще фото</v>
      </c>
      <c r="F951" s="13"/>
      <c r="G951" s="24" t="s">
        <v>513</v>
      </c>
      <c r="H951" s="24" t="s">
        <v>514</v>
      </c>
      <c r="I951" s="24" t="s">
        <v>867</v>
      </c>
      <c r="J951" s="14" t="s">
        <v>29</v>
      </c>
      <c r="K951" s="15" t="s">
        <v>58</v>
      </c>
      <c r="L951" s="57"/>
      <c r="M951" s="14"/>
      <c r="N951" s="14" t="s">
        <v>32</v>
      </c>
      <c r="O951" s="14"/>
      <c r="P951" s="15" t="s">
        <v>1581</v>
      </c>
      <c r="Q951" s="16">
        <v>19099</v>
      </c>
      <c r="R951" s="17">
        <v>40</v>
      </c>
      <c r="S951" s="18">
        <v>13178.309999999998</v>
      </c>
      <c r="T951" s="19" t="s">
        <v>407</v>
      </c>
      <c r="U951" s="20" t="s">
        <v>519</v>
      </c>
      <c r="V951" s="30">
        <v>35.5</v>
      </c>
      <c r="W951" s="22">
        <v>1</v>
      </c>
      <c r="X951" s="23"/>
    </row>
    <row r="952" spans="1:24" s="1" customFormat="1" ht="13.05" customHeight="1" x14ac:dyDescent="0.3">
      <c r="A952" s="24" t="s">
        <v>23</v>
      </c>
      <c r="B952" s="24" t="s">
        <v>1579</v>
      </c>
      <c r="C952" s="12" t="s">
        <v>1580</v>
      </c>
      <c r="D952" s="54"/>
      <c r="E952" s="39" t="str">
        <f t="shared" si="33"/>
        <v>Еще фото</v>
      </c>
      <c r="F952" s="13"/>
      <c r="G952" s="24" t="s">
        <v>513</v>
      </c>
      <c r="H952" s="24" t="s">
        <v>514</v>
      </c>
      <c r="I952" s="24" t="s">
        <v>867</v>
      </c>
      <c r="J952" s="14" t="s">
        <v>29</v>
      </c>
      <c r="K952" s="15" t="s">
        <v>58</v>
      </c>
      <c r="L952" s="57"/>
      <c r="M952" s="14"/>
      <c r="N952" s="14" t="s">
        <v>32</v>
      </c>
      <c r="O952" s="14"/>
      <c r="P952" s="15" t="s">
        <v>1581</v>
      </c>
      <c r="Q952" s="16">
        <v>19099</v>
      </c>
      <c r="R952" s="17">
        <v>40</v>
      </c>
      <c r="S952" s="18">
        <v>13178.309999999998</v>
      </c>
      <c r="T952" s="19" t="s">
        <v>407</v>
      </c>
      <c r="U952" s="20" t="s">
        <v>520</v>
      </c>
      <c r="V952" s="30">
        <v>36.5</v>
      </c>
      <c r="W952" s="22">
        <v>2</v>
      </c>
      <c r="X952" s="23"/>
    </row>
    <row r="953" spans="1:24" s="1" customFormat="1" ht="13.05" customHeight="1" x14ac:dyDescent="0.3">
      <c r="A953" s="24" t="s">
        <v>23</v>
      </c>
      <c r="B953" s="24" t="s">
        <v>1579</v>
      </c>
      <c r="C953" s="12" t="s">
        <v>1580</v>
      </c>
      <c r="D953" s="54"/>
      <c r="E953" s="39" t="str">
        <f t="shared" si="33"/>
        <v>Еще фото</v>
      </c>
      <c r="F953" s="13"/>
      <c r="G953" s="24" t="s">
        <v>513</v>
      </c>
      <c r="H953" s="24" t="s">
        <v>514</v>
      </c>
      <c r="I953" s="24" t="s">
        <v>867</v>
      </c>
      <c r="J953" s="14" t="s">
        <v>29</v>
      </c>
      <c r="K953" s="15" t="s">
        <v>58</v>
      </c>
      <c r="L953" s="57"/>
      <c r="M953" s="14"/>
      <c r="N953" s="14" t="s">
        <v>32</v>
      </c>
      <c r="O953" s="14"/>
      <c r="P953" s="15" t="s">
        <v>1581</v>
      </c>
      <c r="Q953" s="16">
        <v>19099</v>
      </c>
      <c r="R953" s="17">
        <v>40</v>
      </c>
      <c r="S953" s="18">
        <v>13178.309999999998</v>
      </c>
      <c r="T953" s="19" t="s">
        <v>407</v>
      </c>
      <c r="U953" s="20" t="s">
        <v>521</v>
      </c>
      <c r="V953" s="22">
        <v>37</v>
      </c>
      <c r="W953" s="22">
        <v>3</v>
      </c>
      <c r="X953" s="23"/>
    </row>
    <row r="954" spans="1:24" s="1" customFormat="1" ht="13.05" customHeight="1" x14ac:dyDescent="0.3">
      <c r="A954" s="24" t="s">
        <v>23</v>
      </c>
      <c r="B954" s="24" t="s">
        <v>1579</v>
      </c>
      <c r="C954" s="12" t="s">
        <v>1580</v>
      </c>
      <c r="D954" s="54"/>
      <c r="E954" s="39" t="str">
        <f t="shared" si="33"/>
        <v>Еще фото</v>
      </c>
      <c r="F954" s="13"/>
      <c r="G954" s="24" t="s">
        <v>513</v>
      </c>
      <c r="H954" s="24" t="s">
        <v>514</v>
      </c>
      <c r="I954" s="24" t="s">
        <v>867</v>
      </c>
      <c r="J954" s="14" t="s">
        <v>29</v>
      </c>
      <c r="K954" s="15" t="s">
        <v>58</v>
      </c>
      <c r="L954" s="57"/>
      <c r="M954" s="14"/>
      <c r="N954" s="14" t="s">
        <v>32</v>
      </c>
      <c r="O954" s="14"/>
      <c r="P954" s="15" t="s">
        <v>1581</v>
      </c>
      <c r="Q954" s="16">
        <v>19099</v>
      </c>
      <c r="R954" s="17">
        <v>40</v>
      </c>
      <c r="S954" s="18">
        <v>13178.309999999998</v>
      </c>
      <c r="T954" s="19" t="s">
        <v>407</v>
      </c>
      <c r="U954" s="20" t="s">
        <v>522</v>
      </c>
      <c r="V954" s="30">
        <v>37.5</v>
      </c>
      <c r="W954" s="22">
        <v>3</v>
      </c>
      <c r="X954" s="23"/>
    </row>
    <row r="955" spans="1:24" s="1" customFormat="1" ht="13.05" customHeight="1" x14ac:dyDescent="0.3">
      <c r="A955" s="24" t="s">
        <v>23</v>
      </c>
      <c r="B955" s="24" t="s">
        <v>1579</v>
      </c>
      <c r="C955" s="12" t="s">
        <v>1580</v>
      </c>
      <c r="D955" s="54"/>
      <c r="E955" s="39" t="str">
        <f t="shared" si="33"/>
        <v>Еще фото</v>
      </c>
      <c r="F955" s="13"/>
      <c r="G955" s="24" t="s">
        <v>513</v>
      </c>
      <c r="H955" s="24" t="s">
        <v>514</v>
      </c>
      <c r="I955" s="24" t="s">
        <v>867</v>
      </c>
      <c r="J955" s="14" t="s">
        <v>29</v>
      </c>
      <c r="K955" s="15" t="s">
        <v>58</v>
      </c>
      <c r="L955" s="57"/>
      <c r="M955" s="14"/>
      <c r="N955" s="14" t="s">
        <v>32</v>
      </c>
      <c r="O955" s="14"/>
      <c r="P955" s="15" t="s">
        <v>1581</v>
      </c>
      <c r="Q955" s="16">
        <v>19099</v>
      </c>
      <c r="R955" s="17">
        <v>40</v>
      </c>
      <c r="S955" s="18">
        <v>13178.309999999998</v>
      </c>
      <c r="T955" s="19" t="s">
        <v>407</v>
      </c>
      <c r="U955" s="20" t="s">
        <v>523</v>
      </c>
      <c r="V955" s="22">
        <v>38</v>
      </c>
      <c r="W955" s="22">
        <v>2</v>
      </c>
      <c r="X955" s="23"/>
    </row>
    <row r="956" spans="1:24" s="1" customFormat="1" ht="13.05" customHeight="1" x14ac:dyDescent="0.3">
      <c r="A956" s="24" t="s">
        <v>23</v>
      </c>
      <c r="B956" s="24" t="s">
        <v>1579</v>
      </c>
      <c r="C956" s="12" t="s">
        <v>1580</v>
      </c>
      <c r="D956" s="54"/>
      <c r="E956" s="39" t="str">
        <f t="shared" si="33"/>
        <v>Еще фото</v>
      </c>
      <c r="F956" s="13"/>
      <c r="G956" s="24" t="s">
        <v>513</v>
      </c>
      <c r="H956" s="24" t="s">
        <v>514</v>
      </c>
      <c r="I956" s="24" t="s">
        <v>867</v>
      </c>
      <c r="J956" s="14" t="s">
        <v>29</v>
      </c>
      <c r="K956" s="15" t="s">
        <v>58</v>
      </c>
      <c r="L956" s="57"/>
      <c r="M956" s="14"/>
      <c r="N956" s="14" t="s">
        <v>32</v>
      </c>
      <c r="O956" s="14"/>
      <c r="P956" s="15" t="s">
        <v>1581</v>
      </c>
      <c r="Q956" s="16">
        <v>19099</v>
      </c>
      <c r="R956" s="17">
        <v>40</v>
      </c>
      <c r="S956" s="18">
        <v>13178.309999999998</v>
      </c>
      <c r="T956" s="19" t="s">
        <v>407</v>
      </c>
      <c r="U956" s="20" t="s">
        <v>589</v>
      </c>
      <c r="V956" s="22">
        <v>39</v>
      </c>
      <c r="W956" s="22">
        <v>3</v>
      </c>
      <c r="X956" s="23"/>
    </row>
    <row r="957" spans="1:24" s="1" customFormat="1" ht="18" customHeight="1" x14ac:dyDescent="0.3">
      <c r="A957" s="24" t="s">
        <v>23</v>
      </c>
      <c r="B957" s="24" t="s">
        <v>1579</v>
      </c>
      <c r="C957" s="12" t="s">
        <v>1580</v>
      </c>
      <c r="D957" s="55"/>
      <c r="E957" s="39" t="str">
        <f t="shared" si="33"/>
        <v>Еще фото</v>
      </c>
      <c r="F957" s="13"/>
      <c r="G957" s="24" t="s">
        <v>513</v>
      </c>
      <c r="H957" s="24" t="s">
        <v>514</v>
      </c>
      <c r="I957" s="24" t="s">
        <v>867</v>
      </c>
      <c r="J957" s="14" t="s">
        <v>29</v>
      </c>
      <c r="K957" s="15" t="s">
        <v>58</v>
      </c>
      <c r="L957" s="58"/>
      <c r="M957" s="14"/>
      <c r="N957" s="14" t="s">
        <v>32</v>
      </c>
      <c r="O957" s="14"/>
      <c r="P957" s="15" t="s">
        <v>1581</v>
      </c>
      <c r="Q957" s="16">
        <v>19099</v>
      </c>
      <c r="R957" s="17">
        <v>40</v>
      </c>
      <c r="S957" s="18">
        <v>13178.309999999998</v>
      </c>
      <c r="T957" s="19" t="s">
        <v>407</v>
      </c>
      <c r="U957" s="20" t="s">
        <v>524</v>
      </c>
      <c r="V957" s="30">
        <v>39.5</v>
      </c>
      <c r="W957" s="22">
        <v>2</v>
      </c>
      <c r="X957" s="23"/>
    </row>
    <row r="958" spans="1:24" s="1" customFormat="1" ht="14" customHeight="1" x14ac:dyDescent="0.3">
      <c r="A958" s="11" t="s">
        <v>23</v>
      </c>
      <c r="B958" s="11" t="s">
        <v>1579</v>
      </c>
      <c r="C958" s="12" t="s">
        <v>1582</v>
      </c>
      <c r="D958" s="53"/>
      <c r="E958" s="39" t="str">
        <f t="shared" ref="E958:E964" si="34">HYPERLINK("https://www.google.ru/search?q=HQ2164-607&amp;newwindow=1&amp;tbm=isch","Еще фото")</f>
        <v>Еще фото</v>
      </c>
      <c r="F958" s="13"/>
      <c r="G958" s="11" t="s">
        <v>513</v>
      </c>
      <c r="H958" s="11" t="s">
        <v>514</v>
      </c>
      <c r="I958" s="14" t="s">
        <v>867</v>
      </c>
      <c r="J958" s="14" t="s">
        <v>29</v>
      </c>
      <c r="K958" s="15" t="s">
        <v>58</v>
      </c>
      <c r="L958" s="56"/>
      <c r="M958" s="14"/>
      <c r="N958" s="14" t="s">
        <v>316</v>
      </c>
      <c r="O958" s="14"/>
      <c r="P958" s="15" t="s">
        <v>1581</v>
      </c>
      <c r="Q958" s="16">
        <v>19099</v>
      </c>
      <c r="R958" s="17">
        <v>40</v>
      </c>
      <c r="S958" s="18">
        <v>13178.309999999998</v>
      </c>
      <c r="T958" s="19" t="s">
        <v>407</v>
      </c>
      <c r="U958" s="20" t="s">
        <v>541</v>
      </c>
      <c r="V958" s="22">
        <v>35</v>
      </c>
      <c r="W958" s="22">
        <v>1</v>
      </c>
      <c r="X958" s="23"/>
    </row>
    <row r="959" spans="1:24" s="1" customFormat="1" ht="14" customHeight="1" x14ac:dyDescent="0.3">
      <c r="A959" s="24" t="s">
        <v>23</v>
      </c>
      <c r="B959" s="24" t="s">
        <v>1579</v>
      </c>
      <c r="C959" s="12" t="s">
        <v>1582</v>
      </c>
      <c r="D959" s="54"/>
      <c r="E959" s="39" t="str">
        <f t="shared" si="34"/>
        <v>Еще фото</v>
      </c>
      <c r="F959" s="13"/>
      <c r="G959" s="24" t="s">
        <v>513</v>
      </c>
      <c r="H959" s="24" t="s">
        <v>514</v>
      </c>
      <c r="I959" s="24" t="s">
        <v>867</v>
      </c>
      <c r="J959" s="14" t="s">
        <v>29</v>
      </c>
      <c r="K959" s="15" t="s">
        <v>58</v>
      </c>
      <c r="L959" s="57"/>
      <c r="M959" s="14"/>
      <c r="N959" s="14" t="s">
        <v>316</v>
      </c>
      <c r="O959" s="14"/>
      <c r="P959" s="15" t="s">
        <v>1581</v>
      </c>
      <c r="Q959" s="16">
        <v>19099</v>
      </c>
      <c r="R959" s="17">
        <v>40</v>
      </c>
      <c r="S959" s="18">
        <v>13178.309999999998</v>
      </c>
      <c r="T959" s="19" t="s">
        <v>407</v>
      </c>
      <c r="U959" s="20" t="s">
        <v>519</v>
      </c>
      <c r="V959" s="30">
        <v>35.5</v>
      </c>
      <c r="W959" s="22">
        <v>1</v>
      </c>
      <c r="X959" s="23"/>
    </row>
    <row r="960" spans="1:24" s="1" customFormat="1" ht="14" customHeight="1" x14ac:dyDescent="0.3">
      <c r="A960" s="24" t="s">
        <v>23</v>
      </c>
      <c r="B960" s="24" t="s">
        <v>1579</v>
      </c>
      <c r="C960" s="12" t="s">
        <v>1582</v>
      </c>
      <c r="D960" s="54"/>
      <c r="E960" s="39" t="str">
        <f t="shared" si="34"/>
        <v>Еще фото</v>
      </c>
      <c r="F960" s="13"/>
      <c r="G960" s="24" t="s">
        <v>513</v>
      </c>
      <c r="H960" s="24" t="s">
        <v>514</v>
      </c>
      <c r="I960" s="24" t="s">
        <v>867</v>
      </c>
      <c r="J960" s="14" t="s">
        <v>29</v>
      </c>
      <c r="K960" s="15" t="s">
        <v>58</v>
      </c>
      <c r="L960" s="57"/>
      <c r="M960" s="14"/>
      <c r="N960" s="14" t="s">
        <v>316</v>
      </c>
      <c r="O960" s="14"/>
      <c r="P960" s="15" t="s">
        <v>1581</v>
      </c>
      <c r="Q960" s="16">
        <v>19099</v>
      </c>
      <c r="R960" s="17">
        <v>40</v>
      </c>
      <c r="S960" s="18">
        <v>13178.309999999998</v>
      </c>
      <c r="T960" s="19" t="s">
        <v>407</v>
      </c>
      <c r="U960" s="20" t="s">
        <v>520</v>
      </c>
      <c r="V960" s="30">
        <v>36.5</v>
      </c>
      <c r="W960" s="22">
        <v>2</v>
      </c>
      <c r="X960" s="23"/>
    </row>
    <row r="961" spans="1:24" s="1" customFormat="1" ht="14" customHeight="1" x14ac:dyDescent="0.3">
      <c r="A961" s="24" t="s">
        <v>23</v>
      </c>
      <c r="B961" s="24" t="s">
        <v>1579</v>
      </c>
      <c r="C961" s="12" t="s">
        <v>1582</v>
      </c>
      <c r="D961" s="54"/>
      <c r="E961" s="39" t="str">
        <f t="shared" si="34"/>
        <v>Еще фото</v>
      </c>
      <c r="F961" s="13"/>
      <c r="G961" s="24" t="s">
        <v>513</v>
      </c>
      <c r="H961" s="24" t="s">
        <v>514</v>
      </c>
      <c r="I961" s="24" t="s">
        <v>867</v>
      </c>
      <c r="J961" s="14" t="s">
        <v>29</v>
      </c>
      <c r="K961" s="15" t="s">
        <v>58</v>
      </c>
      <c r="L961" s="57"/>
      <c r="M961" s="14"/>
      <c r="N961" s="14" t="s">
        <v>316</v>
      </c>
      <c r="O961" s="14"/>
      <c r="P961" s="15" t="s">
        <v>1581</v>
      </c>
      <c r="Q961" s="16">
        <v>19099</v>
      </c>
      <c r="R961" s="17">
        <v>40</v>
      </c>
      <c r="S961" s="18">
        <v>13178.309999999998</v>
      </c>
      <c r="T961" s="19" t="s">
        <v>407</v>
      </c>
      <c r="U961" s="20" t="s">
        <v>521</v>
      </c>
      <c r="V961" s="22">
        <v>37</v>
      </c>
      <c r="W961" s="22">
        <v>3</v>
      </c>
      <c r="X961" s="23"/>
    </row>
    <row r="962" spans="1:24" s="1" customFormat="1" ht="14" customHeight="1" x14ac:dyDescent="0.3">
      <c r="A962" s="24" t="s">
        <v>23</v>
      </c>
      <c r="B962" s="24" t="s">
        <v>1579</v>
      </c>
      <c r="C962" s="12" t="s">
        <v>1582</v>
      </c>
      <c r="D962" s="54"/>
      <c r="E962" s="39" t="str">
        <f t="shared" si="34"/>
        <v>Еще фото</v>
      </c>
      <c r="F962" s="13"/>
      <c r="G962" s="24" t="s">
        <v>513</v>
      </c>
      <c r="H962" s="24" t="s">
        <v>514</v>
      </c>
      <c r="I962" s="24" t="s">
        <v>867</v>
      </c>
      <c r="J962" s="14" t="s">
        <v>29</v>
      </c>
      <c r="K962" s="15" t="s">
        <v>58</v>
      </c>
      <c r="L962" s="57"/>
      <c r="M962" s="14"/>
      <c r="N962" s="14" t="s">
        <v>316</v>
      </c>
      <c r="O962" s="14"/>
      <c r="P962" s="15" t="s">
        <v>1581</v>
      </c>
      <c r="Q962" s="16">
        <v>19099</v>
      </c>
      <c r="R962" s="17">
        <v>40</v>
      </c>
      <c r="S962" s="18">
        <v>13178.309999999998</v>
      </c>
      <c r="T962" s="19" t="s">
        <v>407</v>
      </c>
      <c r="U962" s="20" t="s">
        <v>522</v>
      </c>
      <c r="V962" s="30">
        <v>37.5</v>
      </c>
      <c r="W962" s="22">
        <v>3</v>
      </c>
      <c r="X962" s="23"/>
    </row>
    <row r="963" spans="1:24" s="1" customFormat="1" ht="14" customHeight="1" x14ac:dyDescent="0.3">
      <c r="A963" s="24" t="s">
        <v>23</v>
      </c>
      <c r="B963" s="24" t="s">
        <v>1579</v>
      </c>
      <c r="C963" s="12" t="s">
        <v>1582</v>
      </c>
      <c r="D963" s="54"/>
      <c r="E963" s="39" t="str">
        <f t="shared" si="34"/>
        <v>Еще фото</v>
      </c>
      <c r="F963" s="13"/>
      <c r="G963" s="24" t="s">
        <v>513</v>
      </c>
      <c r="H963" s="24" t="s">
        <v>514</v>
      </c>
      <c r="I963" s="24" t="s">
        <v>867</v>
      </c>
      <c r="J963" s="14" t="s">
        <v>29</v>
      </c>
      <c r="K963" s="15" t="s">
        <v>58</v>
      </c>
      <c r="L963" s="57"/>
      <c r="M963" s="14"/>
      <c r="N963" s="14" t="s">
        <v>316</v>
      </c>
      <c r="O963" s="14"/>
      <c r="P963" s="15" t="s">
        <v>1581</v>
      </c>
      <c r="Q963" s="16">
        <v>19099</v>
      </c>
      <c r="R963" s="17">
        <v>40</v>
      </c>
      <c r="S963" s="18">
        <v>13178.309999999998</v>
      </c>
      <c r="T963" s="19" t="s">
        <v>407</v>
      </c>
      <c r="U963" s="20" t="s">
        <v>523</v>
      </c>
      <c r="V963" s="22">
        <v>38</v>
      </c>
      <c r="W963" s="22">
        <v>2</v>
      </c>
      <c r="X963" s="23"/>
    </row>
    <row r="964" spans="1:24" s="1" customFormat="1" ht="17" customHeight="1" x14ac:dyDescent="0.3">
      <c r="A964" s="24" t="s">
        <v>23</v>
      </c>
      <c r="B964" s="24" t="s">
        <v>1579</v>
      </c>
      <c r="C964" s="12" t="s">
        <v>1582</v>
      </c>
      <c r="D964" s="55"/>
      <c r="E964" s="39" t="str">
        <f t="shared" si="34"/>
        <v>Еще фото</v>
      </c>
      <c r="F964" s="13"/>
      <c r="G964" s="24" t="s">
        <v>513</v>
      </c>
      <c r="H964" s="24" t="s">
        <v>514</v>
      </c>
      <c r="I964" s="24" t="s">
        <v>867</v>
      </c>
      <c r="J964" s="14" t="s">
        <v>29</v>
      </c>
      <c r="K964" s="15" t="s">
        <v>58</v>
      </c>
      <c r="L964" s="58"/>
      <c r="M964" s="14"/>
      <c r="N964" s="14" t="s">
        <v>316</v>
      </c>
      <c r="O964" s="14"/>
      <c r="P964" s="15" t="s">
        <v>1581</v>
      </c>
      <c r="Q964" s="16">
        <v>19099</v>
      </c>
      <c r="R964" s="17">
        <v>40</v>
      </c>
      <c r="S964" s="18">
        <v>13178.309999999998</v>
      </c>
      <c r="T964" s="19" t="s">
        <v>407</v>
      </c>
      <c r="U964" s="20" t="s">
        <v>524</v>
      </c>
      <c r="V964" s="30">
        <v>39.5</v>
      </c>
      <c r="W964" s="22">
        <v>1</v>
      </c>
      <c r="X964" s="23"/>
    </row>
    <row r="965" spans="1:24" s="1" customFormat="1" ht="108" customHeight="1" x14ac:dyDescent="0.3">
      <c r="A965" s="11" t="s">
        <v>23</v>
      </c>
      <c r="B965" s="11" t="s">
        <v>1583</v>
      </c>
      <c r="C965" s="12" t="s">
        <v>1584</v>
      </c>
      <c r="D965" s="26"/>
      <c r="E965" s="39" t="str">
        <f>HYPERLINK("https://www.google.ru/search?q=HQ2409-200&amp;newwindow=1&amp;tbm=isch","Еще фото")</f>
        <v>Еще фото</v>
      </c>
      <c r="F965" s="13"/>
      <c r="G965" s="11" t="s">
        <v>513</v>
      </c>
      <c r="H965" s="11" t="s">
        <v>514</v>
      </c>
      <c r="I965" s="14" t="s">
        <v>867</v>
      </c>
      <c r="J965" s="14" t="s">
        <v>29</v>
      </c>
      <c r="K965" s="15" t="s">
        <v>58</v>
      </c>
      <c r="L965" s="14"/>
      <c r="M965" s="14"/>
      <c r="N965" s="14" t="s">
        <v>127</v>
      </c>
      <c r="O965" s="14"/>
      <c r="P965" s="15" t="s">
        <v>1585</v>
      </c>
      <c r="Q965" s="16">
        <v>17599</v>
      </c>
      <c r="R965" s="17">
        <v>40</v>
      </c>
      <c r="S965" s="18">
        <v>12143.31</v>
      </c>
      <c r="T965" s="19" t="s">
        <v>407</v>
      </c>
      <c r="U965" s="20" t="s">
        <v>520</v>
      </c>
      <c r="V965" s="30">
        <v>36.5</v>
      </c>
      <c r="W965" s="22">
        <v>2</v>
      </c>
      <c r="X965" s="23"/>
    </row>
    <row r="966" spans="1:24" s="1" customFormat="1" ht="35" customHeight="1" x14ac:dyDescent="0.3">
      <c r="A966" s="11" t="s">
        <v>23</v>
      </c>
      <c r="B966" s="11" t="s">
        <v>1586</v>
      </c>
      <c r="C966" s="12" t="s">
        <v>1587</v>
      </c>
      <c r="D966" s="53"/>
      <c r="E966" s="39" t="str">
        <f>HYPERLINK("https://www.google.ru/search?q=HQ4426-601&amp;newwindow=1&amp;tbm=isch","Еще фото")</f>
        <v>Еще фото</v>
      </c>
      <c r="F966" s="13"/>
      <c r="G966" s="11" t="s">
        <v>513</v>
      </c>
      <c r="H966" s="11" t="s">
        <v>514</v>
      </c>
      <c r="I966" s="14" t="s">
        <v>867</v>
      </c>
      <c r="J966" s="14" t="s">
        <v>29</v>
      </c>
      <c r="K966" s="15" t="s">
        <v>134</v>
      </c>
      <c r="L966" s="56" t="s">
        <v>1588</v>
      </c>
      <c r="M966" s="14"/>
      <c r="N966" s="14" t="s">
        <v>1589</v>
      </c>
      <c r="O966" s="14"/>
      <c r="P966" s="15" t="s">
        <v>1446</v>
      </c>
      <c r="Q966" s="16">
        <v>12099</v>
      </c>
      <c r="R966" s="17">
        <v>40</v>
      </c>
      <c r="S966" s="18">
        <v>8348.31</v>
      </c>
      <c r="T966" s="19" t="s">
        <v>407</v>
      </c>
      <c r="U966" s="20" t="s">
        <v>898</v>
      </c>
      <c r="V966" s="30">
        <v>28.5</v>
      </c>
      <c r="W966" s="22">
        <v>3</v>
      </c>
      <c r="X966" s="23"/>
    </row>
    <row r="967" spans="1:24" s="1" customFormat="1" ht="35" customHeight="1" x14ac:dyDescent="0.3">
      <c r="A967" s="24" t="s">
        <v>23</v>
      </c>
      <c r="B967" s="24" t="s">
        <v>1586</v>
      </c>
      <c r="C967" s="12" t="s">
        <v>1587</v>
      </c>
      <c r="D967" s="54"/>
      <c r="E967" s="39" t="str">
        <f>HYPERLINK("https://www.google.ru/search?q=HQ4426-601&amp;newwindow=1&amp;tbm=isch","Еще фото")</f>
        <v>Еще фото</v>
      </c>
      <c r="F967" s="13"/>
      <c r="G967" s="24" t="s">
        <v>513</v>
      </c>
      <c r="H967" s="24" t="s">
        <v>514</v>
      </c>
      <c r="I967" s="24" t="s">
        <v>867</v>
      </c>
      <c r="J967" s="14" t="s">
        <v>29</v>
      </c>
      <c r="K967" s="15" t="s">
        <v>134</v>
      </c>
      <c r="L967" s="57"/>
      <c r="M967" s="14"/>
      <c r="N967" s="14" t="s">
        <v>1589</v>
      </c>
      <c r="O967" s="14"/>
      <c r="P967" s="15" t="s">
        <v>1446</v>
      </c>
      <c r="Q967" s="16">
        <v>12099</v>
      </c>
      <c r="R967" s="17">
        <v>40</v>
      </c>
      <c r="S967" s="18">
        <v>8348.31</v>
      </c>
      <c r="T967" s="19" t="s">
        <v>407</v>
      </c>
      <c r="U967" s="20" t="s">
        <v>899</v>
      </c>
      <c r="V967" s="22">
        <v>29</v>
      </c>
      <c r="W967" s="22">
        <v>1</v>
      </c>
      <c r="X967" s="23"/>
    </row>
    <row r="968" spans="1:24" s="1" customFormat="1" ht="37.049999999999997" customHeight="1" x14ac:dyDescent="0.3">
      <c r="A968" s="24" t="s">
        <v>23</v>
      </c>
      <c r="B968" s="24" t="s">
        <v>1586</v>
      </c>
      <c r="C968" s="12" t="s">
        <v>1587</v>
      </c>
      <c r="D968" s="55"/>
      <c r="E968" s="39" t="str">
        <f>HYPERLINK("https://www.google.ru/search?q=HQ4426-601&amp;newwindow=1&amp;tbm=isch","Еще фото")</f>
        <v>Еще фото</v>
      </c>
      <c r="F968" s="13"/>
      <c r="G968" s="24" t="s">
        <v>513</v>
      </c>
      <c r="H968" s="24" t="s">
        <v>514</v>
      </c>
      <c r="I968" s="24" t="s">
        <v>867</v>
      </c>
      <c r="J968" s="14" t="s">
        <v>29</v>
      </c>
      <c r="K968" s="15" t="s">
        <v>134</v>
      </c>
      <c r="L968" s="58"/>
      <c r="M968" s="14"/>
      <c r="N968" s="14" t="s">
        <v>1589</v>
      </c>
      <c r="O968" s="14"/>
      <c r="P968" s="15" t="s">
        <v>1446</v>
      </c>
      <c r="Q968" s="16">
        <v>12099</v>
      </c>
      <c r="R968" s="17">
        <v>40</v>
      </c>
      <c r="S968" s="18">
        <v>8348.31</v>
      </c>
      <c r="T968" s="19" t="s">
        <v>407</v>
      </c>
      <c r="U968" s="20" t="s">
        <v>998</v>
      </c>
      <c r="V968" s="22">
        <v>30</v>
      </c>
      <c r="W968" s="22">
        <v>1</v>
      </c>
      <c r="X968" s="23"/>
    </row>
    <row r="969" spans="1:24" s="1" customFormat="1" ht="52.05" customHeight="1" x14ac:dyDescent="0.3">
      <c r="A969" s="11" t="s">
        <v>23</v>
      </c>
      <c r="B969" s="11" t="s">
        <v>1590</v>
      </c>
      <c r="C969" s="12" t="s">
        <v>1591</v>
      </c>
      <c r="D969" s="59"/>
      <c r="E969" s="39" t="str">
        <f>HYPERLINK("https://www.google.ru/search?q=HQ4502-104&amp;newwindow=1&amp;tbm=isch","Еще фото")</f>
        <v>Еще фото</v>
      </c>
      <c r="F969" s="13"/>
      <c r="G969" s="11" t="s">
        <v>513</v>
      </c>
      <c r="H969" s="11" t="s">
        <v>514</v>
      </c>
      <c r="I969" s="14" t="s">
        <v>867</v>
      </c>
      <c r="J969" s="14" t="s">
        <v>29</v>
      </c>
      <c r="K969" s="15" t="s">
        <v>30</v>
      </c>
      <c r="L969" s="56" t="s">
        <v>1592</v>
      </c>
      <c r="M969" s="14"/>
      <c r="N969" s="14" t="s">
        <v>75</v>
      </c>
      <c r="O969" s="14"/>
      <c r="P969" s="15" t="s">
        <v>1593</v>
      </c>
      <c r="Q969" s="16">
        <v>12499</v>
      </c>
      <c r="R969" s="17">
        <v>40</v>
      </c>
      <c r="S969" s="18">
        <v>8624.31</v>
      </c>
      <c r="T969" s="19" t="s">
        <v>407</v>
      </c>
      <c r="U969" s="20" t="s">
        <v>526</v>
      </c>
      <c r="V969" s="22">
        <v>43</v>
      </c>
      <c r="W969" s="22">
        <v>1</v>
      </c>
      <c r="X969" s="23"/>
    </row>
    <row r="970" spans="1:24" s="1" customFormat="1" ht="61.05" customHeight="1" x14ac:dyDescent="0.3">
      <c r="A970" s="24" t="s">
        <v>23</v>
      </c>
      <c r="B970" s="24" t="s">
        <v>1590</v>
      </c>
      <c r="C970" s="12" t="s">
        <v>1591</v>
      </c>
      <c r="D970" s="60"/>
      <c r="E970" s="39" t="str">
        <f>HYPERLINK("https://www.google.ru/search?q=HQ4502-104&amp;newwindow=1&amp;tbm=isch","Еще фото")</f>
        <v>Еще фото</v>
      </c>
      <c r="F970" s="13"/>
      <c r="G970" s="24" t="s">
        <v>513</v>
      </c>
      <c r="H970" s="24" t="s">
        <v>514</v>
      </c>
      <c r="I970" s="24" t="s">
        <v>867</v>
      </c>
      <c r="J970" s="14" t="s">
        <v>29</v>
      </c>
      <c r="K970" s="15" t="s">
        <v>30</v>
      </c>
      <c r="L970" s="58"/>
      <c r="M970" s="14"/>
      <c r="N970" s="14" t="s">
        <v>75</v>
      </c>
      <c r="O970" s="14"/>
      <c r="P970" s="15" t="s">
        <v>1593</v>
      </c>
      <c r="Q970" s="16">
        <v>12499</v>
      </c>
      <c r="R970" s="17">
        <v>40</v>
      </c>
      <c r="S970" s="18">
        <v>8624.31</v>
      </c>
      <c r="T970" s="19" t="s">
        <v>407</v>
      </c>
      <c r="U970" s="20" t="s">
        <v>527</v>
      </c>
      <c r="V970" s="30">
        <v>43.5</v>
      </c>
      <c r="W970" s="22">
        <v>1</v>
      </c>
      <c r="X970" s="23"/>
    </row>
    <row r="971" spans="1:24" s="1" customFormat="1" ht="108" customHeight="1" x14ac:dyDescent="0.3">
      <c r="A971" s="11" t="s">
        <v>23</v>
      </c>
      <c r="B971" s="11" t="s">
        <v>1594</v>
      </c>
      <c r="C971" s="12" t="s">
        <v>1595</v>
      </c>
      <c r="D971" s="26"/>
      <c r="E971" s="39" t="str">
        <f>HYPERLINK("https://www.google.ru/search?q=HQ7901-101&amp;newwindow=1&amp;tbm=isch","Еще фото")</f>
        <v>Еще фото</v>
      </c>
      <c r="F971" s="13"/>
      <c r="G971" s="11" t="s">
        <v>513</v>
      </c>
      <c r="H971" s="11" t="s">
        <v>514</v>
      </c>
      <c r="I971" s="14" t="s">
        <v>867</v>
      </c>
      <c r="J971" s="14" t="s">
        <v>29</v>
      </c>
      <c r="K971" s="15" t="s">
        <v>58</v>
      </c>
      <c r="L971" s="14" t="s">
        <v>1596</v>
      </c>
      <c r="M971" s="14"/>
      <c r="N971" s="14" t="s">
        <v>75</v>
      </c>
      <c r="O971" s="14"/>
      <c r="P971" s="15" t="s">
        <v>518</v>
      </c>
      <c r="Q971" s="16">
        <v>13999</v>
      </c>
      <c r="R971" s="17">
        <v>40</v>
      </c>
      <c r="S971" s="18">
        <v>9659.31</v>
      </c>
      <c r="T971" s="19" t="s">
        <v>407</v>
      </c>
      <c r="U971" s="20" t="s">
        <v>589</v>
      </c>
      <c r="V971" s="22">
        <v>39</v>
      </c>
      <c r="W971" s="22">
        <v>1</v>
      </c>
      <c r="X971" s="23"/>
    </row>
    <row r="972" spans="1:24" s="1" customFormat="1" ht="52.05" customHeight="1" x14ac:dyDescent="0.3">
      <c r="A972" s="11" t="s">
        <v>23</v>
      </c>
      <c r="B972" s="11" t="s">
        <v>1594</v>
      </c>
      <c r="C972" s="12" t="s">
        <v>1597</v>
      </c>
      <c r="D972" s="59"/>
      <c r="E972" s="39" t="str">
        <f>HYPERLINK("https://www.google.ru/search?q=HQ7901-102&amp;newwindow=1&amp;tbm=isch","Еще фото")</f>
        <v>Еще фото</v>
      </c>
      <c r="F972" s="13"/>
      <c r="G972" s="11" t="s">
        <v>513</v>
      </c>
      <c r="H972" s="11" t="s">
        <v>514</v>
      </c>
      <c r="I972" s="14" t="s">
        <v>867</v>
      </c>
      <c r="J972" s="14" t="s">
        <v>29</v>
      </c>
      <c r="K972" s="15" t="s">
        <v>58</v>
      </c>
      <c r="L972" s="56" t="s">
        <v>1596</v>
      </c>
      <c r="M972" s="14"/>
      <c r="N972" s="14" t="s">
        <v>75</v>
      </c>
      <c r="O972" s="14"/>
      <c r="P972" s="15" t="s">
        <v>518</v>
      </c>
      <c r="Q972" s="16">
        <v>12499</v>
      </c>
      <c r="R972" s="17">
        <v>40</v>
      </c>
      <c r="S972" s="18">
        <v>8624.31</v>
      </c>
      <c r="T972" s="19" t="s">
        <v>407</v>
      </c>
      <c r="U972" s="20" t="s">
        <v>523</v>
      </c>
      <c r="V972" s="22">
        <v>38</v>
      </c>
      <c r="W972" s="22">
        <v>1</v>
      </c>
      <c r="X972" s="23"/>
    </row>
    <row r="973" spans="1:24" s="1" customFormat="1" ht="61.05" customHeight="1" x14ac:dyDescent="0.3">
      <c r="A973" s="24" t="s">
        <v>23</v>
      </c>
      <c r="B973" s="24" t="s">
        <v>1594</v>
      </c>
      <c r="C973" s="12" t="s">
        <v>1597</v>
      </c>
      <c r="D973" s="60"/>
      <c r="E973" s="39" t="str">
        <f>HYPERLINK("https://www.google.ru/search?q=HQ7901-102&amp;newwindow=1&amp;tbm=isch","Еще фото")</f>
        <v>Еще фото</v>
      </c>
      <c r="F973" s="13"/>
      <c r="G973" s="24" t="s">
        <v>513</v>
      </c>
      <c r="H973" s="24" t="s">
        <v>514</v>
      </c>
      <c r="I973" s="24" t="s">
        <v>867</v>
      </c>
      <c r="J973" s="14" t="s">
        <v>29</v>
      </c>
      <c r="K973" s="15" t="s">
        <v>58</v>
      </c>
      <c r="L973" s="58"/>
      <c r="M973" s="14"/>
      <c r="N973" s="14" t="s">
        <v>75</v>
      </c>
      <c r="O973" s="14"/>
      <c r="P973" s="15" t="s">
        <v>518</v>
      </c>
      <c r="Q973" s="16">
        <v>12499</v>
      </c>
      <c r="R973" s="17">
        <v>40</v>
      </c>
      <c r="S973" s="18">
        <v>8624.31</v>
      </c>
      <c r="T973" s="19" t="s">
        <v>407</v>
      </c>
      <c r="U973" s="20" t="s">
        <v>525</v>
      </c>
      <c r="V973" s="22">
        <v>40</v>
      </c>
      <c r="W973" s="22">
        <v>1</v>
      </c>
      <c r="X973" s="23"/>
    </row>
    <row r="974" spans="1:24" s="1" customFormat="1" ht="108" customHeight="1" x14ac:dyDescent="0.3">
      <c r="A974" s="11" t="s">
        <v>23</v>
      </c>
      <c r="B974" s="11" t="s">
        <v>1594</v>
      </c>
      <c r="C974" s="12" t="s">
        <v>1598</v>
      </c>
      <c r="D974" s="26"/>
      <c r="E974" s="39" t="str">
        <f>HYPERLINK("https://www.google.ru/search?q=HQ7901-115&amp;newwindow=1&amp;tbm=isch","Еще фото")</f>
        <v>Еще фото</v>
      </c>
      <c r="F974" s="13" t="s">
        <v>26</v>
      </c>
      <c r="G974" s="11" t="s">
        <v>513</v>
      </c>
      <c r="H974" s="11" t="s">
        <v>514</v>
      </c>
      <c r="I974" s="14" t="s">
        <v>867</v>
      </c>
      <c r="J974" s="14" t="s">
        <v>29</v>
      </c>
      <c r="K974" s="15" t="s">
        <v>58</v>
      </c>
      <c r="L974" s="14" t="s">
        <v>1599</v>
      </c>
      <c r="M974" s="14"/>
      <c r="N974" s="14" t="s">
        <v>75</v>
      </c>
      <c r="O974" s="14"/>
      <c r="P974" s="15" t="s">
        <v>518</v>
      </c>
      <c r="Q974" s="16">
        <v>13799</v>
      </c>
      <c r="R974" s="17">
        <v>40</v>
      </c>
      <c r="S974" s="18">
        <v>9521.31</v>
      </c>
      <c r="T974" s="19" t="s">
        <v>407</v>
      </c>
      <c r="U974" s="20" t="s">
        <v>525</v>
      </c>
      <c r="V974" s="22">
        <v>40</v>
      </c>
      <c r="W974" s="22">
        <v>1</v>
      </c>
      <c r="X974" s="23"/>
    </row>
    <row r="975" spans="1:24" s="1" customFormat="1" ht="52.05" customHeight="1" x14ac:dyDescent="0.3">
      <c r="A975" s="11" t="s">
        <v>23</v>
      </c>
      <c r="B975" s="11" t="s">
        <v>1600</v>
      </c>
      <c r="C975" s="12" t="s">
        <v>1601</v>
      </c>
      <c r="D975" s="59"/>
      <c r="E975" s="39" t="str">
        <f>HYPERLINK("https://www.google.ru/search?q=HV1204-300&amp;newwindow=1&amp;tbm=isch","Еще фото")</f>
        <v>Еще фото</v>
      </c>
      <c r="F975" s="13"/>
      <c r="G975" s="11" t="s">
        <v>513</v>
      </c>
      <c r="H975" s="11" t="s">
        <v>514</v>
      </c>
      <c r="I975" s="14" t="s">
        <v>867</v>
      </c>
      <c r="J975" s="14" t="s">
        <v>29</v>
      </c>
      <c r="K975" s="15" t="s">
        <v>30</v>
      </c>
      <c r="L975" s="56"/>
      <c r="M975" s="14"/>
      <c r="N975" s="14" t="s">
        <v>64</v>
      </c>
      <c r="O975" s="14"/>
      <c r="P975" s="15" t="s">
        <v>834</v>
      </c>
      <c r="Q975" s="16">
        <v>15299</v>
      </c>
      <c r="R975" s="17">
        <v>40</v>
      </c>
      <c r="S975" s="18">
        <v>10556.31</v>
      </c>
      <c r="T975" s="19" t="s">
        <v>407</v>
      </c>
      <c r="U975" s="20" t="s">
        <v>589</v>
      </c>
      <c r="V975" s="22">
        <v>41</v>
      </c>
      <c r="W975" s="22">
        <v>1</v>
      </c>
      <c r="X975" s="23"/>
    </row>
    <row r="976" spans="1:24" s="1" customFormat="1" ht="61.05" customHeight="1" x14ac:dyDescent="0.3">
      <c r="A976" s="24" t="s">
        <v>23</v>
      </c>
      <c r="B976" s="24" t="s">
        <v>1600</v>
      </c>
      <c r="C976" s="12" t="s">
        <v>1601</v>
      </c>
      <c r="D976" s="60"/>
      <c r="E976" s="39" t="str">
        <f>HYPERLINK("https://www.google.ru/search?q=HV1204-300&amp;newwindow=1&amp;tbm=isch","Еще фото")</f>
        <v>Еще фото</v>
      </c>
      <c r="F976" s="13"/>
      <c r="G976" s="24" t="s">
        <v>513</v>
      </c>
      <c r="H976" s="24" t="s">
        <v>514</v>
      </c>
      <c r="I976" s="24" t="s">
        <v>867</v>
      </c>
      <c r="J976" s="14" t="s">
        <v>29</v>
      </c>
      <c r="K976" s="15" t="s">
        <v>30</v>
      </c>
      <c r="L976" s="58"/>
      <c r="M976" s="14"/>
      <c r="N976" s="14" t="s">
        <v>64</v>
      </c>
      <c r="O976" s="14"/>
      <c r="P976" s="15" t="s">
        <v>834</v>
      </c>
      <c r="Q976" s="16">
        <v>15299</v>
      </c>
      <c r="R976" s="17">
        <v>40</v>
      </c>
      <c r="S976" s="18">
        <v>10556.31</v>
      </c>
      <c r="T976" s="19" t="s">
        <v>407</v>
      </c>
      <c r="U976" s="20" t="s">
        <v>526</v>
      </c>
      <c r="V976" s="22">
        <v>43</v>
      </c>
      <c r="W976" s="22">
        <v>2</v>
      </c>
      <c r="X976" s="23"/>
    </row>
    <row r="977" spans="1:24" s="1" customFormat="1" ht="17" customHeight="1" x14ac:dyDescent="0.3">
      <c r="A977" s="11" t="s">
        <v>23</v>
      </c>
      <c r="B977" s="11" t="s">
        <v>1602</v>
      </c>
      <c r="C977" s="12" t="s">
        <v>1603</v>
      </c>
      <c r="D977" s="53"/>
      <c r="E977" s="39" t="str">
        <f t="shared" ref="E977:E982" si="35">HYPERLINK("https://www.google.ru/search?q=HV4417-103&amp;newwindow=1&amp;tbm=isch","Еще фото")</f>
        <v>Еще фото</v>
      </c>
      <c r="F977" s="13"/>
      <c r="G977" s="11" t="s">
        <v>513</v>
      </c>
      <c r="H977" s="11" t="s">
        <v>514</v>
      </c>
      <c r="I977" s="14" t="s">
        <v>867</v>
      </c>
      <c r="J977" s="14" t="s">
        <v>29</v>
      </c>
      <c r="K977" s="15" t="s">
        <v>58</v>
      </c>
      <c r="L977" s="56"/>
      <c r="M977" s="14"/>
      <c r="N977" s="14" t="s">
        <v>939</v>
      </c>
      <c r="O977" s="14"/>
      <c r="P977" s="15" t="s">
        <v>1604</v>
      </c>
      <c r="Q977" s="16">
        <v>16099</v>
      </c>
      <c r="R977" s="17">
        <v>40</v>
      </c>
      <c r="S977" s="18">
        <v>11108.31</v>
      </c>
      <c r="T977" s="19" t="s">
        <v>407</v>
      </c>
      <c r="U977" s="20" t="s">
        <v>520</v>
      </c>
      <c r="V977" s="30">
        <v>36.5</v>
      </c>
      <c r="W977" s="22">
        <v>1</v>
      </c>
      <c r="X977" s="23"/>
    </row>
    <row r="978" spans="1:24" s="1" customFormat="1" ht="17" customHeight="1" x14ac:dyDescent="0.3">
      <c r="A978" s="24" t="s">
        <v>23</v>
      </c>
      <c r="B978" s="24" t="s">
        <v>1602</v>
      </c>
      <c r="C978" s="12" t="s">
        <v>1603</v>
      </c>
      <c r="D978" s="54"/>
      <c r="E978" s="39" t="str">
        <f t="shared" si="35"/>
        <v>Еще фото</v>
      </c>
      <c r="F978" s="13"/>
      <c r="G978" s="24" t="s">
        <v>513</v>
      </c>
      <c r="H978" s="24" t="s">
        <v>514</v>
      </c>
      <c r="I978" s="24" t="s">
        <v>867</v>
      </c>
      <c r="J978" s="14" t="s">
        <v>29</v>
      </c>
      <c r="K978" s="15" t="s">
        <v>58</v>
      </c>
      <c r="L978" s="57"/>
      <c r="M978" s="14"/>
      <c r="N978" s="14" t="s">
        <v>939</v>
      </c>
      <c r="O978" s="14"/>
      <c r="P978" s="15" t="s">
        <v>1604</v>
      </c>
      <c r="Q978" s="16">
        <v>16099</v>
      </c>
      <c r="R978" s="17">
        <v>40</v>
      </c>
      <c r="S978" s="18">
        <v>11108.31</v>
      </c>
      <c r="T978" s="19" t="s">
        <v>407</v>
      </c>
      <c r="U978" s="20" t="s">
        <v>521</v>
      </c>
      <c r="V978" s="22">
        <v>37</v>
      </c>
      <c r="W978" s="22">
        <v>2</v>
      </c>
      <c r="X978" s="23"/>
    </row>
    <row r="979" spans="1:24" s="1" customFormat="1" ht="17" customHeight="1" x14ac:dyDescent="0.3">
      <c r="A979" s="24" t="s">
        <v>23</v>
      </c>
      <c r="B979" s="24" t="s">
        <v>1602</v>
      </c>
      <c r="C979" s="12" t="s">
        <v>1603</v>
      </c>
      <c r="D979" s="54"/>
      <c r="E979" s="39" t="str">
        <f t="shared" si="35"/>
        <v>Еще фото</v>
      </c>
      <c r="F979" s="13"/>
      <c r="G979" s="24" t="s">
        <v>513</v>
      </c>
      <c r="H979" s="24" t="s">
        <v>514</v>
      </c>
      <c r="I979" s="24" t="s">
        <v>867</v>
      </c>
      <c r="J979" s="14" t="s">
        <v>29</v>
      </c>
      <c r="K979" s="15" t="s">
        <v>58</v>
      </c>
      <c r="L979" s="57"/>
      <c r="M979" s="14"/>
      <c r="N979" s="14" t="s">
        <v>939</v>
      </c>
      <c r="O979" s="14"/>
      <c r="P979" s="15" t="s">
        <v>1604</v>
      </c>
      <c r="Q979" s="16">
        <v>16099</v>
      </c>
      <c r="R979" s="17">
        <v>40</v>
      </c>
      <c r="S979" s="18">
        <v>11108.31</v>
      </c>
      <c r="T979" s="19" t="s">
        <v>407</v>
      </c>
      <c r="U979" s="20" t="s">
        <v>522</v>
      </c>
      <c r="V979" s="30">
        <v>37.5</v>
      </c>
      <c r="W979" s="22">
        <v>2</v>
      </c>
      <c r="X979" s="23"/>
    </row>
    <row r="980" spans="1:24" s="1" customFormat="1" ht="17" customHeight="1" x14ac:dyDescent="0.3">
      <c r="A980" s="24" t="s">
        <v>23</v>
      </c>
      <c r="B980" s="24" t="s">
        <v>1602</v>
      </c>
      <c r="C980" s="12" t="s">
        <v>1603</v>
      </c>
      <c r="D980" s="54"/>
      <c r="E980" s="39" t="str">
        <f t="shared" si="35"/>
        <v>Еще фото</v>
      </c>
      <c r="F980" s="13"/>
      <c r="G980" s="24" t="s">
        <v>513</v>
      </c>
      <c r="H980" s="24" t="s">
        <v>514</v>
      </c>
      <c r="I980" s="24" t="s">
        <v>867</v>
      </c>
      <c r="J980" s="14" t="s">
        <v>29</v>
      </c>
      <c r="K980" s="15" t="s">
        <v>58</v>
      </c>
      <c r="L980" s="57"/>
      <c r="M980" s="14"/>
      <c r="N980" s="14" t="s">
        <v>939</v>
      </c>
      <c r="O980" s="14"/>
      <c r="P980" s="15" t="s">
        <v>1604</v>
      </c>
      <c r="Q980" s="16">
        <v>16099</v>
      </c>
      <c r="R980" s="17">
        <v>40</v>
      </c>
      <c r="S980" s="18">
        <v>11108.31</v>
      </c>
      <c r="T980" s="19" t="s">
        <v>407</v>
      </c>
      <c r="U980" s="20" t="s">
        <v>523</v>
      </c>
      <c r="V980" s="22">
        <v>38</v>
      </c>
      <c r="W980" s="22">
        <v>1</v>
      </c>
      <c r="X980" s="23"/>
    </row>
    <row r="981" spans="1:24" s="1" customFormat="1" ht="17" customHeight="1" x14ac:dyDescent="0.3">
      <c r="A981" s="24" t="s">
        <v>23</v>
      </c>
      <c r="B981" s="24" t="s">
        <v>1602</v>
      </c>
      <c r="C981" s="12" t="s">
        <v>1603</v>
      </c>
      <c r="D981" s="54"/>
      <c r="E981" s="39" t="str">
        <f t="shared" si="35"/>
        <v>Еще фото</v>
      </c>
      <c r="F981" s="13"/>
      <c r="G981" s="24" t="s">
        <v>513</v>
      </c>
      <c r="H981" s="24" t="s">
        <v>514</v>
      </c>
      <c r="I981" s="24" t="s">
        <v>867</v>
      </c>
      <c r="J981" s="14" t="s">
        <v>29</v>
      </c>
      <c r="K981" s="15" t="s">
        <v>58</v>
      </c>
      <c r="L981" s="57"/>
      <c r="M981" s="14"/>
      <c r="N981" s="14" t="s">
        <v>939</v>
      </c>
      <c r="O981" s="14"/>
      <c r="P981" s="15" t="s">
        <v>1604</v>
      </c>
      <c r="Q981" s="16">
        <v>16099</v>
      </c>
      <c r="R981" s="17">
        <v>40</v>
      </c>
      <c r="S981" s="18">
        <v>11108.31</v>
      </c>
      <c r="T981" s="19" t="s">
        <v>407</v>
      </c>
      <c r="U981" s="20" t="s">
        <v>589</v>
      </c>
      <c r="V981" s="22">
        <v>39</v>
      </c>
      <c r="W981" s="22">
        <v>2</v>
      </c>
      <c r="X981" s="23"/>
    </row>
    <row r="982" spans="1:24" s="1" customFormat="1" ht="22.05" customHeight="1" x14ac:dyDescent="0.3">
      <c r="A982" s="24" t="s">
        <v>23</v>
      </c>
      <c r="B982" s="24" t="s">
        <v>1602</v>
      </c>
      <c r="C982" s="12" t="s">
        <v>1603</v>
      </c>
      <c r="D982" s="55"/>
      <c r="E982" s="39" t="str">
        <f t="shared" si="35"/>
        <v>Еще фото</v>
      </c>
      <c r="F982" s="13"/>
      <c r="G982" s="24" t="s">
        <v>513</v>
      </c>
      <c r="H982" s="24" t="s">
        <v>514</v>
      </c>
      <c r="I982" s="24" t="s">
        <v>867</v>
      </c>
      <c r="J982" s="14" t="s">
        <v>29</v>
      </c>
      <c r="K982" s="15" t="s">
        <v>58</v>
      </c>
      <c r="L982" s="58"/>
      <c r="M982" s="14"/>
      <c r="N982" s="14" t="s">
        <v>939</v>
      </c>
      <c r="O982" s="14"/>
      <c r="P982" s="15" t="s">
        <v>1604</v>
      </c>
      <c r="Q982" s="16">
        <v>16099</v>
      </c>
      <c r="R982" s="17">
        <v>40</v>
      </c>
      <c r="S982" s="18">
        <v>11108.31</v>
      </c>
      <c r="T982" s="19" t="s">
        <v>407</v>
      </c>
      <c r="U982" s="20" t="s">
        <v>524</v>
      </c>
      <c r="V982" s="30">
        <v>39.5</v>
      </c>
      <c r="W982" s="22">
        <v>2</v>
      </c>
      <c r="X982" s="23"/>
    </row>
    <row r="983" spans="1:24" s="1" customFormat="1" ht="108" customHeight="1" x14ac:dyDescent="0.3">
      <c r="A983" s="11" t="s">
        <v>23</v>
      </c>
      <c r="B983" s="11" t="s">
        <v>1605</v>
      </c>
      <c r="C983" s="12" t="s">
        <v>1606</v>
      </c>
      <c r="D983" s="26"/>
      <c r="E983" s="39" t="str">
        <f>HYPERLINK("https://www.google.ru/search?q=HV4861-600&amp;newwindow=1&amp;tbm=isch","Еще фото")</f>
        <v>Еще фото</v>
      </c>
      <c r="F983" s="13"/>
      <c r="G983" s="11" t="s">
        <v>513</v>
      </c>
      <c r="H983" s="11" t="s">
        <v>514</v>
      </c>
      <c r="I983" s="14" t="s">
        <v>867</v>
      </c>
      <c r="J983" s="14" t="s">
        <v>29</v>
      </c>
      <c r="K983" s="15" t="s">
        <v>58</v>
      </c>
      <c r="L983" s="14" t="s">
        <v>1607</v>
      </c>
      <c r="M983" s="14"/>
      <c r="N983" s="14" t="s">
        <v>316</v>
      </c>
      <c r="O983" s="14"/>
      <c r="P983" s="15" t="s">
        <v>665</v>
      </c>
      <c r="Q983" s="16">
        <v>24599</v>
      </c>
      <c r="R983" s="17">
        <v>40</v>
      </c>
      <c r="S983" s="18">
        <v>16973.309999999998</v>
      </c>
      <c r="T983" s="19" t="s">
        <v>407</v>
      </c>
      <c r="U983" s="20" t="s">
        <v>521</v>
      </c>
      <c r="V983" s="22">
        <v>37</v>
      </c>
      <c r="W983" s="22">
        <v>1</v>
      </c>
      <c r="X983" s="23"/>
    </row>
    <row r="984" spans="1:24" s="1" customFormat="1" ht="108" customHeight="1" x14ac:dyDescent="0.3">
      <c r="A984" s="11" t="s">
        <v>23</v>
      </c>
      <c r="B984" s="11" t="s">
        <v>1608</v>
      </c>
      <c r="C984" s="12" t="s">
        <v>1609</v>
      </c>
      <c r="D984" s="26"/>
      <c r="E984" s="39" t="str">
        <f>HYPERLINK("https://www.google.ru/search?q=HV5177-010&amp;newwindow=1&amp;tbm=isch","Еще фото")</f>
        <v>Еще фото</v>
      </c>
      <c r="F984" s="13"/>
      <c r="G984" s="11" t="s">
        <v>513</v>
      </c>
      <c r="H984" s="11" t="s">
        <v>514</v>
      </c>
      <c r="I984" s="14" t="s">
        <v>867</v>
      </c>
      <c r="J984" s="14" t="s">
        <v>29</v>
      </c>
      <c r="K984" s="15" t="s">
        <v>30</v>
      </c>
      <c r="L984" s="14" t="s">
        <v>1610</v>
      </c>
      <c r="M984" s="14"/>
      <c r="N984" s="14" t="s">
        <v>92</v>
      </c>
      <c r="O984" s="14"/>
      <c r="P984" s="15" t="s">
        <v>902</v>
      </c>
      <c r="Q984" s="16">
        <v>21699</v>
      </c>
      <c r="R984" s="17">
        <v>40</v>
      </c>
      <c r="S984" s="18">
        <v>14972.309999999998</v>
      </c>
      <c r="T984" s="19" t="s">
        <v>407</v>
      </c>
      <c r="U984" s="20" t="s">
        <v>523</v>
      </c>
      <c r="V984" s="22">
        <v>40</v>
      </c>
      <c r="W984" s="22">
        <v>1</v>
      </c>
      <c r="X984" s="23"/>
    </row>
    <row r="985" spans="1:24" s="1" customFormat="1" ht="108" customHeight="1" x14ac:dyDescent="0.3">
      <c r="A985" s="11" t="s">
        <v>23</v>
      </c>
      <c r="B985" s="11" t="s">
        <v>1611</v>
      </c>
      <c r="C985" s="12" t="s">
        <v>1612</v>
      </c>
      <c r="D985" s="26"/>
      <c r="E985" s="39" t="str">
        <f>HYPERLINK("https://www.google.ru/search?q=HV5180-010&amp;newwindow=1&amp;tbm=isch","Еще фото")</f>
        <v>Еще фото</v>
      </c>
      <c r="F985" s="13"/>
      <c r="G985" s="11" t="s">
        <v>513</v>
      </c>
      <c r="H985" s="11" t="s">
        <v>514</v>
      </c>
      <c r="I985" s="14" t="s">
        <v>867</v>
      </c>
      <c r="J985" s="14" t="s">
        <v>29</v>
      </c>
      <c r="K985" s="15" t="s">
        <v>134</v>
      </c>
      <c r="L985" s="14" t="s">
        <v>1613</v>
      </c>
      <c r="M985" s="14"/>
      <c r="N985" s="14" t="s">
        <v>92</v>
      </c>
      <c r="O985" s="14"/>
      <c r="P985" s="15" t="s">
        <v>902</v>
      </c>
      <c r="Q985" s="16">
        <v>16699</v>
      </c>
      <c r="R985" s="17">
        <v>40</v>
      </c>
      <c r="S985" s="18">
        <v>11522.31</v>
      </c>
      <c r="T985" s="19" t="s">
        <v>407</v>
      </c>
      <c r="U985" s="20" t="s">
        <v>736</v>
      </c>
      <c r="V985" s="30">
        <v>34.5</v>
      </c>
      <c r="W985" s="22">
        <v>1</v>
      </c>
      <c r="X985" s="23"/>
    </row>
    <row r="986" spans="1:24" s="1" customFormat="1" ht="108" customHeight="1" x14ac:dyDescent="0.3">
      <c r="A986" s="11" t="s">
        <v>23</v>
      </c>
      <c r="B986" s="11" t="s">
        <v>1614</v>
      </c>
      <c r="C986" s="12" t="s">
        <v>1615</v>
      </c>
      <c r="D986" s="26"/>
      <c r="E986" s="39" t="str">
        <f>HYPERLINK("https://www.google.ru/search?q=HV8288-402&amp;newwindow=1&amp;tbm=isch","Еще фото")</f>
        <v>Еще фото</v>
      </c>
      <c r="F986" s="13"/>
      <c r="G986" s="11" t="s">
        <v>513</v>
      </c>
      <c r="H986" s="11" t="s">
        <v>514</v>
      </c>
      <c r="I986" s="14" t="s">
        <v>867</v>
      </c>
      <c r="J986" s="14" t="s">
        <v>29</v>
      </c>
      <c r="K986" s="15" t="s">
        <v>58</v>
      </c>
      <c r="L986" s="14" t="s">
        <v>1616</v>
      </c>
      <c r="M986" s="14"/>
      <c r="N986" s="14" t="s">
        <v>1571</v>
      </c>
      <c r="O986" s="14"/>
      <c r="P986" s="15" t="s">
        <v>1179</v>
      </c>
      <c r="Q986" s="16">
        <v>20699</v>
      </c>
      <c r="R986" s="17">
        <v>40</v>
      </c>
      <c r="S986" s="18">
        <v>14282.309999999998</v>
      </c>
      <c r="T986" s="19" t="s">
        <v>407</v>
      </c>
      <c r="U986" s="20" t="s">
        <v>525</v>
      </c>
      <c r="V986" s="22">
        <v>40</v>
      </c>
      <c r="W986" s="22">
        <v>1</v>
      </c>
      <c r="X986" s="23"/>
    </row>
    <row r="987" spans="1:24" s="1" customFormat="1" ht="35" customHeight="1" x14ac:dyDescent="0.3">
      <c r="A987" s="11" t="s">
        <v>23</v>
      </c>
      <c r="B987" s="11" t="s">
        <v>761</v>
      </c>
      <c r="C987" s="12" t="s">
        <v>1617</v>
      </c>
      <c r="D987" s="53"/>
      <c r="E987" s="39" t="str">
        <f>HYPERLINK("https://www.google.ru/search?q=IB3083-001&amp;newwindow=1&amp;tbm=isch","Еще фото")</f>
        <v>Еще фото</v>
      </c>
      <c r="F987" s="13" t="s">
        <v>26</v>
      </c>
      <c r="G987" s="11" t="s">
        <v>513</v>
      </c>
      <c r="H987" s="11" t="s">
        <v>514</v>
      </c>
      <c r="I987" s="14" t="s">
        <v>867</v>
      </c>
      <c r="J987" s="14" t="s">
        <v>29</v>
      </c>
      <c r="K987" s="15" t="s">
        <v>30</v>
      </c>
      <c r="L987" s="56" t="s">
        <v>1618</v>
      </c>
      <c r="M987" s="14"/>
      <c r="N987" s="14" t="s">
        <v>32</v>
      </c>
      <c r="O987" s="14"/>
      <c r="P987" s="15" t="s">
        <v>1619</v>
      </c>
      <c r="Q987" s="16">
        <v>13799</v>
      </c>
      <c r="R987" s="17">
        <v>40</v>
      </c>
      <c r="S987" s="18">
        <v>9521.31</v>
      </c>
      <c r="T987" s="19" t="s">
        <v>407</v>
      </c>
      <c r="U987" s="20" t="s">
        <v>525</v>
      </c>
      <c r="V987" s="22">
        <v>42</v>
      </c>
      <c r="W987" s="22">
        <v>2</v>
      </c>
      <c r="X987" s="23"/>
    </row>
    <row r="988" spans="1:24" s="1" customFormat="1" ht="35" customHeight="1" x14ac:dyDescent="0.3">
      <c r="A988" s="24" t="s">
        <v>23</v>
      </c>
      <c r="B988" s="24" t="s">
        <v>761</v>
      </c>
      <c r="C988" s="12" t="s">
        <v>1617</v>
      </c>
      <c r="D988" s="54"/>
      <c r="E988" s="39" t="str">
        <f>HYPERLINK("https://www.google.ru/search?q=IB3083-001&amp;newwindow=1&amp;tbm=isch","Еще фото")</f>
        <v>Еще фото</v>
      </c>
      <c r="F988" s="13" t="s">
        <v>26</v>
      </c>
      <c r="G988" s="24" t="s">
        <v>513</v>
      </c>
      <c r="H988" s="24" t="s">
        <v>514</v>
      </c>
      <c r="I988" s="24" t="s">
        <v>867</v>
      </c>
      <c r="J988" s="14" t="s">
        <v>29</v>
      </c>
      <c r="K988" s="15" t="s">
        <v>30</v>
      </c>
      <c r="L988" s="57"/>
      <c r="M988" s="14"/>
      <c r="N988" s="14" t="s">
        <v>32</v>
      </c>
      <c r="O988" s="14"/>
      <c r="P988" s="15" t="s">
        <v>1619</v>
      </c>
      <c r="Q988" s="16">
        <v>13799</v>
      </c>
      <c r="R988" s="17">
        <v>40</v>
      </c>
      <c r="S988" s="18">
        <v>9521.31</v>
      </c>
      <c r="T988" s="19" t="s">
        <v>407</v>
      </c>
      <c r="U988" s="20" t="s">
        <v>527</v>
      </c>
      <c r="V988" s="30">
        <v>43.5</v>
      </c>
      <c r="W988" s="22">
        <v>2</v>
      </c>
      <c r="X988" s="23"/>
    </row>
    <row r="989" spans="1:24" s="1" customFormat="1" ht="37.049999999999997" customHeight="1" x14ac:dyDescent="0.3">
      <c r="A989" s="24" t="s">
        <v>23</v>
      </c>
      <c r="B989" s="24" t="s">
        <v>761</v>
      </c>
      <c r="C989" s="12" t="s">
        <v>1617</v>
      </c>
      <c r="D989" s="55"/>
      <c r="E989" s="39" t="str">
        <f>HYPERLINK("https://www.google.ru/search?q=IB3083-001&amp;newwindow=1&amp;tbm=isch","Еще фото")</f>
        <v>Еще фото</v>
      </c>
      <c r="F989" s="13" t="s">
        <v>26</v>
      </c>
      <c r="G989" s="24" t="s">
        <v>513</v>
      </c>
      <c r="H989" s="24" t="s">
        <v>514</v>
      </c>
      <c r="I989" s="24" t="s">
        <v>867</v>
      </c>
      <c r="J989" s="14" t="s">
        <v>29</v>
      </c>
      <c r="K989" s="15" t="s">
        <v>30</v>
      </c>
      <c r="L989" s="58"/>
      <c r="M989" s="14"/>
      <c r="N989" s="14" t="s">
        <v>32</v>
      </c>
      <c r="O989" s="14"/>
      <c r="P989" s="15" t="s">
        <v>1619</v>
      </c>
      <c r="Q989" s="16">
        <v>13799</v>
      </c>
      <c r="R989" s="17">
        <v>40</v>
      </c>
      <c r="S989" s="18">
        <v>9521.31</v>
      </c>
      <c r="T989" s="19" t="s">
        <v>407</v>
      </c>
      <c r="U989" s="20" t="s">
        <v>667</v>
      </c>
      <c r="V989" s="30">
        <v>44.5</v>
      </c>
      <c r="W989" s="22">
        <v>1</v>
      </c>
      <c r="X989" s="23"/>
    </row>
    <row r="990" spans="1:24" s="1" customFormat="1" ht="108" customHeight="1" x14ac:dyDescent="0.3">
      <c r="A990" s="11" t="s">
        <v>23</v>
      </c>
      <c r="B990" s="11" t="s">
        <v>1620</v>
      </c>
      <c r="C990" s="12" t="s">
        <v>1621</v>
      </c>
      <c r="D990" s="26"/>
      <c r="E990" s="39" t="str">
        <f>HYPERLINK("https://www.google.ru/search?q=IB3722-009&amp;newwindow=1&amp;tbm=isch","Еще фото")</f>
        <v>Еще фото</v>
      </c>
      <c r="F990" s="13"/>
      <c r="G990" s="11" t="s">
        <v>513</v>
      </c>
      <c r="H990" s="11" t="s">
        <v>514</v>
      </c>
      <c r="I990" s="14" t="s">
        <v>867</v>
      </c>
      <c r="J990" s="14" t="s">
        <v>29</v>
      </c>
      <c r="K990" s="15" t="s">
        <v>30</v>
      </c>
      <c r="L990" s="14"/>
      <c r="M990" s="14"/>
      <c r="N990" s="14" t="s">
        <v>32</v>
      </c>
      <c r="O990" s="14"/>
      <c r="P990" s="15" t="s">
        <v>1622</v>
      </c>
      <c r="Q990" s="16">
        <v>16099</v>
      </c>
      <c r="R990" s="17">
        <v>40</v>
      </c>
      <c r="S990" s="18">
        <v>11108.31</v>
      </c>
      <c r="T990" s="19" t="s">
        <v>407</v>
      </c>
      <c r="U990" s="20" t="s">
        <v>589</v>
      </c>
      <c r="V990" s="22">
        <v>41</v>
      </c>
      <c r="W990" s="22">
        <v>1</v>
      </c>
      <c r="X990" s="23"/>
    </row>
    <row r="991" spans="1:24" s="1" customFormat="1" ht="52.05" customHeight="1" x14ac:dyDescent="0.3">
      <c r="A991" s="11" t="s">
        <v>23</v>
      </c>
      <c r="B991" s="11" t="s">
        <v>1080</v>
      </c>
      <c r="C991" s="12" t="s">
        <v>1623</v>
      </c>
      <c r="D991" s="59"/>
      <c r="E991" s="39" t="str">
        <f>HYPERLINK("https://www.google.ru/search?q=IB4339-001&amp;newwindow=1&amp;tbm=isch","Еще фото")</f>
        <v>Еще фото</v>
      </c>
      <c r="F991" s="13"/>
      <c r="G991" s="11" t="s">
        <v>513</v>
      </c>
      <c r="H991" s="11" t="s">
        <v>514</v>
      </c>
      <c r="I991" s="14" t="s">
        <v>867</v>
      </c>
      <c r="J991" s="14" t="s">
        <v>29</v>
      </c>
      <c r="K991" s="15" t="s">
        <v>58</v>
      </c>
      <c r="L991" s="56" t="s">
        <v>1624</v>
      </c>
      <c r="M991" s="14"/>
      <c r="N991" s="14" t="s">
        <v>75</v>
      </c>
      <c r="O991" s="14"/>
      <c r="P991" s="15" t="s">
        <v>1619</v>
      </c>
      <c r="Q991" s="16">
        <v>12499</v>
      </c>
      <c r="R991" s="17">
        <v>40</v>
      </c>
      <c r="S991" s="18">
        <v>8624.31</v>
      </c>
      <c r="T991" s="19" t="s">
        <v>407</v>
      </c>
      <c r="U991" s="20" t="s">
        <v>522</v>
      </c>
      <c r="V991" s="30">
        <v>37.5</v>
      </c>
      <c r="W991" s="22">
        <v>1</v>
      </c>
      <c r="X991" s="23"/>
    </row>
    <row r="992" spans="1:24" s="1" customFormat="1" ht="61.05" customHeight="1" x14ac:dyDescent="0.3">
      <c r="A992" s="24" t="s">
        <v>23</v>
      </c>
      <c r="B992" s="24" t="s">
        <v>1080</v>
      </c>
      <c r="C992" s="12" t="s">
        <v>1623</v>
      </c>
      <c r="D992" s="60"/>
      <c r="E992" s="39" t="str">
        <f>HYPERLINK("https://www.google.ru/search?q=IB4339-001&amp;newwindow=1&amp;tbm=isch","Еще фото")</f>
        <v>Еще фото</v>
      </c>
      <c r="F992" s="13"/>
      <c r="G992" s="24" t="s">
        <v>513</v>
      </c>
      <c r="H992" s="24" t="s">
        <v>514</v>
      </c>
      <c r="I992" s="24" t="s">
        <v>867</v>
      </c>
      <c r="J992" s="14" t="s">
        <v>29</v>
      </c>
      <c r="K992" s="15" t="s">
        <v>58</v>
      </c>
      <c r="L992" s="58"/>
      <c r="M992" s="14"/>
      <c r="N992" s="14" t="s">
        <v>75</v>
      </c>
      <c r="O992" s="14"/>
      <c r="P992" s="15" t="s">
        <v>1619</v>
      </c>
      <c r="Q992" s="16">
        <v>12499</v>
      </c>
      <c r="R992" s="17">
        <v>40</v>
      </c>
      <c r="S992" s="18">
        <v>8624.31</v>
      </c>
      <c r="T992" s="19" t="s">
        <v>407</v>
      </c>
      <c r="U992" s="20" t="s">
        <v>589</v>
      </c>
      <c r="V992" s="22">
        <v>39</v>
      </c>
      <c r="W992" s="22">
        <v>1</v>
      </c>
      <c r="X992" s="23"/>
    </row>
    <row r="993" spans="1:24" s="1" customFormat="1" ht="52.05" customHeight="1" x14ac:dyDescent="0.3">
      <c r="A993" s="11" t="s">
        <v>23</v>
      </c>
      <c r="B993" s="11" t="s">
        <v>1625</v>
      </c>
      <c r="C993" s="12" t="s">
        <v>1626</v>
      </c>
      <c r="D993" s="59"/>
      <c r="E993" s="39" t="str">
        <f>HYPERLINK("https://www.google.ru/search?q=IB4339-101&amp;newwindow=1&amp;tbm=isch","Еще фото")</f>
        <v>Еще фото</v>
      </c>
      <c r="F993" s="13"/>
      <c r="G993" s="11" t="s">
        <v>513</v>
      </c>
      <c r="H993" s="11" t="s">
        <v>514</v>
      </c>
      <c r="I993" s="14" t="s">
        <v>867</v>
      </c>
      <c r="J993" s="14" t="s">
        <v>29</v>
      </c>
      <c r="K993" s="15" t="s">
        <v>58</v>
      </c>
      <c r="L993" s="56" t="s">
        <v>1624</v>
      </c>
      <c r="M993" s="14"/>
      <c r="N993" s="14" t="s">
        <v>75</v>
      </c>
      <c r="O993" s="14"/>
      <c r="P993" s="15" t="s">
        <v>1619</v>
      </c>
      <c r="Q993" s="16">
        <v>10599</v>
      </c>
      <c r="R993" s="17">
        <v>40</v>
      </c>
      <c r="S993" s="18">
        <v>7313.3099999999986</v>
      </c>
      <c r="T993" s="19" t="s">
        <v>407</v>
      </c>
      <c r="U993" s="20" t="s">
        <v>519</v>
      </c>
      <c r="V993" s="30">
        <v>35.5</v>
      </c>
      <c r="W993" s="22">
        <v>1</v>
      </c>
      <c r="X993" s="23"/>
    </row>
    <row r="994" spans="1:24" s="1" customFormat="1" ht="61.05" customHeight="1" x14ac:dyDescent="0.3">
      <c r="A994" s="24" t="s">
        <v>23</v>
      </c>
      <c r="B994" s="24" t="s">
        <v>1625</v>
      </c>
      <c r="C994" s="12" t="s">
        <v>1626</v>
      </c>
      <c r="D994" s="60"/>
      <c r="E994" s="39" t="str">
        <f>HYPERLINK("https://www.google.ru/search?q=IB4339-101&amp;newwindow=1&amp;tbm=isch","Еще фото")</f>
        <v>Еще фото</v>
      </c>
      <c r="F994" s="13"/>
      <c r="G994" s="24" t="s">
        <v>513</v>
      </c>
      <c r="H994" s="24" t="s">
        <v>514</v>
      </c>
      <c r="I994" s="24" t="s">
        <v>867</v>
      </c>
      <c r="J994" s="14" t="s">
        <v>29</v>
      </c>
      <c r="K994" s="15" t="s">
        <v>58</v>
      </c>
      <c r="L994" s="58"/>
      <c r="M994" s="14"/>
      <c r="N994" s="14" t="s">
        <v>75</v>
      </c>
      <c r="O994" s="14"/>
      <c r="P994" s="15" t="s">
        <v>1619</v>
      </c>
      <c r="Q994" s="16">
        <v>10599</v>
      </c>
      <c r="R994" s="17">
        <v>40</v>
      </c>
      <c r="S994" s="18">
        <v>7313.3099999999986</v>
      </c>
      <c r="T994" s="19" t="s">
        <v>407</v>
      </c>
      <c r="U994" s="20" t="s">
        <v>589</v>
      </c>
      <c r="V994" s="22">
        <v>39</v>
      </c>
      <c r="W994" s="22">
        <v>2</v>
      </c>
      <c r="X994" s="23"/>
    </row>
    <row r="995" spans="1:24" s="1" customFormat="1" ht="26" customHeight="1" x14ac:dyDescent="0.3">
      <c r="A995" s="11" t="s">
        <v>23</v>
      </c>
      <c r="B995" s="11" t="s">
        <v>761</v>
      </c>
      <c r="C995" s="12" t="s">
        <v>1627</v>
      </c>
      <c r="D995" s="53"/>
      <c r="E995" s="39" t="str">
        <f>HYPERLINK("https://www.google.ru/search?q=IB4595-001&amp;newwindow=1&amp;tbm=isch","Еще фото")</f>
        <v>Еще фото</v>
      </c>
      <c r="F995" s="13" t="s">
        <v>26</v>
      </c>
      <c r="G995" s="11" t="s">
        <v>513</v>
      </c>
      <c r="H995" s="11" t="s">
        <v>514</v>
      </c>
      <c r="I995" s="14" t="s">
        <v>867</v>
      </c>
      <c r="J995" s="14" t="s">
        <v>29</v>
      </c>
      <c r="K995" s="15" t="s">
        <v>30</v>
      </c>
      <c r="L995" s="56" t="s">
        <v>1628</v>
      </c>
      <c r="M995" s="14"/>
      <c r="N995" s="14" t="s">
        <v>92</v>
      </c>
      <c r="O995" s="14"/>
      <c r="P995" s="15" t="s">
        <v>518</v>
      </c>
      <c r="Q995" s="16">
        <v>12799</v>
      </c>
      <c r="R995" s="17">
        <v>40</v>
      </c>
      <c r="S995" s="18">
        <v>8831.31</v>
      </c>
      <c r="T995" s="19" t="s">
        <v>407</v>
      </c>
      <c r="U995" s="20" t="s">
        <v>522</v>
      </c>
      <c r="V995" s="30">
        <v>39.5</v>
      </c>
      <c r="W995" s="22">
        <v>1</v>
      </c>
      <c r="X995" s="23"/>
    </row>
    <row r="996" spans="1:24" s="1" customFormat="1" ht="26" customHeight="1" x14ac:dyDescent="0.3">
      <c r="A996" s="24" t="s">
        <v>23</v>
      </c>
      <c r="B996" s="24" t="s">
        <v>761</v>
      </c>
      <c r="C996" s="12" t="s">
        <v>1627</v>
      </c>
      <c r="D996" s="54"/>
      <c r="E996" s="39" t="str">
        <f>HYPERLINK("https://www.google.ru/search?q=IB4595-001&amp;newwindow=1&amp;tbm=isch","Еще фото")</f>
        <v>Еще фото</v>
      </c>
      <c r="F996" s="13" t="s">
        <v>26</v>
      </c>
      <c r="G996" s="24" t="s">
        <v>513</v>
      </c>
      <c r="H996" s="24" t="s">
        <v>514</v>
      </c>
      <c r="I996" s="24" t="s">
        <v>867</v>
      </c>
      <c r="J996" s="14" t="s">
        <v>29</v>
      </c>
      <c r="K996" s="15" t="s">
        <v>30</v>
      </c>
      <c r="L996" s="57"/>
      <c r="M996" s="14"/>
      <c r="N996" s="14" t="s">
        <v>92</v>
      </c>
      <c r="O996" s="14"/>
      <c r="P996" s="15" t="s">
        <v>518</v>
      </c>
      <c r="Q996" s="16">
        <v>12799</v>
      </c>
      <c r="R996" s="17">
        <v>40</v>
      </c>
      <c r="S996" s="18">
        <v>8831.31</v>
      </c>
      <c r="T996" s="19" t="s">
        <v>407</v>
      </c>
      <c r="U996" s="20" t="s">
        <v>523</v>
      </c>
      <c r="V996" s="22">
        <v>40</v>
      </c>
      <c r="W996" s="22">
        <v>1</v>
      </c>
      <c r="X996" s="23"/>
    </row>
    <row r="997" spans="1:24" s="1" customFormat="1" ht="26" customHeight="1" x14ac:dyDescent="0.3">
      <c r="A997" s="24" t="s">
        <v>23</v>
      </c>
      <c r="B997" s="24" t="s">
        <v>761</v>
      </c>
      <c r="C997" s="12" t="s">
        <v>1627</v>
      </c>
      <c r="D997" s="54"/>
      <c r="E997" s="39" t="str">
        <f>HYPERLINK("https://www.google.ru/search?q=IB4595-001&amp;newwindow=1&amp;tbm=isch","Еще фото")</f>
        <v>Еще фото</v>
      </c>
      <c r="F997" s="13" t="s">
        <v>26</v>
      </c>
      <c r="G997" s="24" t="s">
        <v>513</v>
      </c>
      <c r="H997" s="24" t="s">
        <v>514</v>
      </c>
      <c r="I997" s="24" t="s">
        <v>867</v>
      </c>
      <c r="J997" s="14" t="s">
        <v>29</v>
      </c>
      <c r="K997" s="15" t="s">
        <v>30</v>
      </c>
      <c r="L997" s="57"/>
      <c r="M997" s="14"/>
      <c r="N997" s="14" t="s">
        <v>92</v>
      </c>
      <c r="O997" s="14"/>
      <c r="P997" s="15" t="s">
        <v>518</v>
      </c>
      <c r="Q997" s="16">
        <v>12799</v>
      </c>
      <c r="R997" s="17">
        <v>40</v>
      </c>
      <c r="S997" s="18">
        <v>8831.31</v>
      </c>
      <c r="T997" s="19" t="s">
        <v>407</v>
      </c>
      <c r="U997" s="20" t="s">
        <v>524</v>
      </c>
      <c r="V997" s="30">
        <v>41.5</v>
      </c>
      <c r="W997" s="22">
        <v>1</v>
      </c>
      <c r="X997" s="23"/>
    </row>
    <row r="998" spans="1:24" s="1" customFormat="1" ht="26" customHeight="1" x14ac:dyDescent="0.3">
      <c r="A998" s="24" t="s">
        <v>23</v>
      </c>
      <c r="B998" s="24" t="s">
        <v>761</v>
      </c>
      <c r="C998" s="12" t="s">
        <v>1627</v>
      </c>
      <c r="D998" s="55"/>
      <c r="E998" s="39" t="str">
        <f>HYPERLINK("https://www.google.ru/search?q=IB4595-001&amp;newwindow=1&amp;tbm=isch","Еще фото")</f>
        <v>Еще фото</v>
      </c>
      <c r="F998" s="13" t="s">
        <v>26</v>
      </c>
      <c r="G998" s="24" t="s">
        <v>513</v>
      </c>
      <c r="H998" s="24" t="s">
        <v>514</v>
      </c>
      <c r="I998" s="24" t="s">
        <v>867</v>
      </c>
      <c r="J998" s="14" t="s">
        <v>29</v>
      </c>
      <c r="K998" s="15" t="s">
        <v>30</v>
      </c>
      <c r="L998" s="58"/>
      <c r="M998" s="14"/>
      <c r="N998" s="14" t="s">
        <v>92</v>
      </c>
      <c r="O998" s="14"/>
      <c r="P998" s="15" t="s">
        <v>518</v>
      </c>
      <c r="Q998" s="16">
        <v>12799</v>
      </c>
      <c r="R998" s="17">
        <v>40</v>
      </c>
      <c r="S998" s="18">
        <v>8831.31</v>
      </c>
      <c r="T998" s="19" t="s">
        <v>407</v>
      </c>
      <c r="U998" s="20" t="s">
        <v>526</v>
      </c>
      <c r="V998" s="22">
        <v>43</v>
      </c>
      <c r="W998" s="22">
        <v>1</v>
      </c>
      <c r="X998" s="23"/>
    </row>
    <row r="999" spans="1:24" s="1" customFormat="1" ht="52.05" customHeight="1" x14ac:dyDescent="0.3">
      <c r="A999" s="11" t="s">
        <v>23</v>
      </c>
      <c r="B999" s="11" t="s">
        <v>1629</v>
      </c>
      <c r="C999" s="12" t="s">
        <v>1630</v>
      </c>
      <c r="D999" s="59"/>
      <c r="E999" s="39" t="str">
        <f>HYPERLINK("https://www.google.ru/search?q=IB5687-100&amp;newwindow=1&amp;tbm=isch","Еще фото")</f>
        <v>Еще фото</v>
      </c>
      <c r="F999" s="13"/>
      <c r="G999" s="11" t="s">
        <v>513</v>
      </c>
      <c r="H999" s="11" t="s">
        <v>514</v>
      </c>
      <c r="I999" s="14" t="s">
        <v>867</v>
      </c>
      <c r="J999" s="14" t="s">
        <v>29</v>
      </c>
      <c r="K999" s="15" t="s">
        <v>58</v>
      </c>
      <c r="L999" s="56"/>
      <c r="M999" s="14"/>
      <c r="N999" s="14" t="s">
        <v>75</v>
      </c>
      <c r="O999" s="14"/>
      <c r="P999" s="15" t="s">
        <v>1631</v>
      </c>
      <c r="Q999" s="16">
        <v>16999</v>
      </c>
      <c r="R999" s="17">
        <v>40</v>
      </c>
      <c r="S999" s="18">
        <v>11729.31</v>
      </c>
      <c r="T999" s="19" t="s">
        <v>407</v>
      </c>
      <c r="U999" s="20" t="s">
        <v>521</v>
      </c>
      <c r="V999" s="22">
        <v>37</v>
      </c>
      <c r="W999" s="22">
        <v>3</v>
      </c>
      <c r="X999" s="23"/>
    </row>
    <row r="1000" spans="1:24" s="1" customFormat="1" ht="61.05" customHeight="1" x14ac:dyDescent="0.3">
      <c r="A1000" s="24" t="s">
        <v>23</v>
      </c>
      <c r="B1000" s="24" t="s">
        <v>1629</v>
      </c>
      <c r="C1000" s="12" t="s">
        <v>1630</v>
      </c>
      <c r="D1000" s="60"/>
      <c r="E1000" s="39" t="str">
        <f>HYPERLINK("https://www.google.ru/search?q=IB5687-100&amp;newwindow=1&amp;tbm=isch","Еще фото")</f>
        <v>Еще фото</v>
      </c>
      <c r="F1000" s="13"/>
      <c r="G1000" s="24" t="s">
        <v>513</v>
      </c>
      <c r="H1000" s="24" t="s">
        <v>514</v>
      </c>
      <c r="I1000" s="24" t="s">
        <v>867</v>
      </c>
      <c r="J1000" s="14" t="s">
        <v>29</v>
      </c>
      <c r="K1000" s="15" t="s">
        <v>58</v>
      </c>
      <c r="L1000" s="58"/>
      <c r="M1000" s="14"/>
      <c r="N1000" s="14" t="s">
        <v>75</v>
      </c>
      <c r="O1000" s="14"/>
      <c r="P1000" s="15" t="s">
        <v>1631</v>
      </c>
      <c r="Q1000" s="16">
        <v>16999</v>
      </c>
      <c r="R1000" s="17">
        <v>40</v>
      </c>
      <c r="S1000" s="18">
        <v>11729.31</v>
      </c>
      <c r="T1000" s="19" t="s">
        <v>407</v>
      </c>
      <c r="U1000" s="20" t="s">
        <v>523</v>
      </c>
      <c r="V1000" s="22">
        <v>38</v>
      </c>
      <c r="W1000" s="22">
        <v>1</v>
      </c>
      <c r="X1000" s="23"/>
    </row>
    <row r="1001" spans="1:24" s="1" customFormat="1" ht="26" customHeight="1" x14ac:dyDescent="0.3">
      <c r="A1001" s="11" t="s">
        <v>23</v>
      </c>
      <c r="B1001" s="11" t="s">
        <v>1632</v>
      </c>
      <c r="C1001" s="12" t="s">
        <v>1633</v>
      </c>
      <c r="D1001" s="53"/>
      <c r="E1001" s="39" t="str">
        <f>HYPERLINK("https://www.google.ru/search?q=IB6206-701&amp;newwindow=1&amp;tbm=isch","Еще фото")</f>
        <v>Еще фото</v>
      </c>
      <c r="F1001" s="13"/>
      <c r="G1001" s="11" t="s">
        <v>513</v>
      </c>
      <c r="H1001" s="11" t="s">
        <v>514</v>
      </c>
      <c r="I1001" s="14" t="s">
        <v>867</v>
      </c>
      <c r="J1001" s="14" t="s">
        <v>29</v>
      </c>
      <c r="K1001" s="15" t="s">
        <v>30</v>
      </c>
      <c r="L1001" s="56"/>
      <c r="M1001" s="14"/>
      <c r="N1001" s="14" t="s">
        <v>127</v>
      </c>
      <c r="O1001" s="14"/>
      <c r="P1001" s="15" t="s">
        <v>1634</v>
      </c>
      <c r="Q1001" s="16">
        <v>15299</v>
      </c>
      <c r="R1001" s="17">
        <v>40</v>
      </c>
      <c r="S1001" s="18">
        <v>10556.31</v>
      </c>
      <c r="T1001" s="19" t="s">
        <v>407</v>
      </c>
      <c r="U1001" s="20" t="s">
        <v>523</v>
      </c>
      <c r="V1001" s="22">
        <v>40</v>
      </c>
      <c r="W1001" s="22">
        <v>1</v>
      </c>
      <c r="X1001" s="23"/>
    </row>
    <row r="1002" spans="1:24" s="1" customFormat="1" ht="26" customHeight="1" x14ac:dyDescent="0.3">
      <c r="A1002" s="24" t="s">
        <v>23</v>
      </c>
      <c r="B1002" s="24" t="s">
        <v>1632</v>
      </c>
      <c r="C1002" s="12" t="s">
        <v>1633</v>
      </c>
      <c r="D1002" s="54"/>
      <c r="E1002" s="39" t="str">
        <f>HYPERLINK("https://www.google.ru/search?q=IB6206-701&amp;newwindow=1&amp;tbm=isch","Еще фото")</f>
        <v>Еще фото</v>
      </c>
      <c r="F1002" s="13"/>
      <c r="G1002" s="24" t="s">
        <v>513</v>
      </c>
      <c r="H1002" s="24" t="s">
        <v>514</v>
      </c>
      <c r="I1002" s="24" t="s">
        <v>867</v>
      </c>
      <c r="J1002" s="14" t="s">
        <v>29</v>
      </c>
      <c r="K1002" s="15" t="s">
        <v>30</v>
      </c>
      <c r="L1002" s="57"/>
      <c r="M1002" s="14"/>
      <c r="N1002" s="14" t="s">
        <v>127</v>
      </c>
      <c r="O1002" s="14"/>
      <c r="P1002" s="15" t="s">
        <v>1634</v>
      </c>
      <c r="Q1002" s="16">
        <v>15299</v>
      </c>
      <c r="R1002" s="17">
        <v>40</v>
      </c>
      <c r="S1002" s="18">
        <v>10556.31</v>
      </c>
      <c r="T1002" s="19" t="s">
        <v>407</v>
      </c>
      <c r="U1002" s="20" t="s">
        <v>524</v>
      </c>
      <c r="V1002" s="30">
        <v>41.5</v>
      </c>
      <c r="W1002" s="22">
        <v>1</v>
      </c>
      <c r="X1002" s="23"/>
    </row>
    <row r="1003" spans="1:24" s="1" customFormat="1" ht="26" customHeight="1" x14ac:dyDescent="0.3">
      <c r="A1003" s="24" t="s">
        <v>23</v>
      </c>
      <c r="B1003" s="24" t="s">
        <v>1632</v>
      </c>
      <c r="C1003" s="12" t="s">
        <v>1633</v>
      </c>
      <c r="D1003" s="54"/>
      <c r="E1003" s="39" t="str">
        <f>HYPERLINK("https://www.google.ru/search?q=IB6206-701&amp;newwindow=1&amp;tbm=isch","Еще фото")</f>
        <v>Еще фото</v>
      </c>
      <c r="F1003" s="13"/>
      <c r="G1003" s="24" t="s">
        <v>513</v>
      </c>
      <c r="H1003" s="24" t="s">
        <v>514</v>
      </c>
      <c r="I1003" s="24" t="s">
        <v>867</v>
      </c>
      <c r="J1003" s="14" t="s">
        <v>29</v>
      </c>
      <c r="K1003" s="15" t="s">
        <v>30</v>
      </c>
      <c r="L1003" s="57"/>
      <c r="M1003" s="14"/>
      <c r="N1003" s="14" t="s">
        <v>127</v>
      </c>
      <c r="O1003" s="14"/>
      <c r="P1003" s="15" t="s">
        <v>1634</v>
      </c>
      <c r="Q1003" s="16">
        <v>15299</v>
      </c>
      <c r="R1003" s="17">
        <v>40</v>
      </c>
      <c r="S1003" s="18">
        <v>10556.31</v>
      </c>
      <c r="T1003" s="19" t="s">
        <v>407</v>
      </c>
      <c r="U1003" s="20" t="s">
        <v>666</v>
      </c>
      <c r="V1003" s="22">
        <v>44</v>
      </c>
      <c r="W1003" s="22">
        <v>1</v>
      </c>
      <c r="X1003" s="23"/>
    </row>
    <row r="1004" spans="1:24" s="1" customFormat="1" ht="26" customHeight="1" x14ac:dyDescent="0.3">
      <c r="A1004" s="24" t="s">
        <v>23</v>
      </c>
      <c r="B1004" s="24" t="s">
        <v>1632</v>
      </c>
      <c r="C1004" s="12" t="s">
        <v>1633</v>
      </c>
      <c r="D1004" s="55"/>
      <c r="E1004" s="39" t="str">
        <f>HYPERLINK("https://www.google.ru/search?q=IB6206-701&amp;newwindow=1&amp;tbm=isch","Еще фото")</f>
        <v>Еще фото</v>
      </c>
      <c r="F1004" s="13"/>
      <c r="G1004" s="24" t="s">
        <v>513</v>
      </c>
      <c r="H1004" s="24" t="s">
        <v>514</v>
      </c>
      <c r="I1004" s="24" t="s">
        <v>867</v>
      </c>
      <c r="J1004" s="14" t="s">
        <v>29</v>
      </c>
      <c r="K1004" s="15" t="s">
        <v>30</v>
      </c>
      <c r="L1004" s="58"/>
      <c r="M1004" s="14"/>
      <c r="N1004" s="14" t="s">
        <v>127</v>
      </c>
      <c r="O1004" s="14"/>
      <c r="P1004" s="15" t="s">
        <v>1634</v>
      </c>
      <c r="Q1004" s="16">
        <v>15299</v>
      </c>
      <c r="R1004" s="17">
        <v>40</v>
      </c>
      <c r="S1004" s="18">
        <v>10556.31</v>
      </c>
      <c r="T1004" s="19" t="s">
        <v>407</v>
      </c>
      <c r="U1004" s="20" t="s">
        <v>667</v>
      </c>
      <c r="V1004" s="30">
        <v>44.5</v>
      </c>
      <c r="W1004" s="22">
        <v>1</v>
      </c>
      <c r="X1004" s="23"/>
    </row>
    <row r="1005" spans="1:24" s="1" customFormat="1" ht="108" customHeight="1" x14ac:dyDescent="0.3">
      <c r="A1005" s="11" t="s">
        <v>23</v>
      </c>
      <c r="B1005" s="11" t="s">
        <v>1635</v>
      </c>
      <c r="C1005" s="12" t="s">
        <v>1636</v>
      </c>
      <c r="D1005" s="26"/>
      <c r="E1005" s="39" t="str">
        <f>HYPERLINK("https://www.google.ru/search?q=IB6399-004&amp;newwindow=1&amp;tbm=isch","Еще фото")</f>
        <v>Еще фото</v>
      </c>
      <c r="F1005" s="13"/>
      <c r="G1005" s="11" t="s">
        <v>513</v>
      </c>
      <c r="H1005" s="11" t="s">
        <v>514</v>
      </c>
      <c r="I1005" s="14" t="s">
        <v>867</v>
      </c>
      <c r="J1005" s="14" t="s">
        <v>29</v>
      </c>
      <c r="K1005" s="15" t="s">
        <v>30</v>
      </c>
      <c r="L1005" s="14" t="s">
        <v>1637</v>
      </c>
      <c r="M1005" s="14"/>
      <c r="N1005" s="14" t="s">
        <v>1638</v>
      </c>
      <c r="O1005" s="14"/>
      <c r="P1005" s="15" t="s">
        <v>893</v>
      </c>
      <c r="Q1005" s="16">
        <v>18099</v>
      </c>
      <c r="R1005" s="17">
        <v>40</v>
      </c>
      <c r="S1005" s="18">
        <v>12488.31</v>
      </c>
      <c r="T1005" s="19" t="s">
        <v>407</v>
      </c>
      <c r="U1005" s="20" t="s">
        <v>523</v>
      </c>
      <c r="V1005" s="22">
        <v>40</v>
      </c>
      <c r="W1005" s="22">
        <v>1</v>
      </c>
      <c r="X1005" s="23"/>
    </row>
    <row r="1006" spans="1:24" s="1" customFormat="1" ht="108" customHeight="1" x14ac:dyDescent="0.3">
      <c r="A1006" s="11" t="s">
        <v>23</v>
      </c>
      <c r="B1006" s="11" t="s">
        <v>1635</v>
      </c>
      <c r="C1006" s="12" t="s">
        <v>1639</v>
      </c>
      <c r="D1006" s="26"/>
      <c r="E1006" s="39" t="str">
        <f>HYPERLINK("https://www.google.ru/search?q=IB6399-301&amp;newwindow=1&amp;tbm=isch","Еще фото")</f>
        <v>Еще фото</v>
      </c>
      <c r="F1006" s="13"/>
      <c r="G1006" s="11" t="s">
        <v>513</v>
      </c>
      <c r="H1006" s="11" t="s">
        <v>514</v>
      </c>
      <c r="I1006" s="14" t="s">
        <v>867</v>
      </c>
      <c r="J1006" s="14" t="s">
        <v>29</v>
      </c>
      <c r="K1006" s="15" t="s">
        <v>30</v>
      </c>
      <c r="L1006" s="14" t="s">
        <v>1637</v>
      </c>
      <c r="M1006" s="14"/>
      <c r="N1006" s="14" t="s">
        <v>64</v>
      </c>
      <c r="O1006" s="14"/>
      <c r="P1006" s="15" t="s">
        <v>893</v>
      </c>
      <c r="Q1006" s="16">
        <v>18099</v>
      </c>
      <c r="R1006" s="17">
        <v>40</v>
      </c>
      <c r="S1006" s="18">
        <v>12488.31</v>
      </c>
      <c r="T1006" s="19" t="s">
        <v>407</v>
      </c>
      <c r="U1006" s="20" t="s">
        <v>524</v>
      </c>
      <c r="V1006" s="30">
        <v>41.5</v>
      </c>
      <c r="W1006" s="22">
        <v>1</v>
      </c>
      <c r="X1006" s="23"/>
    </row>
    <row r="1007" spans="1:24" s="1" customFormat="1" ht="108" customHeight="1" x14ac:dyDescent="0.3">
      <c r="A1007" s="11" t="s">
        <v>23</v>
      </c>
      <c r="B1007" s="11" t="s">
        <v>1640</v>
      </c>
      <c r="C1007" s="12" t="s">
        <v>1641</v>
      </c>
      <c r="D1007" s="26"/>
      <c r="E1007" s="39" t="str">
        <f>HYPERLINK("https://www.google.ru/search?q=IB6651-200&amp;newwindow=1&amp;tbm=isch","Еще фото")</f>
        <v>Еще фото</v>
      </c>
      <c r="F1007" s="13" t="s">
        <v>26</v>
      </c>
      <c r="G1007" s="11" t="s">
        <v>513</v>
      </c>
      <c r="H1007" s="11" t="s">
        <v>514</v>
      </c>
      <c r="I1007" s="14" t="s">
        <v>867</v>
      </c>
      <c r="J1007" s="14" t="s">
        <v>29</v>
      </c>
      <c r="K1007" s="15" t="s">
        <v>30</v>
      </c>
      <c r="L1007" s="14"/>
      <c r="M1007" s="14"/>
      <c r="N1007" s="14" t="s">
        <v>32</v>
      </c>
      <c r="O1007" s="14"/>
      <c r="P1007" s="15" t="s">
        <v>1179</v>
      </c>
      <c r="Q1007" s="16">
        <v>18099</v>
      </c>
      <c r="R1007" s="17">
        <v>40</v>
      </c>
      <c r="S1007" s="18">
        <v>12488.31</v>
      </c>
      <c r="T1007" s="19" t="s">
        <v>407</v>
      </c>
      <c r="U1007" s="20" t="s">
        <v>589</v>
      </c>
      <c r="V1007" s="22">
        <v>41</v>
      </c>
      <c r="W1007" s="22">
        <v>1</v>
      </c>
      <c r="X1007" s="23"/>
    </row>
    <row r="1008" spans="1:24" s="1" customFormat="1" ht="108" customHeight="1" x14ac:dyDescent="0.3">
      <c r="A1008" s="11" t="s">
        <v>23</v>
      </c>
      <c r="B1008" s="11" t="s">
        <v>1642</v>
      </c>
      <c r="C1008" s="12" t="s">
        <v>1643</v>
      </c>
      <c r="D1008" s="26"/>
      <c r="E1008" s="39" t="str">
        <f>HYPERLINK("https://www.google.ru/search?q=IB6745-300&amp;newwindow=1&amp;tbm=isch","Еще фото")</f>
        <v>Еще фото</v>
      </c>
      <c r="F1008" s="13"/>
      <c r="G1008" s="11" t="s">
        <v>513</v>
      </c>
      <c r="H1008" s="11" t="s">
        <v>514</v>
      </c>
      <c r="I1008" s="14" t="s">
        <v>867</v>
      </c>
      <c r="J1008" s="14" t="s">
        <v>29</v>
      </c>
      <c r="K1008" s="15" t="s">
        <v>58</v>
      </c>
      <c r="L1008" s="14"/>
      <c r="M1008" s="14"/>
      <c r="N1008" s="14" t="s">
        <v>64</v>
      </c>
      <c r="O1008" s="14"/>
      <c r="P1008" s="15" t="s">
        <v>1644</v>
      </c>
      <c r="Q1008" s="16">
        <v>17399</v>
      </c>
      <c r="R1008" s="17">
        <v>40</v>
      </c>
      <c r="S1008" s="18">
        <v>12005.31</v>
      </c>
      <c r="T1008" s="19" t="s">
        <v>407</v>
      </c>
      <c r="U1008" s="20" t="s">
        <v>541</v>
      </c>
      <c r="V1008" s="22">
        <v>35</v>
      </c>
      <c r="W1008" s="22">
        <v>1</v>
      </c>
      <c r="X1008" s="23"/>
    </row>
    <row r="1009" spans="1:24" s="1" customFormat="1" ht="108" customHeight="1" x14ac:dyDescent="0.3">
      <c r="A1009" s="11" t="s">
        <v>23</v>
      </c>
      <c r="B1009" s="11" t="s">
        <v>1645</v>
      </c>
      <c r="C1009" s="12" t="s">
        <v>1646</v>
      </c>
      <c r="D1009" s="26"/>
      <c r="E1009" s="39" t="str">
        <f>HYPERLINK("https://www.google.ru/search?q=IB7011-001&amp;newwindow=1&amp;tbm=isch","Еще фото")</f>
        <v>Еще фото</v>
      </c>
      <c r="F1009" s="13"/>
      <c r="G1009" s="11" t="s">
        <v>513</v>
      </c>
      <c r="H1009" s="11" t="s">
        <v>514</v>
      </c>
      <c r="I1009" s="14" t="s">
        <v>867</v>
      </c>
      <c r="J1009" s="14" t="s">
        <v>29</v>
      </c>
      <c r="K1009" s="15" t="s">
        <v>58</v>
      </c>
      <c r="L1009" s="14"/>
      <c r="M1009" s="14"/>
      <c r="N1009" s="14" t="s">
        <v>127</v>
      </c>
      <c r="O1009" s="14"/>
      <c r="P1009" s="15" t="s">
        <v>1179</v>
      </c>
      <c r="Q1009" s="16">
        <v>20699</v>
      </c>
      <c r="R1009" s="17">
        <v>40</v>
      </c>
      <c r="S1009" s="18">
        <v>14282.309999999998</v>
      </c>
      <c r="T1009" s="19" t="s">
        <v>407</v>
      </c>
      <c r="U1009" s="20" t="s">
        <v>521</v>
      </c>
      <c r="V1009" s="22">
        <v>37</v>
      </c>
      <c r="W1009" s="22">
        <v>1</v>
      </c>
      <c r="X1009" s="23"/>
    </row>
    <row r="1010" spans="1:24" s="1" customFormat="1" ht="108" customHeight="1" x14ac:dyDescent="0.3">
      <c r="A1010" s="11" t="s">
        <v>23</v>
      </c>
      <c r="B1010" s="11" t="s">
        <v>1005</v>
      </c>
      <c r="C1010" s="12" t="s">
        <v>1647</v>
      </c>
      <c r="D1010" s="26"/>
      <c r="E1010" s="39" t="str">
        <f>HYPERLINK("https://www.google.ru/search?q=IH1417-028&amp;newwindow=1&amp;tbm=isch","Еще фото")</f>
        <v>Еще фото</v>
      </c>
      <c r="F1010" s="13"/>
      <c r="G1010" s="11" t="s">
        <v>513</v>
      </c>
      <c r="H1010" s="11" t="s">
        <v>514</v>
      </c>
      <c r="I1010" s="14" t="s">
        <v>867</v>
      </c>
      <c r="J1010" s="14" t="s">
        <v>29</v>
      </c>
      <c r="K1010" s="15" t="s">
        <v>134</v>
      </c>
      <c r="L1010" s="14" t="s">
        <v>1007</v>
      </c>
      <c r="M1010" s="14" t="s">
        <v>546</v>
      </c>
      <c r="N1010" s="14" t="s">
        <v>92</v>
      </c>
      <c r="O1010" s="14"/>
      <c r="P1010" s="15" t="s">
        <v>1008</v>
      </c>
      <c r="Q1010" s="16">
        <v>13599</v>
      </c>
      <c r="R1010" s="17">
        <v>40</v>
      </c>
      <c r="S1010" s="18">
        <v>9383.31</v>
      </c>
      <c r="T1010" s="19" t="s">
        <v>407</v>
      </c>
      <c r="U1010" s="20" t="s">
        <v>998</v>
      </c>
      <c r="V1010" s="22">
        <v>30</v>
      </c>
      <c r="W1010" s="22">
        <v>1</v>
      </c>
      <c r="X1010" s="23"/>
    </row>
    <row r="1011" spans="1:24" s="1" customFormat="1" ht="108" customHeight="1" x14ac:dyDescent="0.3">
      <c r="A1011" s="11" t="s">
        <v>23</v>
      </c>
      <c r="B1011" s="11" t="s">
        <v>1648</v>
      </c>
      <c r="C1011" s="12" t="s">
        <v>1649</v>
      </c>
      <c r="D1011" s="26"/>
      <c r="E1011" s="39" t="str">
        <f>HYPERLINK("https://www.google.ru/search?q=IH1942-002&amp;newwindow=1&amp;tbm=isch","Еще фото")</f>
        <v>Еще фото</v>
      </c>
      <c r="F1011" s="13"/>
      <c r="G1011" s="11" t="s">
        <v>513</v>
      </c>
      <c r="H1011" s="11" t="s">
        <v>514</v>
      </c>
      <c r="I1011" s="14" t="s">
        <v>867</v>
      </c>
      <c r="J1011" s="14" t="s">
        <v>29</v>
      </c>
      <c r="K1011" s="15" t="s">
        <v>30</v>
      </c>
      <c r="L1011" s="14"/>
      <c r="M1011" s="14"/>
      <c r="N1011" s="14" t="s">
        <v>32</v>
      </c>
      <c r="O1011" s="14"/>
      <c r="P1011" s="15" t="s">
        <v>1650</v>
      </c>
      <c r="Q1011" s="16">
        <v>18399</v>
      </c>
      <c r="R1011" s="17">
        <v>40</v>
      </c>
      <c r="S1011" s="18">
        <v>12695.31</v>
      </c>
      <c r="T1011" s="19" t="s">
        <v>407</v>
      </c>
      <c r="U1011" s="20" t="s">
        <v>523</v>
      </c>
      <c r="V1011" s="22">
        <v>40</v>
      </c>
      <c r="W1011" s="22">
        <v>5</v>
      </c>
      <c r="X1011" s="23"/>
    </row>
    <row r="1012" spans="1:24" s="1" customFormat="1" ht="108" customHeight="1" x14ac:dyDescent="0.3">
      <c r="A1012" s="11" t="s">
        <v>23</v>
      </c>
      <c r="B1012" s="11" t="s">
        <v>1651</v>
      </c>
      <c r="C1012" s="12" t="s">
        <v>1652</v>
      </c>
      <c r="D1012" s="26"/>
      <c r="E1012" s="39" t="str">
        <f>HYPERLINK("https://www.google.ru/search?q=IH4462-100&amp;newwindow=1&amp;tbm=isch","Еще фото")</f>
        <v>Еще фото</v>
      </c>
      <c r="F1012" s="13"/>
      <c r="G1012" s="11" t="s">
        <v>513</v>
      </c>
      <c r="H1012" s="11" t="s">
        <v>514</v>
      </c>
      <c r="I1012" s="14" t="s">
        <v>867</v>
      </c>
      <c r="J1012" s="14" t="s">
        <v>29</v>
      </c>
      <c r="K1012" s="15" t="s">
        <v>247</v>
      </c>
      <c r="L1012" s="14" t="s">
        <v>1653</v>
      </c>
      <c r="M1012" s="14"/>
      <c r="N1012" s="14" t="s">
        <v>75</v>
      </c>
      <c r="O1012" s="14"/>
      <c r="P1012" s="15" t="s">
        <v>1289</v>
      </c>
      <c r="Q1012" s="16">
        <v>20199</v>
      </c>
      <c r="R1012" s="17">
        <v>40</v>
      </c>
      <c r="S1012" s="18">
        <v>13937.309999999998</v>
      </c>
      <c r="T1012" s="19" t="s">
        <v>407</v>
      </c>
      <c r="U1012" s="20" t="s">
        <v>521</v>
      </c>
      <c r="V1012" s="22">
        <v>39</v>
      </c>
      <c r="W1012" s="22">
        <v>1</v>
      </c>
      <c r="X1012" s="23"/>
    </row>
    <row r="1013" spans="1:24" s="1" customFormat="1" ht="11" customHeight="1" x14ac:dyDescent="0.3">
      <c r="A1013" s="11" t="s">
        <v>23</v>
      </c>
      <c r="B1013" s="11" t="s">
        <v>1654</v>
      </c>
      <c r="C1013" s="12" t="s">
        <v>1655</v>
      </c>
      <c r="D1013" s="53"/>
      <c r="E1013" s="39" t="str">
        <f t="shared" ref="E1013:E1021" si="36">HYPERLINK("https://www.google.ru/search?q=II1248-400&amp;newwindow=1&amp;tbm=isch","Еще фото")</f>
        <v>Еще фото</v>
      </c>
      <c r="F1013" s="13"/>
      <c r="G1013" s="11" t="s">
        <v>513</v>
      </c>
      <c r="H1013" s="11" t="s">
        <v>514</v>
      </c>
      <c r="I1013" s="14" t="s">
        <v>867</v>
      </c>
      <c r="J1013" s="14" t="s">
        <v>29</v>
      </c>
      <c r="K1013" s="15" t="s">
        <v>58</v>
      </c>
      <c r="L1013" s="56"/>
      <c r="M1013" s="14"/>
      <c r="N1013" s="14" t="s">
        <v>1656</v>
      </c>
      <c r="O1013" s="14"/>
      <c r="P1013" s="15" t="s">
        <v>1657</v>
      </c>
      <c r="Q1013" s="16">
        <v>16099</v>
      </c>
      <c r="R1013" s="17">
        <v>40</v>
      </c>
      <c r="S1013" s="18">
        <v>11108.31</v>
      </c>
      <c r="T1013" s="19" t="s">
        <v>407</v>
      </c>
      <c r="U1013" s="20" t="s">
        <v>519</v>
      </c>
      <c r="V1013" s="30">
        <v>35.5</v>
      </c>
      <c r="W1013" s="22">
        <v>1</v>
      </c>
      <c r="X1013" s="23"/>
    </row>
    <row r="1014" spans="1:24" s="1" customFormat="1" ht="11" customHeight="1" x14ac:dyDescent="0.3">
      <c r="A1014" s="24" t="s">
        <v>23</v>
      </c>
      <c r="B1014" s="24" t="s">
        <v>1654</v>
      </c>
      <c r="C1014" s="12" t="s">
        <v>1655</v>
      </c>
      <c r="D1014" s="54"/>
      <c r="E1014" s="39" t="str">
        <f t="shared" si="36"/>
        <v>Еще фото</v>
      </c>
      <c r="F1014" s="13"/>
      <c r="G1014" s="24" t="s">
        <v>513</v>
      </c>
      <c r="H1014" s="24" t="s">
        <v>514</v>
      </c>
      <c r="I1014" s="24" t="s">
        <v>867</v>
      </c>
      <c r="J1014" s="14" t="s">
        <v>29</v>
      </c>
      <c r="K1014" s="15" t="s">
        <v>58</v>
      </c>
      <c r="L1014" s="57"/>
      <c r="M1014" s="14"/>
      <c r="N1014" s="14" t="s">
        <v>1656</v>
      </c>
      <c r="O1014" s="14"/>
      <c r="P1014" s="15" t="s">
        <v>1657</v>
      </c>
      <c r="Q1014" s="16">
        <v>16099</v>
      </c>
      <c r="R1014" s="17">
        <v>40</v>
      </c>
      <c r="S1014" s="18">
        <v>11108.31</v>
      </c>
      <c r="T1014" s="19" t="s">
        <v>407</v>
      </c>
      <c r="U1014" s="20" t="s">
        <v>520</v>
      </c>
      <c r="V1014" s="30">
        <v>36.5</v>
      </c>
      <c r="W1014" s="22">
        <v>2</v>
      </c>
      <c r="X1014" s="23"/>
    </row>
    <row r="1015" spans="1:24" s="1" customFormat="1" ht="11" customHeight="1" x14ac:dyDescent="0.3">
      <c r="A1015" s="24" t="s">
        <v>23</v>
      </c>
      <c r="B1015" s="24" t="s">
        <v>1654</v>
      </c>
      <c r="C1015" s="12" t="s">
        <v>1655</v>
      </c>
      <c r="D1015" s="54"/>
      <c r="E1015" s="39" t="str">
        <f t="shared" si="36"/>
        <v>Еще фото</v>
      </c>
      <c r="F1015" s="13"/>
      <c r="G1015" s="24" t="s">
        <v>513</v>
      </c>
      <c r="H1015" s="24" t="s">
        <v>514</v>
      </c>
      <c r="I1015" s="24" t="s">
        <v>867</v>
      </c>
      <c r="J1015" s="14" t="s">
        <v>29</v>
      </c>
      <c r="K1015" s="15" t="s">
        <v>58</v>
      </c>
      <c r="L1015" s="57"/>
      <c r="M1015" s="14"/>
      <c r="N1015" s="14" t="s">
        <v>1656</v>
      </c>
      <c r="O1015" s="14"/>
      <c r="P1015" s="15" t="s">
        <v>1657</v>
      </c>
      <c r="Q1015" s="16">
        <v>16099</v>
      </c>
      <c r="R1015" s="17">
        <v>40</v>
      </c>
      <c r="S1015" s="18">
        <v>11108.31</v>
      </c>
      <c r="T1015" s="19" t="s">
        <v>407</v>
      </c>
      <c r="U1015" s="20" t="s">
        <v>521</v>
      </c>
      <c r="V1015" s="22">
        <v>37</v>
      </c>
      <c r="W1015" s="22">
        <v>3</v>
      </c>
      <c r="X1015" s="23"/>
    </row>
    <row r="1016" spans="1:24" s="1" customFormat="1" ht="11" customHeight="1" x14ac:dyDescent="0.3">
      <c r="A1016" s="24" t="s">
        <v>23</v>
      </c>
      <c r="B1016" s="24" t="s">
        <v>1654</v>
      </c>
      <c r="C1016" s="12" t="s">
        <v>1655</v>
      </c>
      <c r="D1016" s="54"/>
      <c r="E1016" s="39" t="str">
        <f t="shared" si="36"/>
        <v>Еще фото</v>
      </c>
      <c r="F1016" s="13"/>
      <c r="G1016" s="24" t="s">
        <v>513</v>
      </c>
      <c r="H1016" s="24" t="s">
        <v>514</v>
      </c>
      <c r="I1016" s="24" t="s">
        <v>867</v>
      </c>
      <c r="J1016" s="14" t="s">
        <v>29</v>
      </c>
      <c r="K1016" s="15" t="s">
        <v>58</v>
      </c>
      <c r="L1016" s="57"/>
      <c r="M1016" s="14"/>
      <c r="N1016" s="14" t="s">
        <v>1656</v>
      </c>
      <c r="O1016" s="14"/>
      <c r="P1016" s="15" t="s">
        <v>1657</v>
      </c>
      <c r="Q1016" s="16">
        <v>16099</v>
      </c>
      <c r="R1016" s="17">
        <v>40</v>
      </c>
      <c r="S1016" s="18">
        <v>11108.31</v>
      </c>
      <c r="T1016" s="19" t="s">
        <v>407</v>
      </c>
      <c r="U1016" s="20" t="s">
        <v>522</v>
      </c>
      <c r="V1016" s="30">
        <v>37.5</v>
      </c>
      <c r="W1016" s="22">
        <v>3</v>
      </c>
      <c r="X1016" s="23"/>
    </row>
    <row r="1017" spans="1:24" s="1" customFormat="1" ht="11" customHeight="1" x14ac:dyDescent="0.3">
      <c r="A1017" s="24" t="s">
        <v>23</v>
      </c>
      <c r="B1017" s="24" t="s">
        <v>1654</v>
      </c>
      <c r="C1017" s="12" t="s">
        <v>1655</v>
      </c>
      <c r="D1017" s="54"/>
      <c r="E1017" s="39" t="str">
        <f t="shared" si="36"/>
        <v>Еще фото</v>
      </c>
      <c r="F1017" s="13"/>
      <c r="G1017" s="24" t="s">
        <v>513</v>
      </c>
      <c r="H1017" s="24" t="s">
        <v>514</v>
      </c>
      <c r="I1017" s="24" t="s">
        <v>867</v>
      </c>
      <c r="J1017" s="14" t="s">
        <v>29</v>
      </c>
      <c r="K1017" s="15" t="s">
        <v>58</v>
      </c>
      <c r="L1017" s="57"/>
      <c r="M1017" s="14"/>
      <c r="N1017" s="14" t="s">
        <v>1656</v>
      </c>
      <c r="O1017" s="14"/>
      <c r="P1017" s="15" t="s">
        <v>1657</v>
      </c>
      <c r="Q1017" s="16">
        <v>16099</v>
      </c>
      <c r="R1017" s="17">
        <v>40</v>
      </c>
      <c r="S1017" s="18">
        <v>11108.31</v>
      </c>
      <c r="T1017" s="19" t="s">
        <v>407</v>
      </c>
      <c r="U1017" s="20" t="s">
        <v>523</v>
      </c>
      <c r="V1017" s="22">
        <v>38</v>
      </c>
      <c r="W1017" s="22">
        <v>2</v>
      </c>
      <c r="X1017" s="23"/>
    </row>
    <row r="1018" spans="1:24" s="1" customFormat="1" ht="11" customHeight="1" x14ac:dyDescent="0.3">
      <c r="A1018" s="24" t="s">
        <v>23</v>
      </c>
      <c r="B1018" s="24" t="s">
        <v>1654</v>
      </c>
      <c r="C1018" s="12" t="s">
        <v>1655</v>
      </c>
      <c r="D1018" s="54"/>
      <c r="E1018" s="39" t="str">
        <f t="shared" si="36"/>
        <v>Еще фото</v>
      </c>
      <c r="F1018" s="13"/>
      <c r="G1018" s="24" t="s">
        <v>513</v>
      </c>
      <c r="H1018" s="24" t="s">
        <v>514</v>
      </c>
      <c r="I1018" s="24" t="s">
        <v>867</v>
      </c>
      <c r="J1018" s="14" t="s">
        <v>29</v>
      </c>
      <c r="K1018" s="15" t="s">
        <v>58</v>
      </c>
      <c r="L1018" s="57"/>
      <c r="M1018" s="14"/>
      <c r="N1018" s="14" t="s">
        <v>1656</v>
      </c>
      <c r="O1018" s="14"/>
      <c r="P1018" s="15" t="s">
        <v>1657</v>
      </c>
      <c r="Q1018" s="16">
        <v>16099</v>
      </c>
      <c r="R1018" s="17">
        <v>40</v>
      </c>
      <c r="S1018" s="18">
        <v>11108.31</v>
      </c>
      <c r="T1018" s="19" t="s">
        <v>407</v>
      </c>
      <c r="U1018" s="20" t="s">
        <v>589</v>
      </c>
      <c r="V1018" s="22">
        <v>39</v>
      </c>
      <c r="W1018" s="22">
        <v>2</v>
      </c>
      <c r="X1018" s="23"/>
    </row>
    <row r="1019" spans="1:24" s="1" customFormat="1" ht="11" customHeight="1" x14ac:dyDescent="0.3">
      <c r="A1019" s="24" t="s">
        <v>23</v>
      </c>
      <c r="B1019" s="24" t="s">
        <v>1654</v>
      </c>
      <c r="C1019" s="12" t="s">
        <v>1655</v>
      </c>
      <c r="D1019" s="54"/>
      <c r="E1019" s="39" t="str">
        <f t="shared" si="36"/>
        <v>Еще фото</v>
      </c>
      <c r="F1019" s="13"/>
      <c r="G1019" s="24" t="s">
        <v>513</v>
      </c>
      <c r="H1019" s="24" t="s">
        <v>514</v>
      </c>
      <c r="I1019" s="24" t="s">
        <v>867</v>
      </c>
      <c r="J1019" s="14" t="s">
        <v>29</v>
      </c>
      <c r="K1019" s="15" t="s">
        <v>58</v>
      </c>
      <c r="L1019" s="57"/>
      <c r="M1019" s="14"/>
      <c r="N1019" s="14" t="s">
        <v>1656</v>
      </c>
      <c r="O1019" s="14"/>
      <c r="P1019" s="15" t="s">
        <v>1657</v>
      </c>
      <c r="Q1019" s="16">
        <v>16099</v>
      </c>
      <c r="R1019" s="17">
        <v>40</v>
      </c>
      <c r="S1019" s="18">
        <v>11108.31</v>
      </c>
      <c r="T1019" s="19" t="s">
        <v>407</v>
      </c>
      <c r="U1019" s="20" t="s">
        <v>524</v>
      </c>
      <c r="V1019" s="30">
        <v>39.5</v>
      </c>
      <c r="W1019" s="22">
        <v>2</v>
      </c>
      <c r="X1019" s="23"/>
    </row>
    <row r="1020" spans="1:24" s="1" customFormat="1" ht="11" customHeight="1" x14ac:dyDescent="0.3">
      <c r="A1020" s="24" t="s">
        <v>23</v>
      </c>
      <c r="B1020" s="24" t="s">
        <v>1654</v>
      </c>
      <c r="C1020" s="12" t="s">
        <v>1655</v>
      </c>
      <c r="D1020" s="54"/>
      <c r="E1020" s="39" t="str">
        <f t="shared" si="36"/>
        <v>Еще фото</v>
      </c>
      <c r="F1020" s="13"/>
      <c r="G1020" s="24" t="s">
        <v>513</v>
      </c>
      <c r="H1020" s="24" t="s">
        <v>514</v>
      </c>
      <c r="I1020" s="24" t="s">
        <v>867</v>
      </c>
      <c r="J1020" s="14" t="s">
        <v>29</v>
      </c>
      <c r="K1020" s="15" t="s">
        <v>58</v>
      </c>
      <c r="L1020" s="57"/>
      <c r="M1020" s="14"/>
      <c r="N1020" s="14" t="s">
        <v>1656</v>
      </c>
      <c r="O1020" s="14"/>
      <c r="P1020" s="15" t="s">
        <v>1657</v>
      </c>
      <c r="Q1020" s="16">
        <v>16099</v>
      </c>
      <c r="R1020" s="17">
        <v>40</v>
      </c>
      <c r="S1020" s="18">
        <v>11108.31</v>
      </c>
      <c r="T1020" s="19" t="s">
        <v>407</v>
      </c>
      <c r="U1020" s="20" t="s">
        <v>525</v>
      </c>
      <c r="V1020" s="22">
        <v>40</v>
      </c>
      <c r="W1020" s="22">
        <v>1</v>
      </c>
      <c r="X1020" s="23"/>
    </row>
    <row r="1021" spans="1:24" s="1" customFormat="1" ht="11" customHeight="1" x14ac:dyDescent="0.3">
      <c r="A1021" s="24" t="s">
        <v>23</v>
      </c>
      <c r="B1021" s="24" t="s">
        <v>1654</v>
      </c>
      <c r="C1021" s="12" t="s">
        <v>1655</v>
      </c>
      <c r="D1021" s="55"/>
      <c r="E1021" s="39" t="str">
        <f t="shared" si="36"/>
        <v>Еще фото</v>
      </c>
      <c r="F1021" s="13"/>
      <c r="G1021" s="24" t="s">
        <v>513</v>
      </c>
      <c r="H1021" s="24" t="s">
        <v>514</v>
      </c>
      <c r="I1021" s="24" t="s">
        <v>867</v>
      </c>
      <c r="J1021" s="14" t="s">
        <v>29</v>
      </c>
      <c r="K1021" s="15" t="s">
        <v>58</v>
      </c>
      <c r="L1021" s="58"/>
      <c r="M1021" s="14"/>
      <c r="N1021" s="14" t="s">
        <v>1656</v>
      </c>
      <c r="O1021" s="14"/>
      <c r="P1021" s="15" t="s">
        <v>1657</v>
      </c>
      <c r="Q1021" s="16">
        <v>16099</v>
      </c>
      <c r="R1021" s="17">
        <v>40</v>
      </c>
      <c r="S1021" s="18">
        <v>11108.31</v>
      </c>
      <c r="T1021" s="19" t="s">
        <v>407</v>
      </c>
      <c r="U1021" s="20" t="s">
        <v>526</v>
      </c>
      <c r="V1021" s="22">
        <v>41</v>
      </c>
      <c r="W1021" s="22">
        <v>1</v>
      </c>
      <c r="X1021" s="23"/>
    </row>
    <row r="1022" spans="1:24" s="1" customFormat="1" ht="52.05" customHeight="1" x14ac:dyDescent="0.3">
      <c r="A1022" s="11" t="s">
        <v>23</v>
      </c>
      <c r="B1022" s="11" t="s">
        <v>1658</v>
      </c>
      <c r="C1022" s="12" t="s">
        <v>1659</v>
      </c>
      <c r="D1022" s="59"/>
      <c r="E1022" s="39" t="str">
        <f>HYPERLINK("https://www.google.ru/search?q=II1257-002&amp;newwindow=1&amp;tbm=isch","Еще фото")</f>
        <v>Еще фото</v>
      </c>
      <c r="F1022" s="25" t="s">
        <v>43</v>
      </c>
      <c r="G1022" s="11" t="s">
        <v>513</v>
      </c>
      <c r="H1022" s="11" t="s">
        <v>514</v>
      </c>
      <c r="I1022" s="14" t="s">
        <v>867</v>
      </c>
      <c r="J1022" s="14" t="s">
        <v>29</v>
      </c>
      <c r="K1022" s="15" t="s">
        <v>134</v>
      </c>
      <c r="L1022" s="56" t="s">
        <v>1660</v>
      </c>
      <c r="M1022" s="14"/>
      <c r="N1022" s="14" t="s">
        <v>32</v>
      </c>
      <c r="O1022" s="14"/>
      <c r="P1022" s="15" t="s">
        <v>1289</v>
      </c>
      <c r="Q1022" s="16">
        <v>11999</v>
      </c>
      <c r="R1022" s="17">
        <v>40</v>
      </c>
      <c r="S1022" s="18">
        <v>8279.31</v>
      </c>
      <c r="T1022" s="19" t="s">
        <v>407</v>
      </c>
      <c r="U1022" s="20" t="s">
        <v>1661</v>
      </c>
      <c r="V1022" s="22">
        <v>35</v>
      </c>
      <c r="W1022" s="22">
        <v>4</v>
      </c>
      <c r="X1022" s="23"/>
    </row>
    <row r="1023" spans="1:24" s="1" customFormat="1" ht="61.05" customHeight="1" x14ac:dyDescent="0.3">
      <c r="A1023" s="24" t="s">
        <v>23</v>
      </c>
      <c r="B1023" s="24" t="s">
        <v>1658</v>
      </c>
      <c r="C1023" s="12" t="s">
        <v>1659</v>
      </c>
      <c r="D1023" s="60"/>
      <c r="E1023" s="39" t="str">
        <f>HYPERLINK("https://www.google.ru/search?q=II1257-002&amp;newwindow=1&amp;tbm=isch","Еще фото")</f>
        <v>Еще фото</v>
      </c>
      <c r="F1023" s="25" t="s">
        <v>43</v>
      </c>
      <c r="G1023" s="24" t="s">
        <v>513</v>
      </c>
      <c r="H1023" s="24" t="s">
        <v>514</v>
      </c>
      <c r="I1023" s="24" t="s">
        <v>867</v>
      </c>
      <c r="J1023" s="14" t="s">
        <v>29</v>
      </c>
      <c r="K1023" s="15" t="s">
        <v>134</v>
      </c>
      <c r="L1023" s="58"/>
      <c r="M1023" s="14"/>
      <c r="N1023" s="14" t="s">
        <v>32</v>
      </c>
      <c r="O1023" s="14"/>
      <c r="P1023" s="15" t="s">
        <v>1289</v>
      </c>
      <c r="Q1023" s="16">
        <v>11999</v>
      </c>
      <c r="R1023" s="17">
        <v>40</v>
      </c>
      <c r="S1023" s="18">
        <v>8279.31</v>
      </c>
      <c r="T1023" s="19" t="s">
        <v>407</v>
      </c>
      <c r="U1023" s="20" t="s">
        <v>858</v>
      </c>
      <c r="V1023" s="30">
        <v>35.5</v>
      </c>
      <c r="W1023" s="22">
        <v>4</v>
      </c>
      <c r="X1023" s="23"/>
    </row>
    <row r="1024" spans="1:24" s="1" customFormat="1" ht="17" customHeight="1" x14ac:dyDescent="0.3">
      <c r="A1024" s="11" t="s">
        <v>23</v>
      </c>
      <c r="B1024" s="11" t="s">
        <v>1662</v>
      </c>
      <c r="C1024" s="12" t="s">
        <v>1663</v>
      </c>
      <c r="D1024" s="53"/>
      <c r="E1024" s="39" t="str">
        <f t="shared" ref="E1024:E1029" si="37">HYPERLINK("https://www.google.ru/search?q=II1258-400&amp;newwindow=1&amp;tbm=isch","Еще фото")</f>
        <v>Еще фото</v>
      </c>
      <c r="F1024" s="25" t="s">
        <v>43</v>
      </c>
      <c r="G1024" s="11" t="s">
        <v>513</v>
      </c>
      <c r="H1024" s="11" t="s">
        <v>514</v>
      </c>
      <c r="I1024" s="14" t="s">
        <v>867</v>
      </c>
      <c r="J1024" s="14" t="s">
        <v>29</v>
      </c>
      <c r="K1024" s="15" t="s">
        <v>134</v>
      </c>
      <c r="L1024" s="56"/>
      <c r="M1024" s="14"/>
      <c r="N1024" s="14" t="s">
        <v>1664</v>
      </c>
      <c r="O1024" s="14"/>
      <c r="P1024" s="15" t="s">
        <v>1289</v>
      </c>
      <c r="Q1024" s="16">
        <v>13099</v>
      </c>
      <c r="R1024" s="17">
        <v>40</v>
      </c>
      <c r="S1024" s="18">
        <v>9038.31</v>
      </c>
      <c r="T1024" s="19" t="s">
        <v>407</v>
      </c>
      <c r="U1024" s="20" t="s">
        <v>1661</v>
      </c>
      <c r="V1024" s="22">
        <v>35</v>
      </c>
      <c r="W1024" s="22">
        <v>2</v>
      </c>
      <c r="X1024" s="23"/>
    </row>
    <row r="1025" spans="1:24" s="1" customFormat="1" ht="17" customHeight="1" x14ac:dyDescent="0.3">
      <c r="A1025" s="24" t="s">
        <v>23</v>
      </c>
      <c r="B1025" s="24" t="s">
        <v>1662</v>
      </c>
      <c r="C1025" s="12" t="s">
        <v>1663</v>
      </c>
      <c r="D1025" s="54"/>
      <c r="E1025" s="39" t="str">
        <f t="shared" si="37"/>
        <v>Еще фото</v>
      </c>
      <c r="F1025" s="25" t="s">
        <v>43</v>
      </c>
      <c r="G1025" s="24" t="s">
        <v>513</v>
      </c>
      <c r="H1025" s="24" t="s">
        <v>514</v>
      </c>
      <c r="I1025" s="24" t="s">
        <v>867</v>
      </c>
      <c r="J1025" s="14" t="s">
        <v>29</v>
      </c>
      <c r="K1025" s="15" t="s">
        <v>134</v>
      </c>
      <c r="L1025" s="57"/>
      <c r="M1025" s="14"/>
      <c r="N1025" s="14" t="s">
        <v>1664</v>
      </c>
      <c r="O1025" s="14"/>
      <c r="P1025" s="15" t="s">
        <v>1289</v>
      </c>
      <c r="Q1025" s="16">
        <v>13099</v>
      </c>
      <c r="R1025" s="17">
        <v>40</v>
      </c>
      <c r="S1025" s="18">
        <v>9038.31</v>
      </c>
      <c r="T1025" s="19" t="s">
        <v>407</v>
      </c>
      <c r="U1025" s="20" t="s">
        <v>1064</v>
      </c>
      <c r="V1025" s="30">
        <v>36.5</v>
      </c>
      <c r="W1025" s="22">
        <v>1</v>
      </c>
      <c r="X1025" s="23"/>
    </row>
    <row r="1026" spans="1:24" s="1" customFormat="1" ht="17" customHeight="1" x14ac:dyDescent="0.3">
      <c r="A1026" s="24" t="s">
        <v>23</v>
      </c>
      <c r="B1026" s="24" t="s">
        <v>1662</v>
      </c>
      <c r="C1026" s="12" t="s">
        <v>1663</v>
      </c>
      <c r="D1026" s="54"/>
      <c r="E1026" s="39" t="str">
        <f t="shared" si="37"/>
        <v>Еще фото</v>
      </c>
      <c r="F1026" s="25" t="s">
        <v>43</v>
      </c>
      <c r="G1026" s="24" t="s">
        <v>513</v>
      </c>
      <c r="H1026" s="24" t="s">
        <v>514</v>
      </c>
      <c r="I1026" s="24" t="s">
        <v>867</v>
      </c>
      <c r="J1026" s="14" t="s">
        <v>29</v>
      </c>
      <c r="K1026" s="15" t="s">
        <v>134</v>
      </c>
      <c r="L1026" s="57"/>
      <c r="M1026" s="14"/>
      <c r="N1026" s="14" t="s">
        <v>1664</v>
      </c>
      <c r="O1026" s="14"/>
      <c r="P1026" s="15" t="s">
        <v>1289</v>
      </c>
      <c r="Q1026" s="16">
        <v>13099</v>
      </c>
      <c r="R1026" s="17">
        <v>40</v>
      </c>
      <c r="S1026" s="18">
        <v>9038.31</v>
      </c>
      <c r="T1026" s="19" t="s">
        <v>407</v>
      </c>
      <c r="U1026" s="20" t="s">
        <v>1374</v>
      </c>
      <c r="V1026" s="22">
        <v>37</v>
      </c>
      <c r="W1026" s="22">
        <v>3</v>
      </c>
      <c r="X1026" s="23"/>
    </row>
    <row r="1027" spans="1:24" s="1" customFormat="1" ht="17" customHeight="1" x14ac:dyDescent="0.3">
      <c r="A1027" s="24" t="s">
        <v>23</v>
      </c>
      <c r="B1027" s="24" t="s">
        <v>1662</v>
      </c>
      <c r="C1027" s="12" t="s">
        <v>1663</v>
      </c>
      <c r="D1027" s="54"/>
      <c r="E1027" s="39" t="str">
        <f t="shared" si="37"/>
        <v>Еще фото</v>
      </c>
      <c r="F1027" s="25" t="s">
        <v>43</v>
      </c>
      <c r="G1027" s="24" t="s">
        <v>513</v>
      </c>
      <c r="H1027" s="24" t="s">
        <v>514</v>
      </c>
      <c r="I1027" s="24" t="s">
        <v>867</v>
      </c>
      <c r="J1027" s="14" t="s">
        <v>29</v>
      </c>
      <c r="K1027" s="15" t="s">
        <v>134</v>
      </c>
      <c r="L1027" s="57"/>
      <c r="M1027" s="14"/>
      <c r="N1027" s="14" t="s">
        <v>1664</v>
      </c>
      <c r="O1027" s="14"/>
      <c r="P1027" s="15" t="s">
        <v>1289</v>
      </c>
      <c r="Q1027" s="16">
        <v>13099</v>
      </c>
      <c r="R1027" s="17">
        <v>40</v>
      </c>
      <c r="S1027" s="18">
        <v>9038.31</v>
      </c>
      <c r="T1027" s="19" t="s">
        <v>407</v>
      </c>
      <c r="U1027" s="20" t="s">
        <v>1065</v>
      </c>
      <c r="V1027" s="30">
        <v>37.5</v>
      </c>
      <c r="W1027" s="22">
        <v>6</v>
      </c>
      <c r="X1027" s="23"/>
    </row>
    <row r="1028" spans="1:24" s="1" customFormat="1" ht="17" customHeight="1" x14ac:dyDescent="0.3">
      <c r="A1028" s="24" t="s">
        <v>23</v>
      </c>
      <c r="B1028" s="24" t="s">
        <v>1662</v>
      </c>
      <c r="C1028" s="12" t="s">
        <v>1663</v>
      </c>
      <c r="D1028" s="54"/>
      <c r="E1028" s="39" t="str">
        <f t="shared" si="37"/>
        <v>Еще фото</v>
      </c>
      <c r="F1028" s="25" t="s">
        <v>43</v>
      </c>
      <c r="G1028" s="24" t="s">
        <v>513</v>
      </c>
      <c r="H1028" s="24" t="s">
        <v>514</v>
      </c>
      <c r="I1028" s="24" t="s">
        <v>867</v>
      </c>
      <c r="J1028" s="14" t="s">
        <v>29</v>
      </c>
      <c r="K1028" s="15" t="s">
        <v>134</v>
      </c>
      <c r="L1028" s="57"/>
      <c r="M1028" s="14"/>
      <c r="N1028" s="14" t="s">
        <v>1664</v>
      </c>
      <c r="O1028" s="14"/>
      <c r="P1028" s="15" t="s">
        <v>1289</v>
      </c>
      <c r="Q1028" s="16">
        <v>13099</v>
      </c>
      <c r="R1028" s="17">
        <v>40</v>
      </c>
      <c r="S1028" s="18">
        <v>9038.31</v>
      </c>
      <c r="T1028" s="19" t="s">
        <v>407</v>
      </c>
      <c r="U1028" s="20" t="s">
        <v>1066</v>
      </c>
      <c r="V1028" s="22">
        <v>38</v>
      </c>
      <c r="W1028" s="22">
        <v>4</v>
      </c>
      <c r="X1028" s="23"/>
    </row>
    <row r="1029" spans="1:24" s="1" customFormat="1" ht="22.05" customHeight="1" x14ac:dyDescent="0.3">
      <c r="A1029" s="24" t="s">
        <v>23</v>
      </c>
      <c r="B1029" s="24" t="s">
        <v>1662</v>
      </c>
      <c r="C1029" s="12" t="s">
        <v>1663</v>
      </c>
      <c r="D1029" s="55"/>
      <c r="E1029" s="39" t="str">
        <f t="shared" si="37"/>
        <v>Еще фото</v>
      </c>
      <c r="F1029" s="25" t="s">
        <v>43</v>
      </c>
      <c r="G1029" s="24" t="s">
        <v>513</v>
      </c>
      <c r="H1029" s="24" t="s">
        <v>514</v>
      </c>
      <c r="I1029" s="24" t="s">
        <v>867</v>
      </c>
      <c r="J1029" s="14" t="s">
        <v>29</v>
      </c>
      <c r="K1029" s="15" t="s">
        <v>134</v>
      </c>
      <c r="L1029" s="58"/>
      <c r="M1029" s="14"/>
      <c r="N1029" s="14" t="s">
        <v>1664</v>
      </c>
      <c r="O1029" s="14"/>
      <c r="P1029" s="15" t="s">
        <v>1289</v>
      </c>
      <c r="Q1029" s="16">
        <v>13099</v>
      </c>
      <c r="R1029" s="17">
        <v>40</v>
      </c>
      <c r="S1029" s="18">
        <v>9038.31</v>
      </c>
      <c r="T1029" s="19" t="s">
        <v>407</v>
      </c>
      <c r="U1029" s="20" t="s">
        <v>1665</v>
      </c>
      <c r="V1029" s="22">
        <v>39</v>
      </c>
      <c r="W1029" s="22">
        <v>4</v>
      </c>
      <c r="X1029" s="23"/>
    </row>
    <row r="1030" spans="1:24" s="1" customFormat="1" ht="52.05" customHeight="1" x14ac:dyDescent="0.3">
      <c r="A1030" s="11" t="s">
        <v>23</v>
      </c>
      <c r="B1030" s="11" t="s">
        <v>1666</v>
      </c>
      <c r="C1030" s="12" t="s">
        <v>1667</v>
      </c>
      <c r="D1030" s="59"/>
      <c r="E1030" s="39" t="str">
        <f>HYPERLINK("https://www.google.ru/search?q=II7278-103&amp;newwindow=1&amp;tbm=isch","Еще фото")</f>
        <v>Еще фото</v>
      </c>
      <c r="F1030" s="13"/>
      <c r="G1030" s="11" t="s">
        <v>513</v>
      </c>
      <c r="H1030" s="11" t="s">
        <v>514</v>
      </c>
      <c r="I1030" s="14" t="s">
        <v>867</v>
      </c>
      <c r="J1030" s="14" t="s">
        <v>29</v>
      </c>
      <c r="K1030" s="15" t="s">
        <v>58</v>
      </c>
      <c r="L1030" s="56" t="s">
        <v>1668</v>
      </c>
      <c r="M1030" s="14"/>
      <c r="N1030" s="14" t="s">
        <v>75</v>
      </c>
      <c r="O1030" s="14"/>
      <c r="P1030" s="15" t="s">
        <v>518</v>
      </c>
      <c r="Q1030" s="16">
        <v>13599</v>
      </c>
      <c r="R1030" s="17">
        <v>40</v>
      </c>
      <c r="S1030" s="18">
        <v>9383.31</v>
      </c>
      <c r="T1030" s="19" t="s">
        <v>407</v>
      </c>
      <c r="U1030" s="20" t="s">
        <v>521</v>
      </c>
      <c r="V1030" s="22">
        <v>37</v>
      </c>
      <c r="W1030" s="22">
        <v>2</v>
      </c>
      <c r="X1030" s="23"/>
    </row>
    <row r="1031" spans="1:24" s="1" customFormat="1" ht="61.05" customHeight="1" x14ac:dyDescent="0.3">
      <c r="A1031" s="24" t="s">
        <v>23</v>
      </c>
      <c r="B1031" s="24" t="s">
        <v>1666</v>
      </c>
      <c r="C1031" s="12" t="s">
        <v>1667</v>
      </c>
      <c r="D1031" s="60"/>
      <c r="E1031" s="39" t="str">
        <f>HYPERLINK("https://www.google.ru/search?q=II7278-103&amp;newwindow=1&amp;tbm=isch","Еще фото")</f>
        <v>Еще фото</v>
      </c>
      <c r="F1031" s="13"/>
      <c r="G1031" s="24" t="s">
        <v>513</v>
      </c>
      <c r="H1031" s="24" t="s">
        <v>514</v>
      </c>
      <c r="I1031" s="24" t="s">
        <v>867</v>
      </c>
      <c r="J1031" s="14" t="s">
        <v>29</v>
      </c>
      <c r="K1031" s="15" t="s">
        <v>58</v>
      </c>
      <c r="L1031" s="58"/>
      <c r="M1031" s="14"/>
      <c r="N1031" s="14" t="s">
        <v>75</v>
      </c>
      <c r="O1031" s="14"/>
      <c r="P1031" s="15" t="s">
        <v>518</v>
      </c>
      <c r="Q1031" s="16">
        <v>13599</v>
      </c>
      <c r="R1031" s="17">
        <v>40</v>
      </c>
      <c r="S1031" s="18">
        <v>9383.31</v>
      </c>
      <c r="T1031" s="19" t="s">
        <v>407</v>
      </c>
      <c r="U1031" s="20" t="s">
        <v>589</v>
      </c>
      <c r="V1031" s="22">
        <v>39</v>
      </c>
      <c r="W1031" s="22">
        <v>1</v>
      </c>
      <c r="X1031" s="23"/>
    </row>
    <row r="1032" spans="1:24" s="1" customFormat="1" ht="17" customHeight="1" x14ac:dyDescent="0.3">
      <c r="A1032" s="11" t="s">
        <v>23</v>
      </c>
      <c r="B1032" s="11" t="s">
        <v>1669</v>
      </c>
      <c r="C1032" s="12" t="s">
        <v>1670</v>
      </c>
      <c r="D1032" s="53"/>
      <c r="E1032" s="39" t="str">
        <f t="shared" ref="E1032:E1037" si="38">HYPERLINK("https://www.google.ru/search?q=II7648-100&amp;newwindow=1&amp;tbm=isch","Еще фото")</f>
        <v>Еще фото</v>
      </c>
      <c r="F1032" s="13"/>
      <c r="G1032" s="11" t="s">
        <v>513</v>
      </c>
      <c r="H1032" s="11" t="s">
        <v>514</v>
      </c>
      <c r="I1032" s="14" t="s">
        <v>867</v>
      </c>
      <c r="J1032" s="14" t="s">
        <v>29</v>
      </c>
      <c r="K1032" s="15" t="s">
        <v>134</v>
      </c>
      <c r="L1032" s="56" t="s">
        <v>1671</v>
      </c>
      <c r="M1032" s="14"/>
      <c r="N1032" s="14" t="s">
        <v>75</v>
      </c>
      <c r="O1032" s="14"/>
      <c r="P1032" s="15" t="s">
        <v>912</v>
      </c>
      <c r="Q1032" s="16">
        <v>11199</v>
      </c>
      <c r="R1032" s="17">
        <v>40</v>
      </c>
      <c r="S1032" s="18">
        <v>7727.3099999999986</v>
      </c>
      <c r="T1032" s="19" t="s">
        <v>407</v>
      </c>
      <c r="U1032" s="20" t="s">
        <v>996</v>
      </c>
      <c r="V1032" s="30">
        <v>26.5</v>
      </c>
      <c r="W1032" s="22">
        <v>1</v>
      </c>
      <c r="X1032" s="23"/>
    </row>
    <row r="1033" spans="1:24" s="1" customFormat="1" ht="17" customHeight="1" x14ac:dyDescent="0.3">
      <c r="A1033" s="24" t="s">
        <v>23</v>
      </c>
      <c r="B1033" s="24" t="s">
        <v>1669</v>
      </c>
      <c r="C1033" s="12" t="s">
        <v>1670</v>
      </c>
      <c r="D1033" s="54"/>
      <c r="E1033" s="39" t="str">
        <f t="shared" si="38"/>
        <v>Еще фото</v>
      </c>
      <c r="F1033" s="13"/>
      <c r="G1033" s="24" t="s">
        <v>513</v>
      </c>
      <c r="H1033" s="24" t="s">
        <v>514</v>
      </c>
      <c r="I1033" s="24" t="s">
        <v>867</v>
      </c>
      <c r="J1033" s="14" t="s">
        <v>29</v>
      </c>
      <c r="K1033" s="15" t="s">
        <v>134</v>
      </c>
      <c r="L1033" s="57"/>
      <c r="M1033" s="14"/>
      <c r="N1033" s="14" t="s">
        <v>75</v>
      </c>
      <c r="O1033" s="14"/>
      <c r="P1033" s="15" t="s">
        <v>912</v>
      </c>
      <c r="Q1033" s="16">
        <v>11199</v>
      </c>
      <c r="R1033" s="17">
        <v>40</v>
      </c>
      <c r="S1033" s="18">
        <v>7727.3099999999986</v>
      </c>
      <c r="T1033" s="19" t="s">
        <v>407</v>
      </c>
      <c r="U1033" s="20" t="s">
        <v>997</v>
      </c>
      <c r="V1033" s="22">
        <v>27</v>
      </c>
      <c r="W1033" s="22">
        <v>2</v>
      </c>
      <c r="X1033" s="23"/>
    </row>
    <row r="1034" spans="1:24" s="1" customFormat="1" ht="17" customHeight="1" x14ac:dyDescent="0.3">
      <c r="A1034" s="24" t="s">
        <v>23</v>
      </c>
      <c r="B1034" s="24" t="s">
        <v>1669</v>
      </c>
      <c r="C1034" s="12" t="s">
        <v>1670</v>
      </c>
      <c r="D1034" s="54"/>
      <c r="E1034" s="39" t="str">
        <f t="shared" si="38"/>
        <v>Еще фото</v>
      </c>
      <c r="F1034" s="13"/>
      <c r="G1034" s="24" t="s">
        <v>513</v>
      </c>
      <c r="H1034" s="24" t="s">
        <v>514</v>
      </c>
      <c r="I1034" s="24" t="s">
        <v>867</v>
      </c>
      <c r="J1034" s="14" t="s">
        <v>29</v>
      </c>
      <c r="K1034" s="15" t="s">
        <v>134</v>
      </c>
      <c r="L1034" s="57"/>
      <c r="M1034" s="14"/>
      <c r="N1034" s="14" t="s">
        <v>75</v>
      </c>
      <c r="O1034" s="14"/>
      <c r="P1034" s="15" t="s">
        <v>912</v>
      </c>
      <c r="Q1034" s="16">
        <v>11199</v>
      </c>
      <c r="R1034" s="17">
        <v>40</v>
      </c>
      <c r="S1034" s="18">
        <v>7727.3099999999986</v>
      </c>
      <c r="T1034" s="19" t="s">
        <v>407</v>
      </c>
      <c r="U1034" s="20" t="s">
        <v>898</v>
      </c>
      <c r="V1034" s="30">
        <v>28.5</v>
      </c>
      <c r="W1034" s="22">
        <v>1</v>
      </c>
      <c r="X1034" s="23"/>
    </row>
    <row r="1035" spans="1:24" s="1" customFormat="1" ht="17" customHeight="1" x14ac:dyDescent="0.3">
      <c r="A1035" s="24" t="s">
        <v>23</v>
      </c>
      <c r="B1035" s="24" t="s">
        <v>1669</v>
      </c>
      <c r="C1035" s="12" t="s">
        <v>1670</v>
      </c>
      <c r="D1035" s="54"/>
      <c r="E1035" s="39" t="str">
        <f t="shared" si="38"/>
        <v>Еще фото</v>
      </c>
      <c r="F1035" s="13"/>
      <c r="G1035" s="24" t="s">
        <v>513</v>
      </c>
      <c r="H1035" s="24" t="s">
        <v>514</v>
      </c>
      <c r="I1035" s="24" t="s">
        <v>867</v>
      </c>
      <c r="J1035" s="14" t="s">
        <v>29</v>
      </c>
      <c r="K1035" s="15" t="s">
        <v>134</v>
      </c>
      <c r="L1035" s="57"/>
      <c r="M1035" s="14"/>
      <c r="N1035" s="14" t="s">
        <v>75</v>
      </c>
      <c r="O1035" s="14"/>
      <c r="P1035" s="15" t="s">
        <v>912</v>
      </c>
      <c r="Q1035" s="16">
        <v>11199</v>
      </c>
      <c r="R1035" s="17">
        <v>40</v>
      </c>
      <c r="S1035" s="18">
        <v>7727.3099999999986</v>
      </c>
      <c r="T1035" s="19" t="s">
        <v>407</v>
      </c>
      <c r="U1035" s="20" t="s">
        <v>899</v>
      </c>
      <c r="V1035" s="22">
        <v>29</v>
      </c>
      <c r="W1035" s="22">
        <v>2</v>
      </c>
      <c r="X1035" s="23"/>
    </row>
    <row r="1036" spans="1:24" s="1" customFormat="1" ht="17" customHeight="1" x14ac:dyDescent="0.3">
      <c r="A1036" s="24" t="s">
        <v>23</v>
      </c>
      <c r="B1036" s="24" t="s">
        <v>1669</v>
      </c>
      <c r="C1036" s="12" t="s">
        <v>1670</v>
      </c>
      <c r="D1036" s="54"/>
      <c r="E1036" s="39" t="str">
        <f t="shared" si="38"/>
        <v>Еще фото</v>
      </c>
      <c r="F1036" s="13"/>
      <c r="G1036" s="24" t="s">
        <v>513</v>
      </c>
      <c r="H1036" s="24" t="s">
        <v>514</v>
      </c>
      <c r="I1036" s="24" t="s">
        <v>867</v>
      </c>
      <c r="J1036" s="14" t="s">
        <v>29</v>
      </c>
      <c r="K1036" s="15" t="s">
        <v>134</v>
      </c>
      <c r="L1036" s="57"/>
      <c r="M1036" s="14"/>
      <c r="N1036" s="14" t="s">
        <v>75</v>
      </c>
      <c r="O1036" s="14"/>
      <c r="P1036" s="15" t="s">
        <v>912</v>
      </c>
      <c r="Q1036" s="16">
        <v>11199</v>
      </c>
      <c r="R1036" s="17">
        <v>40</v>
      </c>
      <c r="S1036" s="18">
        <v>7727.3099999999986</v>
      </c>
      <c r="T1036" s="19" t="s">
        <v>407</v>
      </c>
      <c r="U1036" s="20" t="s">
        <v>998</v>
      </c>
      <c r="V1036" s="22">
        <v>30</v>
      </c>
      <c r="W1036" s="22">
        <v>2</v>
      </c>
      <c r="X1036" s="23"/>
    </row>
    <row r="1037" spans="1:24" s="1" customFormat="1" ht="22.05" customHeight="1" x14ac:dyDescent="0.3">
      <c r="A1037" s="24" t="s">
        <v>23</v>
      </c>
      <c r="B1037" s="24" t="s">
        <v>1669</v>
      </c>
      <c r="C1037" s="12" t="s">
        <v>1670</v>
      </c>
      <c r="D1037" s="55"/>
      <c r="E1037" s="39" t="str">
        <f t="shared" si="38"/>
        <v>Еще фото</v>
      </c>
      <c r="F1037" s="13"/>
      <c r="G1037" s="24" t="s">
        <v>513</v>
      </c>
      <c r="H1037" s="24" t="s">
        <v>514</v>
      </c>
      <c r="I1037" s="24" t="s">
        <v>867</v>
      </c>
      <c r="J1037" s="14" t="s">
        <v>29</v>
      </c>
      <c r="K1037" s="15" t="s">
        <v>134</v>
      </c>
      <c r="L1037" s="58"/>
      <c r="M1037" s="14"/>
      <c r="N1037" s="14" t="s">
        <v>75</v>
      </c>
      <c r="O1037" s="14"/>
      <c r="P1037" s="15" t="s">
        <v>912</v>
      </c>
      <c r="Q1037" s="16">
        <v>11199</v>
      </c>
      <c r="R1037" s="17">
        <v>40</v>
      </c>
      <c r="S1037" s="18">
        <v>7727.3099999999986</v>
      </c>
      <c r="T1037" s="19" t="s">
        <v>407</v>
      </c>
      <c r="U1037" s="20" t="s">
        <v>1672</v>
      </c>
      <c r="V1037" s="30">
        <v>30.5</v>
      </c>
      <c r="W1037" s="22">
        <v>3</v>
      </c>
      <c r="X1037" s="23"/>
    </row>
    <row r="1038" spans="1:24" s="1" customFormat="1" ht="108" customHeight="1" x14ac:dyDescent="0.3">
      <c r="A1038" s="11" t="s">
        <v>23</v>
      </c>
      <c r="B1038" s="11" t="s">
        <v>1232</v>
      </c>
      <c r="C1038" s="12" t="s">
        <v>1673</v>
      </c>
      <c r="D1038" s="26"/>
      <c r="E1038" s="39" t="str">
        <f>HYPERLINK("https://www.google.ru/search?q=IM4613-104&amp;newwindow=1&amp;tbm=isch","Еще фото")</f>
        <v>Еще фото</v>
      </c>
      <c r="F1038" s="13"/>
      <c r="G1038" s="11" t="s">
        <v>513</v>
      </c>
      <c r="H1038" s="11" t="s">
        <v>514</v>
      </c>
      <c r="I1038" s="14" t="s">
        <v>867</v>
      </c>
      <c r="J1038" s="14" t="s">
        <v>29</v>
      </c>
      <c r="K1038" s="15" t="s">
        <v>58</v>
      </c>
      <c r="L1038" s="14" t="s">
        <v>1674</v>
      </c>
      <c r="M1038" s="14"/>
      <c r="N1038" s="14" t="s">
        <v>75</v>
      </c>
      <c r="O1038" s="14"/>
      <c r="P1038" s="15" t="s">
        <v>1162</v>
      </c>
      <c r="Q1038" s="16">
        <v>21599</v>
      </c>
      <c r="R1038" s="17">
        <v>40</v>
      </c>
      <c r="S1038" s="18">
        <v>14903.309999999998</v>
      </c>
      <c r="T1038" s="19" t="s">
        <v>407</v>
      </c>
      <c r="U1038" s="20" t="s">
        <v>523</v>
      </c>
      <c r="V1038" s="22">
        <v>38</v>
      </c>
      <c r="W1038" s="22">
        <v>1</v>
      </c>
      <c r="X1038" s="23"/>
    </row>
    <row r="1039" spans="1:24" s="1" customFormat="1" ht="108" customHeight="1" x14ac:dyDescent="0.3">
      <c r="A1039" s="11" t="s">
        <v>23</v>
      </c>
      <c r="B1039" s="11" t="s">
        <v>1675</v>
      </c>
      <c r="C1039" s="12" t="s">
        <v>1676</v>
      </c>
      <c r="D1039" s="26"/>
      <c r="E1039" s="39" t="str">
        <f>HYPERLINK("https://www.google.ru/search?q=IM6484-002&amp;newwindow=1&amp;tbm=isch","Еще фото")</f>
        <v>Еще фото</v>
      </c>
      <c r="F1039" s="13"/>
      <c r="G1039" s="11" t="s">
        <v>513</v>
      </c>
      <c r="H1039" s="11" t="s">
        <v>514</v>
      </c>
      <c r="I1039" s="14" t="s">
        <v>867</v>
      </c>
      <c r="J1039" s="14" t="s">
        <v>29</v>
      </c>
      <c r="K1039" s="15" t="s">
        <v>58</v>
      </c>
      <c r="L1039" s="14" t="s">
        <v>1677</v>
      </c>
      <c r="M1039" s="14"/>
      <c r="N1039" s="14" t="s">
        <v>92</v>
      </c>
      <c r="O1039" s="14"/>
      <c r="P1039" s="15" t="s">
        <v>1678</v>
      </c>
      <c r="Q1039" s="16">
        <v>12499</v>
      </c>
      <c r="R1039" s="17">
        <v>40</v>
      </c>
      <c r="S1039" s="18">
        <v>8624.31</v>
      </c>
      <c r="T1039" s="19" t="s">
        <v>407</v>
      </c>
      <c r="U1039" s="20" t="s">
        <v>522</v>
      </c>
      <c r="V1039" s="30">
        <v>37.5</v>
      </c>
      <c r="W1039" s="22">
        <v>1</v>
      </c>
      <c r="X1039" s="23"/>
    </row>
    <row r="1040" spans="1:24" s="1" customFormat="1" ht="52.05" customHeight="1" x14ac:dyDescent="0.3">
      <c r="A1040" s="11" t="s">
        <v>23</v>
      </c>
      <c r="B1040" s="11" t="s">
        <v>1679</v>
      </c>
      <c r="C1040" s="12" t="s">
        <v>1680</v>
      </c>
      <c r="D1040" s="59"/>
      <c r="E1040" s="39" t="str">
        <f>HYPERLINK("https://www.google.ru/search?q=IO4837-100&amp;newwindow=1&amp;tbm=isch","Еще фото")</f>
        <v>Еще фото</v>
      </c>
      <c r="F1040" s="13"/>
      <c r="G1040" s="11" t="s">
        <v>513</v>
      </c>
      <c r="H1040" s="11" t="s">
        <v>514</v>
      </c>
      <c r="I1040" s="14" t="s">
        <v>867</v>
      </c>
      <c r="J1040" s="14" t="s">
        <v>29</v>
      </c>
      <c r="K1040" s="15" t="s">
        <v>58</v>
      </c>
      <c r="L1040" s="56"/>
      <c r="M1040" s="14"/>
      <c r="N1040" s="14" t="s">
        <v>75</v>
      </c>
      <c r="O1040" s="14"/>
      <c r="P1040" s="15" t="s">
        <v>931</v>
      </c>
      <c r="Q1040" s="16">
        <v>18099</v>
      </c>
      <c r="R1040" s="17">
        <v>40</v>
      </c>
      <c r="S1040" s="18">
        <v>12488.31</v>
      </c>
      <c r="T1040" s="19" t="s">
        <v>407</v>
      </c>
      <c r="U1040" s="20" t="s">
        <v>352</v>
      </c>
      <c r="V1040" s="30">
        <v>34.5</v>
      </c>
      <c r="W1040" s="22">
        <v>1</v>
      </c>
      <c r="X1040" s="23"/>
    </row>
    <row r="1041" spans="1:24" s="1" customFormat="1" ht="61.05" customHeight="1" x14ac:dyDescent="0.3">
      <c r="A1041" s="24" t="s">
        <v>23</v>
      </c>
      <c r="B1041" s="24" t="s">
        <v>1679</v>
      </c>
      <c r="C1041" s="12" t="s">
        <v>1680</v>
      </c>
      <c r="D1041" s="60"/>
      <c r="E1041" s="39" t="str">
        <f>HYPERLINK("https://www.google.ru/search?q=IO4837-100&amp;newwindow=1&amp;tbm=isch","Еще фото")</f>
        <v>Еще фото</v>
      </c>
      <c r="F1041" s="13"/>
      <c r="G1041" s="24" t="s">
        <v>513</v>
      </c>
      <c r="H1041" s="24" t="s">
        <v>514</v>
      </c>
      <c r="I1041" s="24" t="s">
        <v>867</v>
      </c>
      <c r="J1041" s="14" t="s">
        <v>29</v>
      </c>
      <c r="K1041" s="15" t="s">
        <v>58</v>
      </c>
      <c r="L1041" s="58"/>
      <c r="M1041" s="14"/>
      <c r="N1041" s="14" t="s">
        <v>75</v>
      </c>
      <c r="O1041" s="14"/>
      <c r="P1041" s="15" t="s">
        <v>931</v>
      </c>
      <c r="Q1041" s="16">
        <v>18099</v>
      </c>
      <c r="R1041" s="17">
        <v>40</v>
      </c>
      <c r="S1041" s="18">
        <v>12488.31</v>
      </c>
      <c r="T1041" s="19" t="s">
        <v>407</v>
      </c>
      <c r="U1041" s="20" t="s">
        <v>541</v>
      </c>
      <c r="V1041" s="22">
        <v>35</v>
      </c>
      <c r="W1041" s="22">
        <v>1</v>
      </c>
      <c r="X1041" s="23"/>
    </row>
    <row r="1042" spans="1:24" s="1" customFormat="1" ht="108" customHeight="1" x14ac:dyDescent="0.3">
      <c r="A1042" s="11" t="s">
        <v>23</v>
      </c>
      <c r="B1042" s="11" t="s">
        <v>1681</v>
      </c>
      <c r="C1042" s="12" t="s">
        <v>1682</v>
      </c>
      <c r="D1042" s="26"/>
      <c r="E1042" s="39" t="str">
        <f>HYPERLINK("https://www.google.ru/search?q=IO9416-002&amp;newwindow=1&amp;tbm=isch","Еще фото")</f>
        <v>Еще фото</v>
      </c>
      <c r="F1042" s="13"/>
      <c r="G1042" s="11" t="s">
        <v>513</v>
      </c>
      <c r="H1042" s="11" t="s">
        <v>514</v>
      </c>
      <c r="I1042" s="14" t="s">
        <v>867</v>
      </c>
      <c r="J1042" s="14" t="s">
        <v>29</v>
      </c>
      <c r="K1042" s="15" t="s">
        <v>30</v>
      </c>
      <c r="L1042" s="14" t="s">
        <v>1683</v>
      </c>
      <c r="M1042" s="14"/>
      <c r="N1042" s="14" t="s">
        <v>92</v>
      </c>
      <c r="O1042" s="14"/>
      <c r="P1042" s="15" t="s">
        <v>665</v>
      </c>
      <c r="Q1042" s="16">
        <v>15499</v>
      </c>
      <c r="R1042" s="17">
        <v>40</v>
      </c>
      <c r="S1042" s="18">
        <v>10694.31</v>
      </c>
      <c r="T1042" s="19" t="s">
        <v>407</v>
      </c>
      <c r="U1042" s="20" t="s">
        <v>523</v>
      </c>
      <c r="V1042" s="22">
        <v>40</v>
      </c>
      <c r="W1042" s="22">
        <v>1</v>
      </c>
      <c r="X1042" s="23"/>
    </row>
    <row r="1043" spans="1:24" s="1" customFormat="1" ht="52.05" customHeight="1" x14ac:dyDescent="0.3">
      <c r="A1043" s="11" t="s">
        <v>23</v>
      </c>
      <c r="B1043" s="11" t="s">
        <v>1681</v>
      </c>
      <c r="C1043" s="12" t="s">
        <v>1684</v>
      </c>
      <c r="D1043" s="59"/>
      <c r="E1043" s="39" t="str">
        <f>HYPERLINK("https://www.google.ru/search?q=IO9416-004&amp;newwindow=1&amp;tbm=isch","Еще фото")</f>
        <v>Еще фото</v>
      </c>
      <c r="F1043" s="13"/>
      <c r="G1043" s="11" t="s">
        <v>513</v>
      </c>
      <c r="H1043" s="11" t="s">
        <v>514</v>
      </c>
      <c r="I1043" s="14" t="s">
        <v>867</v>
      </c>
      <c r="J1043" s="14" t="s">
        <v>29</v>
      </c>
      <c r="K1043" s="15" t="s">
        <v>30</v>
      </c>
      <c r="L1043" s="56" t="s">
        <v>1683</v>
      </c>
      <c r="M1043" s="14"/>
      <c r="N1043" s="14" t="s">
        <v>241</v>
      </c>
      <c r="O1043" s="14"/>
      <c r="P1043" s="15" t="s">
        <v>518</v>
      </c>
      <c r="Q1043" s="16">
        <v>14699</v>
      </c>
      <c r="R1043" s="17">
        <v>40</v>
      </c>
      <c r="S1043" s="18">
        <v>10142.31</v>
      </c>
      <c r="T1043" s="19" t="s">
        <v>407</v>
      </c>
      <c r="U1043" s="20" t="s">
        <v>523</v>
      </c>
      <c r="V1043" s="22">
        <v>40</v>
      </c>
      <c r="W1043" s="22">
        <v>2</v>
      </c>
      <c r="X1043" s="23"/>
    </row>
    <row r="1044" spans="1:24" s="1" customFormat="1" ht="61.05" customHeight="1" x14ac:dyDescent="0.3">
      <c r="A1044" s="24" t="s">
        <v>23</v>
      </c>
      <c r="B1044" s="24" t="s">
        <v>1681</v>
      </c>
      <c r="C1044" s="12" t="s">
        <v>1684</v>
      </c>
      <c r="D1044" s="60"/>
      <c r="E1044" s="39" t="str">
        <f>HYPERLINK("https://www.google.ru/search?q=IO9416-004&amp;newwindow=1&amp;tbm=isch","Еще фото")</f>
        <v>Еще фото</v>
      </c>
      <c r="F1044" s="13"/>
      <c r="G1044" s="24" t="s">
        <v>513</v>
      </c>
      <c r="H1044" s="24" t="s">
        <v>514</v>
      </c>
      <c r="I1044" s="24" t="s">
        <v>867</v>
      </c>
      <c r="J1044" s="14" t="s">
        <v>29</v>
      </c>
      <c r="K1044" s="15" t="s">
        <v>30</v>
      </c>
      <c r="L1044" s="58"/>
      <c r="M1044" s="14"/>
      <c r="N1044" s="14" t="s">
        <v>241</v>
      </c>
      <c r="O1044" s="14"/>
      <c r="P1044" s="15" t="s">
        <v>518</v>
      </c>
      <c r="Q1044" s="16">
        <v>14699</v>
      </c>
      <c r="R1044" s="17">
        <v>40</v>
      </c>
      <c r="S1044" s="18">
        <v>10142.31</v>
      </c>
      <c r="T1044" s="19" t="s">
        <v>407</v>
      </c>
      <c r="U1044" s="20" t="s">
        <v>524</v>
      </c>
      <c r="V1044" s="30">
        <v>41.5</v>
      </c>
      <c r="W1044" s="22">
        <v>1</v>
      </c>
      <c r="X1044" s="23"/>
    </row>
    <row r="1045" spans="1:24" s="1" customFormat="1" ht="52.05" customHeight="1" x14ac:dyDescent="0.3">
      <c r="A1045" s="11" t="s">
        <v>23</v>
      </c>
      <c r="B1045" s="11" t="s">
        <v>1685</v>
      </c>
      <c r="C1045" s="12" t="s">
        <v>1686</v>
      </c>
      <c r="D1045" s="59"/>
      <c r="E1045" s="39" t="str">
        <f>HYPERLINK("https://www.google.ru/search?q=IO9416-009&amp;newwindow=1&amp;tbm=isch","Еще фото")</f>
        <v>Еще фото</v>
      </c>
      <c r="F1045" s="13"/>
      <c r="G1045" s="11" t="s">
        <v>513</v>
      </c>
      <c r="H1045" s="11" t="s">
        <v>514</v>
      </c>
      <c r="I1045" s="14" t="s">
        <v>867</v>
      </c>
      <c r="J1045" s="14" t="s">
        <v>29</v>
      </c>
      <c r="K1045" s="15" t="s">
        <v>30</v>
      </c>
      <c r="L1045" s="56" t="s">
        <v>1683</v>
      </c>
      <c r="M1045" s="14"/>
      <c r="N1045" s="14" t="s">
        <v>32</v>
      </c>
      <c r="O1045" s="14"/>
      <c r="P1045" s="15" t="s">
        <v>518</v>
      </c>
      <c r="Q1045" s="16">
        <v>13999</v>
      </c>
      <c r="R1045" s="17">
        <v>40</v>
      </c>
      <c r="S1045" s="18">
        <v>9659.31</v>
      </c>
      <c r="T1045" s="19" t="s">
        <v>407</v>
      </c>
      <c r="U1045" s="20" t="s">
        <v>524</v>
      </c>
      <c r="V1045" s="30">
        <v>41.5</v>
      </c>
      <c r="W1045" s="22">
        <v>1</v>
      </c>
      <c r="X1045" s="23"/>
    </row>
    <row r="1046" spans="1:24" s="1" customFormat="1" ht="61.05" customHeight="1" x14ac:dyDescent="0.3">
      <c r="A1046" s="24" t="s">
        <v>23</v>
      </c>
      <c r="B1046" s="24" t="s">
        <v>1685</v>
      </c>
      <c r="C1046" s="12" t="s">
        <v>1686</v>
      </c>
      <c r="D1046" s="60"/>
      <c r="E1046" s="39" t="str">
        <f>HYPERLINK("https://www.google.ru/search?q=IO9416-009&amp;newwindow=1&amp;tbm=isch","Еще фото")</f>
        <v>Еще фото</v>
      </c>
      <c r="F1046" s="13"/>
      <c r="G1046" s="24" t="s">
        <v>513</v>
      </c>
      <c r="H1046" s="24" t="s">
        <v>514</v>
      </c>
      <c r="I1046" s="24" t="s">
        <v>867</v>
      </c>
      <c r="J1046" s="14" t="s">
        <v>29</v>
      </c>
      <c r="K1046" s="15" t="s">
        <v>30</v>
      </c>
      <c r="L1046" s="58"/>
      <c r="M1046" s="14"/>
      <c r="N1046" s="14" t="s">
        <v>32</v>
      </c>
      <c r="O1046" s="14"/>
      <c r="P1046" s="15" t="s">
        <v>518</v>
      </c>
      <c r="Q1046" s="16">
        <v>13999</v>
      </c>
      <c r="R1046" s="17">
        <v>40</v>
      </c>
      <c r="S1046" s="18">
        <v>9659.31</v>
      </c>
      <c r="T1046" s="19" t="s">
        <v>407</v>
      </c>
      <c r="U1046" s="20" t="s">
        <v>666</v>
      </c>
      <c r="V1046" s="22">
        <v>44</v>
      </c>
      <c r="W1046" s="22">
        <v>1</v>
      </c>
      <c r="X1046" s="23"/>
    </row>
    <row r="1047" spans="1:24" s="1" customFormat="1" ht="26" customHeight="1" x14ac:dyDescent="0.3">
      <c r="A1047" s="11" t="s">
        <v>23</v>
      </c>
      <c r="B1047" s="11" t="s">
        <v>1687</v>
      </c>
      <c r="C1047" s="12" t="s">
        <v>1688</v>
      </c>
      <c r="D1047" s="53"/>
      <c r="E1047" s="39" t="str">
        <f>HYPERLINK("https://www.google.ru/search?q=IQ0293-030&amp;newwindow=1&amp;tbm=isch","Еще фото")</f>
        <v>Еще фото</v>
      </c>
      <c r="F1047" s="13"/>
      <c r="G1047" s="11" t="s">
        <v>513</v>
      </c>
      <c r="H1047" s="11" t="s">
        <v>514</v>
      </c>
      <c r="I1047" s="14" t="s">
        <v>867</v>
      </c>
      <c r="J1047" s="14" t="s">
        <v>29</v>
      </c>
      <c r="K1047" s="15" t="s">
        <v>30</v>
      </c>
      <c r="L1047" s="56" t="s">
        <v>1689</v>
      </c>
      <c r="M1047" s="14"/>
      <c r="N1047" s="14" t="s">
        <v>32</v>
      </c>
      <c r="O1047" s="14"/>
      <c r="P1047" s="15" t="s">
        <v>1179</v>
      </c>
      <c r="Q1047" s="16">
        <v>19599</v>
      </c>
      <c r="R1047" s="17">
        <v>40</v>
      </c>
      <c r="S1047" s="18">
        <v>13523.309999999998</v>
      </c>
      <c r="T1047" s="19" t="s">
        <v>407</v>
      </c>
      <c r="U1047" s="20" t="s">
        <v>969</v>
      </c>
      <c r="V1047" s="22">
        <v>35</v>
      </c>
      <c r="W1047" s="22">
        <v>1</v>
      </c>
      <c r="X1047" s="23"/>
    </row>
    <row r="1048" spans="1:24" s="1" customFormat="1" ht="26" customHeight="1" x14ac:dyDescent="0.3">
      <c r="A1048" s="24" t="s">
        <v>23</v>
      </c>
      <c r="B1048" s="24" t="s">
        <v>1687</v>
      </c>
      <c r="C1048" s="12" t="s">
        <v>1688</v>
      </c>
      <c r="D1048" s="54"/>
      <c r="E1048" s="39" t="str">
        <f>HYPERLINK("https://www.google.ru/search?q=IQ0293-030&amp;newwindow=1&amp;tbm=isch","Еще фото")</f>
        <v>Еще фото</v>
      </c>
      <c r="F1048" s="13"/>
      <c r="G1048" s="24" t="s">
        <v>513</v>
      </c>
      <c r="H1048" s="24" t="s">
        <v>514</v>
      </c>
      <c r="I1048" s="24" t="s">
        <v>867</v>
      </c>
      <c r="J1048" s="14" t="s">
        <v>29</v>
      </c>
      <c r="K1048" s="15" t="s">
        <v>30</v>
      </c>
      <c r="L1048" s="57"/>
      <c r="M1048" s="14"/>
      <c r="N1048" s="14" t="s">
        <v>32</v>
      </c>
      <c r="O1048" s="14"/>
      <c r="P1048" s="15" t="s">
        <v>1179</v>
      </c>
      <c r="Q1048" s="16">
        <v>19599</v>
      </c>
      <c r="R1048" s="17">
        <v>40</v>
      </c>
      <c r="S1048" s="18">
        <v>13523.309999999998</v>
      </c>
      <c r="T1048" s="19" t="s">
        <v>407</v>
      </c>
      <c r="U1048" s="20" t="s">
        <v>963</v>
      </c>
      <c r="V1048" s="30">
        <v>35.5</v>
      </c>
      <c r="W1048" s="22">
        <v>1</v>
      </c>
      <c r="X1048" s="23"/>
    </row>
    <row r="1049" spans="1:24" s="1" customFormat="1" ht="26" customHeight="1" x14ac:dyDescent="0.3">
      <c r="A1049" s="24" t="s">
        <v>23</v>
      </c>
      <c r="B1049" s="24" t="s">
        <v>1687</v>
      </c>
      <c r="C1049" s="12" t="s">
        <v>1688</v>
      </c>
      <c r="D1049" s="54"/>
      <c r="E1049" s="39" t="str">
        <f>HYPERLINK("https://www.google.ru/search?q=IQ0293-030&amp;newwindow=1&amp;tbm=isch","Еще фото")</f>
        <v>Еще фото</v>
      </c>
      <c r="F1049" s="13"/>
      <c r="G1049" s="24" t="s">
        <v>513</v>
      </c>
      <c r="H1049" s="24" t="s">
        <v>514</v>
      </c>
      <c r="I1049" s="24" t="s">
        <v>867</v>
      </c>
      <c r="J1049" s="14" t="s">
        <v>29</v>
      </c>
      <c r="K1049" s="15" t="s">
        <v>30</v>
      </c>
      <c r="L1049" s="57"/>
      <c r="M1049" s="14"/>
      <c r="N1049" s="14" t="s">
        <v>32</v>
      </c>
      <c r="O1049" s="14"/>
      <c r="P1049" s="15" t="s">
        <v>1179</v>
      </c>
      <c r="Q1049" s="16">
        <v>19599</v>
      </c>
      <c r="R1049" s="17">
        <v>40</v>
      </c>
      <c r="S1049" s="18">
        <v>13523.309999999998</v>
      </c>
      <c r="T1049" s="19" t="s">
        <v>407</v>
      </c>
      <c r="U1049" s="20" t="s">
        <v>352</v>
      </c>
      <c r="V1049" s="30">
        <v>36.5</v>
      </c>
      <c r="W1049" s="22">
        <v>1</v>
      </c>
      <c r="X1049" s="23"/>
    </row>
    <row r="1050" spans="1:24" s="1" customFormat="1" ht="26" customHeight="1" x14ac:dyDescent="0.3">
      <c r="A1050" s="24" t="s">
        <v>23</v>
      </c>
      <c r="B1050" s="24" t="s">
        <v>1687</v>
      </c>
      <c r="C1050" s="12" t="s">
        <v>1688</v>
      </c>
      <c r="D1050" s="55"/>
      <c r="E1050" s="39" t="str">
        <f>HYPERLINK("https://www.google.ru/search?q=IQ0293-030&amp;newwindow=1&amp;tbm=isch","Еще фото")</f>
        <v>Еще фото</v>
      </c>
      <c r="F1050" s="13"/>
      <c r="G1050" s="24" t="s">
        <v>513</v>
      </c>
      <c r="H1050" s="24" t="s">
        <v>514</v>
      </c>
      <c r="I1050" s="24" t="s">
        <v>867</v>
      </c>
      <c r="J1050" s="14" t="s">
        <v>29</v>
      </c>
      <c r="K1050" s="15" t="s">
        <v>30</v>
      </c>
      <c r="L1050" s="58"/>
      <c r="M1050" s="14"/>
      <c r="N1050" s="14" t="s">
        <v>32</v>
      </c>
      <c r="O1050" s="14"/>
      <c r="P1050" s="15" t="s">
        <v>1179</v>
      </c>
      <c r="Q1050" s="16">
        <v>19599</v>
      </c>
      <c r="R1050" s="17">
        <v>40</v>
      </c>
      <c r="S1050" s="18">
        <v>13523.309999999998</v>
      </c>
      <c r="T1050" s="19" t="s">
        <v>407</v>
      </c>
      <c r="U1050" s="20" t="s">
        <v>541</v>
      </c>
      <c r="V1050" s="22">
        <v>37</v>
      </c>
      <c r="W1050" s="22">
        <v>1</v>
      </c>
      <c r="X1050" s="23"/>
    </row>
    <row r="1051" spans="1:24" s="1" customFormat="1" ht="35" customHeight="1" x14ac:dyDescent="0.3">
      <c r="A1051" s="11" t="s">
        <v>23</v>
      </c>
      <c r="B1051" s="11" t="s">
        <v>1690</v>
      </c>
      <c r="C1051" s="12" t="s">
        <v>1691</v>
      </c>
      <c r="D1051" s="53"/>
      <c r="E1051" s="39" t="str">
        <f>HYPERLINK("https://www.google.ru/search?q=IQ6582-001&amp;newwindow=1&amp;tbm=isch","Еще фото")</f>
        <v>Еще фото</v>
      </c>
      <c r="F1051" s="13"/>
      <c r="G1051" s="11" t="s">
        <v>513</v>
      </c>
      <c r="H1051" s="11" t="s">
        <v>514</v>
      </c>
      <c r="I1051" s="14" t="s">
        <v>867</v>
      </c>
      <c r="J1051" s="14" t="s">
        <v>29</v>
      </c>
      <c r="K1051" s="15" t="s">
        <v>58</v>
      </c>
      <c r="L1051" s="56" t="s">
        <v>1692</v>
      </c>
      <c r="M1051" s="14"/>
      <c r="N1051" s="14" t="s">
        <v>241</v>
      </c>
      <c r="O1051" s="14"/>
      <c r="P1051" s="15" t="s">
        <v>1179</v>
      </c>
      <c r="Q1051" s="16">
        <v>9299</v>
      </c>
      <c r="R1051" s="17">
        <v>40</v>
      </c>
      <c r="S1051" s="18">
        <v>6416.3099999999995</v>
      </c>
      <c r="T1051" s="19" t="s">
        <v>407</v>
      </c>
      <c r="U1051" s="20" t="s">
        <v>521</v>
      </c>
      <c r="V1051" s="22">
        <v>37</v>
      </c>
      <c r="W1051" s="22">
        <v>1</v>
      </c>
      <c r="X1051" s="23"/>
    </row>
    <row r="1052" spans="1:24" s="1" customFormat="1" ht="35" customHeight="1" x14ac:dyDescent="0.3">
      <c r="A1052" s="24" t="s">
        <v>23</v>
      </c>
      <c r="B1052" s="24" t="s">
        <v>1690</v>
      </c>
      <c r="C1052" s="12" t="s">
        <v>1691</v>
      </c>
      <c r="D1052" s="54"/>
      <c r="E1052" s="39" t="str">
        <f>HYPERLINK("https://www.google.ru/search?q=IQ6582-001&amp;newwindow=1&amp;tbm=isch","Еще фото")</f>
        <v>Еще фото</v>
      </c>
      <c r="F1052" s="13"/>
      <c r="G1052" s="24" t="s">
        <v>513</v>
      </c>
      <c r="H1052" s="24" t="s">
        <v>514</v>
      </c>
      <c r="I1052" s="24" t="s">
        <v>867</v>
      </c>
      <c r="J1052" s="14" t="s">
        <v>29</v>
      </c>
      <c r="K1052" s="15" t="s">
        <v>58</v>
      </c>
      <c r="L1052" s="57"/>
      <c r="M1052" s="14"/>
      <c r="N1052" s="14" t="s">
        <v>241</v>
      </c>
      <c r="O1052" s="14"/>
      <c r="P1052" s="15" t="s">
        <v>1179</v>
      </c>
      <c r="Q1052" s="16">
        <v>9299</v>
      </c>
      <c r="R1052" s="17">
        <v>40</v>
      </c>
      <c r="S1052" s="18">
        <v>6416.3099999999995</v>
      </c>
      <c r="T1052" s="19" t="s">
        <v>407</v>
      </c>
      <c r="U1052" s="20" t="s">
        <v>524</v>
      </c>
      <c r="V1052" s="30">
        <v>39.5</v>
      </c>
      <c r="W1052" s="22">
        <v>2</v>
      </c>
      <c r="X1052" s="23"/>
    </row>
    <row r="1053" spans="1:24" s="1" customFormat="1" ht="37.049999999999997" customHeight="1" x14ac:dyDescent="0.3">
      <c r="A1053" s="24" t="s">
        <v>23</v>
      </c>
      <c r="B1053" s="24" t="s">
        <v>1690</v>
      </c>
      <c r="C1053" s="12" t="s">
        <v>1691</v>
      </c>
      <c r="D1053" s="55"/>
      <c r="E1053" s="39" t="str">
        <f>HYPERLINK("https://www.google.ru/search?q=IQ6582-001&amp;newwindow=1&amp;tbm=isch","Еще фото")</f>
        <v>Еще фото</v>
      </c>
      <c r="F1053" s="13"/>
      <c r="G1053" s="24" t="s">
        <v>513</v>
      </c>
      <c r="H1053" s="24" t="s">
        <v>514</v>
      </c>
      <c r="I1053" s="24" t="s">
        <v>867</v>
      </c>
      <c r="J1053" s="14" t="s">
        <v>29</v>
      </c>
      <c r="K1053" s="15" t="s">
        <v>58</v>
      </c>
      <c r="L1053" s="58"/>
      <c r="M1053" s="14"/>
      <c r="N1053" s="14" t="s">
        <v>241</v>
      </c>
      <c r="O1053" s="14"/>
      <c r="P1053" s="15" t="s">
        <v>1179</v>
      </c>
      <c r="Q1053" s="16">
        <v>9299</v>
      </c>
      <c r="R1053" s="17">
        <v>40</v>
      </c>
      <c r="S1053" s="18">
        <v>6416.3099999999995</v>
      </c>
      <c r="T1053" s="19" t="s">
        <v>407</v>
      </c>
      <c r="U1053" s="20" t="s">
        <v>525</v>
      </c>
      <c r="V1053" s="22">
        <v>40</v>
      </c>
      <c r="W1053" s="22">
        <v>1</v>
      </c>
      <c r="X1053" s="23"/>
    </row>
    <row r="1054" spans="1:24" s="1" customFormat="1" ht="35" customHeight="1" x14ac:dyDescent="0.3">
      <c r="A1054" s="11" t="s">
        <v>23</v>
      </c>
      <c r="B1054" s="11" t="s">
        <v>1690</v>
      </c>
      <c r="C1054" s="12" t="s">
        <v>1693</v>
      </c>
      <c r="D1054" s="53"/>
      <c r="E1054" s="39" t="str">
        <f>HYPERLINK("https://www.google.ru/search?q=IQ6582-200&amp;newwindow=1&amp;tbm=isch","Еще фото")</f>
        <v>Еще фото</v>
      </c>
      <c r="F1054" s="13"/>
      <c r="G1054" s="11" t="s">
        <v>513</v>
      </c>
      <c r="H1054" s="11" t="s">
        <v>514</v>
      </c>
      <c r="I1054" s="14" t="s">
        <v>867</v>
      </c>
      <c r="J1054" s="14" t="s">
        <v>29</v>
      </c>
      <c r="K1054" s="15" t="s">
        <v>58</v>
      </c>
      <c r="L1054" s="56" t="s">
        <v>1692</v>
      </c>
      <c r="M1054" s="14"/>
      <c r="N1054" s="14" t="s">
        <v>69</v>
      </c>
      <c r="O1054" s="14"/>
      <c r="P1054" s="15" t="s">
        <v>1179</v>
      </c>
      <c r="Q1054" s="16">
        <v>9299</v>
      </c>
      <c r="R1054" s="17">
        <v>40</v>
      </c>
      <c r="S1054" s="18">
        <v>6416.3099999999995</v>
      </c>
      <c r="T1054" s="19" t="s">
        <v>407</v>
      </c>
      <c r="U1054" s="20" t="s">
        <v>520</v>
      </c>
      <c r="V1054" s="30">
        <v>36.5</v>
      </c>
      <c r="W1054" s="22">
        <v>1</v>
      </c>
      <c r="X1054" s="23"/>
    </row>
    <row r="1055" spans="1:24" s="1" customFormat="1" ht="35" customHeight="1" x14ac:dyDescent="0.3">
      <c r="A1055" s="24" t="s">
        <v>23</v>
      </c>
      <c r="B1055" s="24" t="s">
        <v>1690</v>
      </c>
      <c r="C1055" s="12" t="s">
        <v>1693</v>
      </c>
      <c r="D1055" s="54"/>
      <c r="E1055" s="39" t="str">
        <f>HYPERLINK("https://www.google.ru/search?q=IQ6582-200&amp;newwindow=1&amp;tbm=isch","Еще фото")</f>
        <v>Еще фото</v>
      </c>
      <c r="F1055" s="13"/>
      <c r="G1055" s="24" t="s">
        <v>513</v>
      </c>
      <c r="H1055" s="24" t="s">
        <v>514</v>
      </c>
      <c r="I1055" s="24" t="s">
        <v>867</v>
      </c>
      <c r="J1055" s="14" t="s">
        <v>29</v>
      </c>
      <c r="K1055" s="15" t="s">
        <v>58</v>
      </c>
      <c r="L1055" s="57"/>
      <c r="M1055" s="14"/>
      <c r="N1055" s="14" t="s">
        <v>69</v>
      </c>
      <c r="O1055" s="14"/>
      <c r="P1055" s="15" t="s">
        <v>1179</v>
      </c>
      <c r="Q1055" s="16">
        <v>9299</v>
      </c>
      <c r="R1055" s="17">
        <v>40</v>
      </c>
      <c r="S1055" s="18">
        <v>6416.3099999999995</v>
      </c>
      <c r="T1055" s="19" t="s">
        <v>407</v>
      </c>
      <c r="U1055" s="20" t="s">
        <v>522</v>
      </c>
      <c r="V1055" s="30">
        <v>37.5</v>
      </c>
      <c r="W1055" s="22">
        <v>1</v>
      </c>
      <c r="X1055" s="23"/>
    </row>
    <row r="1056" spans="1:24" s="1" customFormat="1" ht="37.049999999999997" customHeight="1" x14ac:dyDescent="0.3">
      <c r="A1056" s="24" t="s">
        <v>23</v>
      </c>
      <c r="B1056" s="24" t="s">
        <v>1690</v>
      </c>
      <c r="C1056" s="12" t="s">
        <v>1693</v>
      </c>
      <c r="D1056" s="55"/>
      <c r="E1056" s="39" t="str">
        <f>HYPERLINK("https://www.google.ru/search?q=IQ6582-200&amp;newwindow=1&amp;tbm=isch","Еще фото")</f>
        <v>Еще фото</v>
      </c>
      <c r="F1056" s="13"/>
      <c r="G1056" s="24" t="s">
        <v>513</v>
      </c>
      <c r="H1056" s="24" t="s">
        <v>514</v>
      </c>
      <c r="I1056" s="24" t="s">
        <v>867</v>
      </c>
      <c r="J1056" s="14" t="s">
        <v>29</v>
      </c>
      <c r="K1056" s="15" t="s">
        <v>58</v>
      </c>
      <c r="L1056" s="58"/>
      <c r="M1056" s="14"/>
      <c r="N1056" s="14" t="s">
        <v>69</v>
      </c>
      <c r="O1056" s="14"/>
      <c r="P1056" s="15" t="s">
        <v>1179</v>
      </c>
      <c r="Q1056" s="16">
        <v>9299</v>
      </c>
      <c r="R1056" s="17">
        <v>40</v>
      </c>
      <c r="S1056" s="18">
        <v>6416.3099999999995</v>
      </c>
      <c r="T1056" s="19" t="s">
        <v>407</v>
      </c>
      <c r="U1056" s="20" t="s">
        <v>525</v>
      </c>
      <c r="V1056" s="22">
        <v>40</v>
      </c>
      <c r="W1056" s="22">
        <v>1</v>
      </c>
      <c r="X1056" s="23"/>
    </row>
    <row r="1057" spans="1:24" s="1" customFormat="1" ht="11" customHeight="1" x14ac:dyDescent="0.3">
      <c r="A1057" s="11" t="s">
        <v>23</v>
      </c>
      <c r="B1057" s="11" t="s">
        <v>1694</v>
      </c>
      <c r="C1057" s="12" t="s">
        <v>1695</v>
      </c>
      <c r="D1057" s="53"/>
      <c r="E1057" s="39" t="str">
        <f t="shared" ref="E1057:E1065" si="39">HYPERLINK("https://www.google.ru/search?q=IQ6586-102&amp;newwindow=1&amp;tbm=isch","Еще фото")</f>
        <v>Еще фото</v>
      </c>
      <c r="F1057" s="13"/>
      <c r="G1057" s="11" t="s">
        <v>513</v>
      </c>
      <c r="H1057" s="11" t="s">
        <v>514</v>
      </c>
      <c r="I1057" s="14" t="s">
        <v>867</v>
      </c>
      <c r="J1057" s="14" t="s">
        <v>29</v>
      </c>
      <c r="K1057" s="15" t="s">
        <v>58</v>
      </c>
      <c r="L1057" s="56"/>
      <c r="M1057" s="14"/>
      <c r="N1057" s="14" t="s">
        <v>75</v>
      </c>
      <c r="O1057" s="14"/>
      <c r="P1057" s="15" t="s">
        <v>902</v>
      </c>
      <c r="Q1057" s="16">
        <v>12399</v>
      </c>
      <c r="R1057" s="17">
        <v>40</v>
      </c>
      <c r="S1057" s="18">
        <v>8555.31</v>
      </c>
      <c r="T1057" s="19" t="s">
        <v>407</v>
      </c>
      <c r="U1057" s="20" t="s">
        <v>541</v>
      </c>
      <c r="V1057" s="22">
        <v>35</v>
      </c>
      <c r="W1057" s="22">
        <v>1</v>
      </c>
      <c r="X1057" s="23"/>
    </row>
    <row r="1058" spans="1:24" s="1" customFormat="1" ht="11" customHeight="1" x14ac:dyDescent="0.3">
      <c r="A1058" s="24" t="s">
        <v>23</v>
      </c>
      <c r="B1058" s="24" t="s">
        <v>1694</v>
      </c>
      <c r="C1058" s="12" t="s">
        <v>1695</v>
      </c>
      <c r="D1058" s="54"/>
      <c r="E1058" s="39" t="str">
        <f t="shared" si="39"/>
        <v>Еще фото</v>
      </c>
      <c r="F1058" s="13"/>
      <c r="G1058" s="24" t="s">
        <v>513</v>
      </c>
      <c r="H1058" s="24" t="s">
        <v>514</v>
      </c>
      <c r="I1058" s="24" t="s">
        <v>867</v>
      </c>
      <c r="J1058" s="14" t="s">
        <v>29</v>
      </c>
      <c r="K1058" s="15" t="s">
        <v>58</v>
      </c>
      <c r="L1058" s="57"/>
      <c r="M1058" s="14"/>
      <c r="N1058" s="14" t="s">
        <v>75</v>
      </c>
      <c r="O1058" s="14"/>
      <c r="P1058" s="15" t="s">
        <v>902</v>
      </c>
      <c r="Q1058" s="16">
        <v>12399</v>
      </c>
      <c r="R1058" s="17">
        <v>40</v>
      </c>
      <c r="S1058" s="18">
        <v>8555.31</v>
      </c>
      <c r="T1058" s="19" t="s">
        <v>407</v>
      </c>
      <c r="U1058" s="20" t="s">
        <v>519</v>
      </c>
      <c r="V1058" s="30">
        <v>35.5</v>
      </c>
      <c r="W1058" s="22">
        <v>4</v>
      </c>
      <c r="X1058" s="23"/>
    </row>
    <row r="1059" spans="1:24" s="1" customFormat="1" ht="11" customHeight="1" x14ac:dyDescent="0.3">
      <c r="A1059" s="24" t="s">
        <v>23</v>
      </c>
      <c r="B1059" s="24" t="s">
        <v>1694</v>
      </c>
      <c r="C1059" s="12" t="s">
        <v>1695</v>
      </c>
      <c r="D1059" s="54"/>
      <c r="E1059" s="39" t="str">
        <f t="shared" si="39"/>
        <v>Еще фото</v>
      </c>
      <c r="F1059" s="13"/>
      <c r="G1059" s="24" t="s">
        <v>513</v>
      </c>
      <c r="H1059" s="24" t="s">
        <v>514</v>
      </c>
      <c r="I1059" s="24" t="s">
        <v>867</v>
      </c>
      <c r="J1059" s="14" t="s">
        <v>29</v>
      </c>
      <c r="K1059" s="15" t="s">
        <v>58</v>
      </c>
      <c r="L1059" s="57"/>
      <c r="M1059" s="14"/>
      <c r="N1059" s="14" t="s">
        <v>75</v>
      </c>
      <c r="O1059" s="14"/>
      <c r="P1059" s="15" t="s">
        <v>902</v>
      </c>
      <c r="Q1059" s="16">
        <v>12399</v>
      </c>
      <c r="R1059" s="17">
        <v>40</v>
      </c>
      <c r="S1059" s="18">
        <v>8555.31</v>
      </c>
      <c r="T1059" s="19" t="s">
        <v>407</v>
      </c>
      <c r="U1059" s="20" t="s">
        <v>520</v>
      </c>
      <c r="V1059" s="30">
        <v>36.5</v>
      </c>
      <c r="W1059" s="22">
        <v>7</v>
      </c>
      <c r="X1059" s="23"/>
    </row>
    <row r="1060" spans="1:24" s="1" customFormat="1" ht="11" customHeight="1" x14ac:dyDescent="0.3">
      <c r="A1060" s="24" t="s">
        <v>23</v>
      </c>
      <c r="B1060" s="24" t="s">
        <v>1694</v>
      </c>
      <c r="C1060" s="12" t="s">
        <v>1695</v>
      </c>
      <c r="D1060" s="54"/>
      <c r="E1060" s="39" t="str">
        <f t="shared" si="39"/>
        <v>Еще фото</v>
      </c>
      <c r="F1060" s="13"/>
      <c r="G1060" s="24" t="s">
        <v>513</v>
      </c>
      <c r="H1060" s="24" t="s">
        <v>514</v>
      </c>
      <c r="I1060" s="24" t="s">
        <v>867</v>
      </c>
      <c r="J1060" s="14" t="s">
        <v>29</v>
      </c>
      <c r="K1060" s="15" t="s">
        <v>58</v>
      </c>
      <c r="L1060" s="57"/>
      <c r="M1060" s="14"/>
      <c r="N1060" s="14" t="s">
        <v>75</v>
      </c>
      <c r="O1060" s="14"/>
      <c r="P1060" s="15" t="s">
        <v>902</v>
      </c>
      <c r="Q1060" s="16">
        <v>12399</v>
      </c>
      <c r="R1060" s="17">
        <v>40</v>
      </c>
      <c r="S1060" s="18">
        <v>8555.31</v>
      </c>
      <c r="T1060" s="19" t="s">
        <v>407</v>
      </c>
      <c r="U1060" s="20" t="s">
        <v>521</v>
      </c>
      <c r="V1060" s="22">
        <v>37</v>
      </c>
      <c r="W1060" s="22">
        <v>7</v>
      </c>
      <c r="X1060" s="23"/>
    </row>
    <row r="1061" spans="1:24" s="1" customFormat="1" ht="11" customHeight="1" x14ac:dyDescent="0.3">
      <c r="A1061" s="24" t="s">
        <v>23</v>
      </c>
      <c r="B1061" s="24" t="s">
        <v>1694</v>
      </c>
      <c r="C1061" s="12" t="s">
        <v>1695</v>
      </c>
      <c r="D1061" s="54"/>
      <c r="E1061" s="39" t="str">
        <f t="shared" si="39"/>
        <v>Еще фото</v>
      </c>
      <c r="F1061" s="13"/>
      <c r="G1061" s="24" t="s">
        <v>513</v>
      </c>
      <c r="H1061" s="24" t="s">
        <v>514</v>
      </c>
      <c r="I1061" s="24" t="s">
        <v>867</v>
      </c>
      <c r="J1061" s="14" t="s">
        <v>29</v>
      </c>
      <c r="K1061" s="15" t="s">
        <v>58</v>
      </c>
      <c r="L1061" s="57"/>
      <c r="M1061" s="14"/>
      <c r="N1061" s="14" t="s">
        <v>75</v>
      </c>
      <c r="O1061" s="14"/>
      <c r="P1061" s="15" t="s">
        <v>902</v>
      </c>
      <c r="Q1061" s="16">
        <v>12399</v>
      </c>
      <c r="R1061" s="17">
        <v>40</v>
      </c>
      <c r="S1061" s="18">
        <v>8555.31</v>
      </c>
      <c r="T1061" s="19" t="s">
        <v>407</v>
      </c>
      <c r="U1061" s="20" t="s">
        <v>522</v>
      </c>
      <c r="V1061" s="30">
        <v>37.5</v>
      </c>
      <c r="W1061" s="22">
        <v>8</v>
      </c>
      <c r="X1061" s="23"/>
    </row>
    <row r="1062" spans="1:24" s="1" customFormat="1" ht="11" customHeight="1" x14ac:dyDescent="0.3">
      <c r="A1062" s="24" t="s">
        <v>23</v>
      </c>
      <c r="B1062" s="24" t="s">
        <v>1694</v>
      </c>
      <c r="C1062" s="12" t="s">
        <v>1695</v>
      </c>
      <c r="D1062" s="54"/>
      <c r="E1062" s="39" t="str">
        <f t="shared" si="39"/>
        <v>Еще фото</v>
      </c>
      <c r="F1062" s="13"/>
      <c r="G1062" s="24" t="s">
        <v>513</v>
      </c>
      <c r="H1062" s="24" t="s">
        <v>514</v>
      </c>
      <c r="I1062" s="24" t="s">
        <v>867</v>
      </c>
      <c r="J1062" s="14" t="s">
        <v>29</v>
      </c>
      <c r="K1062" s="15" t="s">
        <v>58</v>
      </c>
      <c r="L1062" s="57"/>
      <c r="M1062" s="14"/>
      <c r="N1062" s="14" t="s">
        <v>75</v>
      </c>
      <c r="O1062" s="14"/>
      <c r="P1062" s="15" t="s">
        <v>902</v>
      </c>
      <c r="Q1062" s="16">
        <v>12399</v>
      </c>
      <c r="R1062" s="17">
        <v>40</v>
      </c>
      <c r="S1062" s="18">
        <v>8555.31</v>
      </c>
      <c r="T1062" s="19" t="s">
        <v>407</v>
      </c>
      <c r="U1062" s="20" t="s">
        <v>523</v>
      </c>
      <c r="V1062" s="22">
        <v>38</v>
      </c>
      <c r="W1062" s="22">
        <v>9</v>
      </c>
      <c r="X1062" s="23"/>
    </row>
    <row r="1063" spans="1:24" s="1" customFormat="1" ht="11" customHeight="1" x14ac:dyDescent="0.3">
      <c r="A1063" s="24" t="s">
        <v>23</v>
      </c>
      <c r="B1063" s="24" t="s">
        <v>1694</v>
      </c>
      <c r="C1063" s="12" t="s">
        <v>1695</v>
      </c>
      <c r="D1063" s="54"/>
      <c r="E1063" s="39" t="str">
        <f t="shared" si="39"/>
        <v>Еще фото</v>
      </c>
      <c r="F1063" s="13"/>
      <c r="G1063" s="24" t="s">
        <v>513</v>
      </c>
      <c r="H1063" s="24" t="s">
        <v>514</v>
      </c>
      <c r="I1063" s="24" t="s">
        <v>867</v>
      </c>
      <c r="J1063" s="14" t="s">
        <v>29</v>
      </c>
      <c r="K1063" s="15" t="s">
        <v>58</v>
      </c>
      <c r="L1063" s="57"/>
      <c r="M1063" s="14"/>
      <c r="N1063" s="14" t="s">
        <v>75</v>
      </c>
      <c r="O1063" s="14"/>
      <c r="P1063" s="15" t="s">
        <v>902</v>
      </c>
      <c r="Q1063" s="16">
        <v>12399</v>
      </c>
      <c r="R1063" s="17">
        <v>40</v>
      </c>
      <c r="S1063" s="18">
        <v>8555.31</v>
      </c>
      <c r="T1063" s="19" t="s">
        <v>407</v>
      </c>
      <c r="U1063" s="20" t="s">
        <v>589</v>
      </c>
      <c r="V1063" s="22">
        <v>39</v>
      </c>
      <c r="W1063" s="22">
        <v>7</v>
      </c>
      <c r="X1063" s="23"/>
    </row>
    <row r="1064" spans="1:24" s="1" customFormat="1" ht="11" customHeight="1" x14ac:dyDescent="0.3">
      <c r="A1064" s="24" t="s">
        <v>23</v>
      </c>
      <c r="B1064" s="24" t="s">
        <v>1694</v>
      </c>
      <c r="C1064" s="12" t="s">
        <v>1695</v>
      </c>
      <c r="D1064" s="54"/>
      <c r="E1064" s="39" t="str">
        <f t="shared" si="39"/>
        <v>Еще фото</v>
      </c>
      <c r="F1064" s="13"/>
      <c r="G1064" s="24" t="s">
        <v>513</v>
      </c>
      <c r="H1064" s="24" t="s">
        <v>514</v>
      </c>
      <c r="I1064" s="24" t="s">
        <v>867</v>
      </c>
      <c r="J1064" s="14" t="s">
        <v>29</v>
      </c>
      <c r="K1064" s="15" t="s">
        <v>58</v>
      </c>
      <c r="L1064" s="57"/>
      <c r="M1064" s="14"/>
      <c r="N1064" s="14" t="s">
        <v>75</v>
      </c>
      <c r="O1064" s="14"/>
      <c r="P1064" s="15" t="s">
        <v>902</v>
      </c>
      <c r="Q1064" s="16">
        <v>12399</v>
      </c>
      <c r="R1064" s="17">
        <v>40</v>
      </c>
      <c r="S1064" s="18">
        <v>8555.31</v>
      </c>
      <c r="T1064" s="19" t="s">
        <v>407</v>
      </c>
      <c r="U1064" s="20" t="s">
        <v>524</v>
      </c>
      <c r="V1064" s="30">
        <v>39.5</v>
      </c>
      <c r="W1064" s="22">
        <v>3</v>
      </c>
      <c r="X1064" s="23"/>
    </row>
    <row r="1065" spans="1:24" s="1" customFormat="1" ht="11" customHeight="1" x14ac:dyDescent="0.3">
      <c r="A1065" s="24" t="s">
        <v>23</v>
      </c>
      <c r="B1065" s="24" t="s">
        <v>1694</v>
      </c>
      <c r="C1065" s="12" t="s">
        <v>1695</v>
      </c>
      <c r="D1065" s="55"/>
      <c r="E1065" s="39" t="str">
        <f t="shared" si="39"/>
        <v>Еще фото</v>
      </c>
      <c r="F1065" s="13"/>
      <c r="G1065" s="24" t="s">
        <v>513</v>
      </c>
      <c r="H1065" s="24" t="s">
        <v>514</v>
      </c>
      <c r="I1065" s="24" t="s">
        <v>867</v>
      </c>
      <c r="J1065" s="14" t="s">
        <v>29</v>
      </c>
      <c r="K1065" s="15" t="s">
        <v>58</v>
      </c>
      <c r="L1065" s="58"/>
      <c r="M1065" s="14"/>
      <c r="N1065" s="14" t="s">
        <v>75</v>
      </c>
      <c r="O1065" s="14"/>
      <c r="P1065" s="15" t="s">
        <v>902</v>
      </c>
      <c r="Q1065" s="16">
        <v>12399</v>
      </c>
      <c r="R1065" s="17">
        <v>40</v>
      </c>
      <c r="S1065" s="18">
        <v>8555.31</v>
      </c>
      <c r="T1065" s="19" t="s">
        <v>407</v>
      </c>
      <c r="U1065" s="20" t="s">
        <v>525</v>
      </c>
      <c r="V1065" s="22">
        <v>40</v>
      </c>
      <c r="W1065" s="22">
        <v>3</v>
      </c>
      <c r="X1065" s="23"/>
    </row>
    <row r="1066" spans="1:24" s="1" customFormat="1" ht="52.05" customHeight="1" x14ac:dyDescent="0.3">
      <c r="A1066" s="11" t="s">
        <v>23</v>
      </c>
      <c r="B1066" s="11" t="s">
        <v>1696</v>
      </c>
      <c r="C1066" s="12" t="s">
        <v>1697</v>
      </c>
      <c r="D1066" s="59"/>
      <c r="E1066" s="39" t="str">
        <f>HYPERLINK("https://www.google.ru/search?q=IR0819-003&amp;newwindow=1&amp;tbm=isch","Еще фото")</f>
        <v>Еще фото</v>
      </c>
      <c r="F1066" s="13"/>
      <c r="G1066" s="11" t="s">
        <v>513</v>
      </c>
      <c r="H1066" s="11" t="s">
        <v>514</v>
      </c>
      <c r="I1066" s="14" t="s">
        <v>867</v>
      </c>
      <c r="J1066" s="14" t="s">
        <v>29</v>
      </c>
      <c r="K1066" s="15" t="s">
        <v>30</v>
      </c>
      <c r="L1066" s="56"/>
      <c r="M1066" s="14"/>
      <c r="N1066" s="14" t="s">
        <v>92</v>
      </c>
      <c r="O1066" s="14"/>
      <c r="P1066" s="15" t="s">
        <v>1698</v>
      </c>
      <c r="Q1066" s="16">
        <v>18499</v>
      </c>
      <c r="R1066" s="17">
        <v>40</v>
      </c>
      <c r="S1066" s="18">
        <v>12764.31</v>
      </c>
      <c r="T1066" s="19" t="s">
        <v>407</v>
      </c>
      <c r="U1066" s="20" t="s">
        <v>523</v>
      </c>
      <c r="V1066" s="22">
        <v>40</v>
      </c>
      <c r="W1066" s="22">
        <v>1</v>
      </c>
      <c r="X1066" s="23"/>
    </row>
    <row r="1067" spans="1:24" s="1" customFormat="1" ht="61.05" customHeight="1" x14ac:dyDescent="0.3">
      <c r="A1067" s="24" t="s">
        <v>23</v>
      </c>
      <c r="B1067" s="24" t="s">
        <v>1696</v>
      </c>
      <c r="C1067" s="12" t="s">
        <v>1697</v>
      </c>
      <c r="D1067" s="60"/>
      <c r="E1067" s="39" t="str">
        <f>HYPERLINK("https://www.google.ru/search?q=IR0819-003&amp;newwindow=1&amp;tbm=isch","Еще фото")</f>
        <v>Еще фото</v>
      </c>
      <c r="F1067" s="13"/>
      <c r="G1067" s="24" t="s">
        <v>513</v>
      </c>
      <c r="H1067" s="24" t="s">
        <v>514</v>
      </c>
      <c r="I1067" s="24" t="s">
        <v>867</v>
      </c>
      <c r="J1067" s="14" t="s">
        <v>29</v>
      </c>
      <c r="K1067" s="15" t="s">
        <v>30</v>
      </c>
      <c r="L1067" s="58"/>
      <c r="M1067" s="14"/>
      <c r="N1067" s="14" t="s">
        <v>92</v>
      </c>
      <c r="O1067" s="14"/>
      <c r="P1067" s="15" t="s">
        <v>1698</v>
      </c>
      <c r="Q1067" s="16">
        <v>18499</v>
      </c>
      <c r="R1067" s="17">
        <v>40</v>
      </c>
      <c r="S1067" s="18">
        <v>12764.31</v>
      </c>
      <c r="T1067" s="19" t="s">
        <v>407</v>
      </c>
      <c r="U1067" s="20" t="s">
        <v>589</v>
      </c>
      <c r="V1067" s="22">
        <v>41</v>
      </c>
      <c r="W1067" s="22">
        <v>1</v>
      </c>
      <c r="X1067" s="23"/>
    </row>
    <row r="1068" spans="1:24" s="1" customFormat="1" ht="52.05" customHeight="1" x14ac:dyDescent="0.3">
      <c r="A1068" s="11" t="s">
        <v>23</v>
      </c>
      <c r="B1068" s="11" t="s">
        <v>1696</v>
      </c>
      <c r="C1068" s="12" t="s">
        <v>1699</v>
      </c>
      <c r="D1068" s="59"/>
      <c r="E1068" s="39" t="str">
        <f>HYPERLINK("https://www.google.ru/search?q=IR0819-006&amp;newwindow=1&amp;tbm=isch","Еще фото")</f>
        <v>Еще фото</v>
      </c>
      <c r="F1068" s="13"/>
      <c r="G1068" s="11" t="s">
        <v>513</v>
      </c>
      <c r="H1068" s="11" t="s">
        <v>514</v>
      </c>
      <c r="I1068" s="14" t="s">
        <v>867</v>
      </c>
      <c r="J1068" s="14" t="s">
        <v>29</v>
      </c>
      <c r="K1068" s="15" t="s">
        <v>30</v>
      </c>
      <c r="L1068" s="56"/>
      <c r="M1068" s="14"/>
      <c r="N1068" s="14" t="s">
        <v>92</v>
      </c>
      <c r="O1068" s="14"/>
      <c r="P1068" s="15" t="s">
        <v>1698</v>
      </c>
      <c r="Q1068" s="16">
        <v>18499</v>
      </c>
      <c r="R1068" s="17">
        <v>40</v>
      </c>
      <c r="S1068" s="18">
        <v>12764.31</v>
      </c>
      <c r="T1068" s="19" t="s">
        <v>407</v>
      </c>
      <c r="U1068" s="20" t="s">
        <v>589</v>
      </c>
      <c r="V1068" s="22">
        <v>41</v>
      </c>
      <c r="W1068" s="22">
        <v>1</v>
      </c>
      <c r="X1068" s="23"/>
    </row>
    <row r="1069" spans="1:24" s="1" customFormat="1" ht="61.05" customHeight="1" x14ac:dyDescent="0.3">
      <c r="A1069" s="24" t="s">
        <v>23</v>
      </c>
      <c r="B1069" s="24" t="s">
        <v>1696</v>
      </c>
      <c r="C1069" s="12" t="s">
        <v>1699</v>
      </c>
      <c r="D1069" s="60"/>
      <c r="E1069" s="39" t="str">
        <f>HYPERLINK("https://www.google.ru/search?q=IR0819-006&amp;newwindow=1&amp;tbm=isch","Еще фото")</f>
        <v>Еще фото</v>
      </c>
      <c r="F1069" s="13"/>
      <c r="G1069" s="24" t="s">
        <v>513</v>
      </c>
      <c r="H1069" s="24" t="s">
        <v>514</v>
      </c>
      <c r="I1069" s="24" t="s">
        <v>867</v>
      </c>
      <c r="J1069" s="14" t="s">
        <v>29</v>
      </c>
      <c r="K1069" s="15" t="s">
        <v>30</v>
      </c>
      <c r="L1069" s="58"/>
      <c r="M1069" s="14"/>
      <c r="N1069" s="14" t="s">
        <v>92</v>
      </c>
      <c r="O1069" s="14"/>
      <c r="P1069" s="15" t="s">
        <v>1698</v>
      </c>
      <c r="Q1069" s="16">
        <v>18499</v>
      </c>
      <c r="R1069" s="17">
        <v>40</v>
      </c>
      <c r="S1069" s="18">
        <v>12764.31</v>
      </c>
      <c r="T1069" s="19" t="s">
        <v>407</v>
      </c>
      <c r="U1069" s="20" t="s">
        <v>524</v>
      </c>
      <c r="V1069" s="30">
        <v>41.5</v>
      </c>
      <c r="W1069" s="22">
        <v>1</v>
      </c>
      <c r="X1069" s="23"/>
    </row>
    <row r="1070" spans="1:24" s="1" customFormat="1" ht="52.05" customHeight="1" x14ac:dyDescent="0.3">
      <c r="A1070" s="11" t="s">
        <v>23</v>
      </c>
      <c r="B1070" s="11" t="s">
        <v>1700</v>
      </c>
      <c r="C1070" s="12" t="s">
        <v>1701</v>
      </c>
      <c r="D1070" s="59"/>
      <c r="E1070" s="39" t="str">
        <f>HYPERLINK("https://www.google.ru/search?q=IR0819-017&amp;newwindow=1&amp;tbm=isch","Еще фото")</f>
        <v>Еще фото</v>
      </c>
      <c r="F1070" s="13"/>
      <c r="G1070" s="11" t="s">
        <v>513</v>
      </c>
      <c r="H1070" s="11" t="s">
        <v>514</v>
      </c>
      <c r="I1070" s="14" t="s">
        <v>867</v>
      </c>
      <c r="J1070" s="14" t="s">
        <v>29</v>
      </c>
      <c r="K1070" s="15" t="s">
        <v>30</v>
      </c>
      <c r="L1070" s="56" t="s">
        <v>1702</v>
      </c>
      <c r="M1070" s="14"/>
      <c r="N1070" s="14" t="s">
        <v>92</v>
      </c>
      <c r="O1070" s="14"/>
      <c r="P1070" s="15" t="s">
        <v>518</v>
      </c>
      <c r="Q1070" s="16">
        <v>14899</v>
      </c>
      <c r="R1070" s="17">
        <v>40</v>
      </c>
      <c r="S1070" s="18">
        <v>10280.31</v>
      </c>
      <c r="T1070" s="19" t="s">
        <v>407</v>
      </c>
      <c r="U1070" s="20" t="s">
        <v>527</v>
      </c>
      <c r="V1070" s="30">
        <v>43.5</v>
      </c>
      <c r="W1070" s="22">
        <v>1</v>
      </c>
      <c r="X1070" s="23"/>
    </row>
    <row r="1071" spans="1:24" s="1" customFormat="1" ht="61.05" customHeight="1" x14ac:dyDescent="0.3">
      <c r="A1071" s="24" t="s">
        <v>23</v>
      </c>
      <c r="B1071" s="24" t="s">
        <v>1700</v>
      </c>
      <c r="C1071" s="12" t="s">
        <v>1701</v>
      </c>
      <c r="D1071" s="60"/>
      <c r="E1071" s="39" t="str">
        <f>HYPERLINK("https://www.google.ru/search?q=IR0819-017&amp;newwindow=1&amp;tbm=isch","Еще фото")</f>
        <v>Еще фото</v>
      </c>
      <c r="F1071" s="13"/>
      <c r="G1071" s="24" t="s">
        <v>513</v>
      </c>
      <c r="H1071" s="24" t="s">
        <v>514</v>
      </c>
      <c r="I1071" s="24" t="s">
        <v>867</v>
      </c>
      <c r="J1071" s="14" t="s">
        <v>29</v>
      </c>
      <c r="K1071" s="15" t="s">
        <v>30</v>
      </c>
      <c r="L1071" s="58"/>
      <c r="M1071" s="14"/>
      <c r="N1071" s="14" t="s">
        <v>92</v>
      </c>
      <c r="O1071" s="14"/>
      <c r="P1071" s="15" t="s">
        <v>518</v>
      </c>
      <c r="Q1071" s="16">
        <v>14899</v>
      </c>
      <c r="R1071" s="17">
        <v>40</v>
      </c>
      <c r="S1071" s="18">
        <v>10280.31</v>
      </c>
      <c r="T1071" s="19" t="s">
        <v>407</v>
      </c>
      <c r="U1071" s="20" t="s">
        <v>667</v>
      </c>
      <c r="V1071" s="30">
        <v>44.5</v>
      </c>
      <c r="W1071" s="22">
        <v>1</v>
      </c>
      <c r="X1071" s="23"/>
    </row>
    <row r="1072" spans="1:24" s="1" customFormat="1" ht="108" customHeight="1" x14ac:dyDescent="0.3">
      <c r="A1072" s="11" t="s">
        <v>23</v>
      </c>
      <c r="B1072" s="11" t="s">
        <v>1703</v>
      </c>
      <c r="C1072" s="12" t="s">
        <v>1704</v>
      </c>
      <c r="D1072" s="26"/>
      <c r="E1072" s="39" t="str">
        <f>HYPERLINK("https://www.google.ru/search?q=IR0824-100&amp;newwindow=1&amp;tbm=isch","Еще фото")</f>
        <v>Еще фото</v>
      </c>
      <c r="F1072" s="13"/>
      <c r="G1072" s="11" t="s">
        <v>513</v>
      </c>
      <c r="H1072" s="11" t="s">
        <v>514</v>
      </c>
      <c r="I1072" s="14" t="s">
        <v>867</v>
      </c>
      <c r="J1072" s="14" t="s">
        <v>29</v>
      </c>
      <c r="K1072" s="15" t="s">
        <v>134</v>
      </c>
      <c r="L1072" s="14"/>
      <c r="M1072" s="14"/>
      <c r="N1072" s="14" t="s">
        <v>75</v>
      </c>
      <c r="O1072" s="14"/>
      <c r="P1072" s="15" t="s">
        <v>1705</v>
      </c>
      <c r="Q1072" s="16">
        <v>15799</v>
      </c>
      <c r="R1072" s="17">
        <v>40</v>
      </c>
      <c r="S1072" s="18">
        <v>10901.31</v>
      </c>
      <c r="T1072" s="19" t="s">
        <v>407</v>
      </c>
      <c r="U1072" s="20" t="s">
        <v>858</v>
      </c>
      <c r="V1072" s="30">
        <v>35.5</v>
      </c>
      <c r="W1072" s="22">
        <v>1</v>
      </c>
      <c r="X1072" s="23"/>
    </row>
    <row r="1073" spans="1:24" s="1" customFormat="1" ht="35" customHeight="1" x14ac:dyDescent="0.3">
      <c r="A1073" s="11" t="s">
        <v>23</v>
      </c>
      <c r="B1073" s="11" t="s">
        <v>1706</v>
      </c>
      <c r="C1073" s="12" t="s">
        <v>1707</v>
      </c>
      <c r="D1073" s="53"/>
      <c r="E1073" s="39" t="str">
        <f>HYPERLINK("https://www.google.ru/search?q=IR1836-102&amp;newwindow=1&amp;tbm=isch","Еще фото")</f>
        <v>Еще фото</v>
      </c>
      <c r="F1073" s="25" t="s">
        <v>43</v>
      </c>
      <c r="G1073" s="11" t="s">
        <v>513</v>
      </c>
      <c r="H1073" s="11" t="s">
        <v>514</v>
      </c>
      <c r="I1073" s="14" t="s">
        <v>867</v>
      </c>
      <c r="J1073" s="14" t="s">
        <v>29</v>
      </c>
      <c r="K1073" s="15" t="s">
        <v>58</v>
      </c>
      <c r="L1073" s="56" t="s">
        <v>1708</v>
      </c>
      <c r="M1073" s="14"/>
      <c r="N1073" s="14" t="s">
        <v>75</v>
      </c>
      <c r="O1073" s="14"/>
      <c r="P1073" s="15" t="s">
        <v>1208</v>
      </c>
      <c r="Q1073" s="16">
        <v>25199</v>
      </c>
      <c r="R1073" s="17">
        <v>40</v>
      </c>
      <c r="S1073" s="18">
        <v>17387.309999999998</v>
      </c>
      <c r="T1073" s="19" t="s">
        <v>407</v>
      </c>
      <c r="U1073" s="20" t="s">
        <v>521</v>
      </c>
      <c r="V1073" s="22">
        <v>37</v>
      </c>
      <c r="W1073" s="22">
        <v>4</v>
      </c>
      <c r="X1073" s="23"/>
    </row>
    <row r="1074" spans="1:24" s="1" customFormat="1" ht="35" customHeight="1" x14ac:dyDescent="0.3">
      <c r="A1074" s="24" t="s">
        <v>23</v>
      </c>
      <c r="B1074" s="24" t="s">
        <v>1706</v>
      </c>
      <c r="C1074" s="12" t="s">
        <v>1707</v>
      </c>
      <c r="D1074" s="54"/>
      <c r="E1074" s="39" t="str">
        <f>HYPERLINK("https://www.google.ru/search?q=IR1836-102&amp;newwindow=1&amp;tbm=isch","Еще фото")</f>
        <v>Еще фото</v>
      </c>
      <c r="F1074" s="25" t="s">
        <v>43</v>
      </c>
      <c r="G1074" s="24" t="s">
        <v>513</v>
      </c>
      <c r="H1074" s="24" t="s">
        <v>514</v>
      </c>
      <c r="I1074" s="24" t="s">
        <v>867</v>
      </c>
      <c r="J1074" s="14" t="s">
        <v>29</v>
      </c>
      <c r="K1074" s="15" t="s">
        <v>58</v>
      </c>
      <c r="L1074" s="57"/>
      <c r="M1074" s="14"/>
      <c r="N1074" s="14" t="s">
        <v>75</v>
      </c>
      <c r="O1074" s="14"/>
      <c r="P1074" s="15" t="s">
        <v>1208</v>
      </c>
      <c r="Q1074" s="16">
        <v>25199</v>
      </c>
      <c r="R1074" s="17">
        <v>40</v>
      </c>
      <c r="S1074" s="18">
        <v>17387.309999999998</v>
      </c>
      <c r="T1074" s="19" t="s">
        <v>407</v>
      </c>
      <c r="U1074" s="20" t="s">
        <v>522</v>
      </c>
      <c r="V1074" s="30">
        <v>37.5</v>
      </c>
      <c r="W1074" s="22">
        <v>4</v>
      </c>
      <c r="X1074" s="23"/>
    </row>
    <row r="1075" spans="1:24" s="1" customFormat="1" ht="37.049999999999997" customHeight="1" x14ac:dyDescent="0.3">
      <c r="A1075" s="24" t="s">
        <v>23</v>
      </c>
      <c r="B1075" s="24" t="s">
        <v>1706</v>
      </c>
      <c r="C1075" s="12" t="s">
        <v>1707</v>
      </c>
      <c r="D1075" s="55"/>
      <c r="E1075" s="39" t="str">
        <f>HYPERLINK("https://www.google.ru/search?q=IR1836-102&amp;newwindow=1&amp;tbm=isch","Еще фото")</f>
        <v>Еще фото</v>
      </c>
      <c r="F1075" s="25" t="s">
        <v>43</v>
      </c>
      <c r="G1075" s="24" t="s">
        <v>513</v>
      </c>
      <c r="H1075" s="24" t="s">
        <v>514</v>
      </c>
      <c r="I1075" s="24" t="s">
        <v>867</v>
      </c>
      <c r="J1075" s="14" t="s">
        <v>29</v>
      </c>
      <c r="K1075" s="15" t="s">
        <v>58</v>
      </c>
      <c r="L1075" s="58"/>
      <c r="M1075" s="14"/>
      <c r="N1075" s="14" t="s">
        <v>75</v>
      </c>
      <c r="O1075" s="14"/>
      <c r="P1075" s="15" t="s">
        <v>1208</v>
      </c>
      <c r="Q1075" s="16">
        <v>25199</v>
      </c>
      <c r="R1075" s="17">
        <v>40</v>
      </c>
      <c r="S1075" s="18">
        <v>17387.309999999998</v>
      </c>
      <c r="T1075" s="19" t="s">
        <v>407</v>
      </c>
      <c r="U1075" s="20" t="s">
        <v>524</v>
      </c>
      <c r="V1075" s="30">
        <v>39.5</v>
      </c>
      <c r="W1075" s="22">
        <v>4</v>
      </c>
      <c r="X1075" s="23"/>
    </row>
    <row r="1076" spans="1:24" s="1" customFormat="1" ht="108" customHeight="1" x14ac:dyDescent="0.3">
      <c r="A1076" s="11" t="s">
        <v>23</v>
      </c>
      <c r="B1076" s="11" t="s">
        <v>1709</v>
      </c>
      <c r="C1076" s="12" t="s">
        <v>1710</v>
      </c>
      <c r="D1076" s="26"/>
      <c r="E1076" s="39" t="str">
        <f>HYPERLINK("https://www.google.ru/search?q=IR2008-100&amp;newwindow=1&amp;tbm=isch","Еще фото")</f>
        <v>Еще фото</v>
      </c>
      <c r="F1076" s="13"/>
      <c r="G1076" s="11" t="s">
        <v>513</v>
      </c>
      <c r="H1076" s="11" t="s">
        <v>514</v>
      </c>
      <c r="I1076" s="14" t="s">
        <v>867</v>
      </c>
      <c r="J1076" s="14" t="s">
        <v>29</v>
      </c>
      <c r="K1076" s="15" t="s">
        <v>134</v>
      </c>
      <c r="L1076" s="14" t="s">
        <v>1711</v>
      </c>
      <c r="M1076" s="14"/>
      <c r="N1076" s="14" t="s">
        <v>75</v>
      </c>
      <c r="O1076" s="14"/>
      <c r="P1076" s="15" t="s">
        <v>1289</v>
      </c>
      <c r="Q1076" s="16">
        <v>12499</v>
      </c>
      <c r="R1076" s="17">
        <v>40</v>
      </c>
      <c r="S1076" s="18">
        <v>8624.31</v>
      </c>
      <c r="T1076" s="19" t="s">
        <v>407</v>
      </c>
      <c r="U1076" s="20" t="s">
        <v>1066</v>
      </c>
      <c r="V1076" s="22">
        <v>38</v>
      </c>
      <c r="W1076" s="22">
        <v>2</v>
      </c>
      <c r="X1076" s="23"/>
    </row>
    <row r="1077" spans="1:24" s="1" customFormat="1" ht="14" customHeight="1" x14ac:dyDescent="0.3">
      <c r="A1077" s="11" t="s">
        <v>23</v>
      </c>
      <c r="B1077" s="11" t="s">
        <v>1712</v>
      </c>
      <c r="C1077" s="12" t="s">
        <v>1713</v>
      </c>
      <c r="D1077" s="53"/>
      <c r="E1077" s="39" t="str">
        <f t="shared" ref="E1077:E1083" si="40">HYPERLINK("https://www.google.ru/search?q=IR3589-100&amp;newwindow=1&amp;tbm=isch","Еще фото")</f>
        <v>Еще фото</v>
      </c>
      <c r="F1077" s="25" t="s">
        <v>43</v>
      </c>
      <c r="G1077" s="11" t="s">
        <v>513</v>
      </c>
      <c r="H1077" s="11" t="s">
        <v>514</v>
      </c>
      <c r="I1077" s="14" t="s">
        <v>867</v>
      </c>
      <c r="J1077" s="14" t="s">
        <v>29</v>
      </c>
      <c r="K1077" s="15" t="s">
        <v>134</v>
      </c>
      <c r="L1077" s="56"/>
      <c r="M1077" s="14"/>
      <c r="N1077" s="14" t="s">
        <v>75</v>
      </c>
      <c r="O1077" s="14"/>
      <c r="P1077" s="15" t="s">
        <v>1714</v>
      </c>
      <c r="Q1077" s="16">
        <v>13199</v>
      </c>
      <c r="R1077" s="17">
        <v>40</v>
      </c>
      <c r="S1077" s="18">
        <v>9107.31</v>
      </c>
      <c r="T1077" s="19" t="s">
        <v>407</v>
      </c>
      <c r="U1077" s="20" t="s">
        <v>736</v>
      </c>
      <c r="V1077" s="30">
        <v>34.5</v>
      </c>
      <c r="W1077" s="22">
        <v>2</v>
      </c>
      <c r="X1077" s="23"/>
    </row>
    <row r="1078" spans="1:24" s="1" customFormat="1" ht="14" customHeight="1" x14ac:dyDescent="0.3">
      <c r="A1078" s="24" t="s">
        <v>23</v>
      </c>
      <c r="B1078" s="24" t="s">
        <v>1712</v>
      </c>
      <c r="C1078" s="12" t="s">
        <v>1713</v>
      </c>
      <c r="D1078" s="54"/>
      <c r="E1078" s="39" t="str">
        <f t="shared" si="40"/>
        <v>Еще фото</v>
      </c>
      <c r="F1078" s="25" t="s">
        <v>43</v>
      </c>
      <c r="G1078" s="24" t="s">
        <v>513</v>
      </c>
      <c r="H1078" s="24" t="s">
        <v>514</v>
      </c>
      <c r="I1078" s="24" t="s">
        <v>867</v>
      </c>
      <c r="J1078" s="14" t="s">
        <v>29</v>
      </c>
      <c r="K1078" s="15" t="s">
        <v>134</v>
      </c>
      <c r="L1078" s="57"/>
      <c r="M1078" s="14"/>
      <c r="N1078" s="14" t="s">
        <v>75</v>
      </c>
      <c r="O1078" s="14"/>
      <c r="P1078" s="15" t="s">
        <v>1714</v>
      </c>
      <c r="Q1078" s="16">
        <v>13199</v>
      </c>
      <c r="R1078" s="17">
        <v>40</v>
      </c>
      <c r="S1078" s="18">
        <v>9107.31</v>
      </c>
      <c r="T1078" s="19" t="s">
        <v>407</v>
      </c>
      <c r="U1078" s="20" t="s">
        <v>1661</v>
      </c>
      <c r="V1078" s="22">
        <v>35</v>
      </c>
      <c r="W1078" s="22">
        <v>4</v>
      </c>
      <c r="X1078" s="23"/>
    </row>
    <row r="1079" spans="1:24" s="1" customFormat="1" ht="14" customHeight="1" x14ac:dyDescent="0.3">
      <c r="A1079" s="24" t="s">
        <v>23</v>
      </c>
      <c r="B1079" s="24" t="s">
        <v>1712</v>
      </c>
      <c r="C1079" s="12" t="s">
        <v>1713</v>
      </c>
      <c r="D1079" s="54"/>
      <c r="E1079" s="39" t="str">
        <f t="shared" si="40"/>
        <v>Еще фото</v>
      </c>
      <c r="F1079" s="25" t="s">
        <v>43</v>
      </c>
      <c r="G1079" s="24" t="s">
        <v>513</v>
      </c>
      <c r="H1079" s="24" t="s">
        <v>514</v>
      </c>
      <c r="I1079" s="24" t="s">
        <v>867</v>
      </c>
      <c r="J1079" s="14" t="s">
        <v>29</v>
      </c>
      <c r="K1079" s="15" t="s">
        <v>134</v>
      </c>
      <c r="L1079" s="57"/>
      <c r="M1079" s="14"/>
      <c r="N1079" s="14" t="s">
        <v>75</v>
      </c>
      <c r="O1079" s="14"/>
      <c r="P1079" s="15" t="s">
        <v>1714</v>
      </c>
      <c r="Q1079" s="16">
        <v>13199</v>
      </c>
      <c r="R1079" s="17">
        <v>40</v>
      </c>
      <c r="S1079" s="18">
        <v>9107.31</v>
      </c>
      <c r="T1079" s="19" t="s">
        <v>407</v>
      </c>
      <c r="U1079" s="20" t="s">
        <v>858</v>
      </c>
      <c r="V1079" s="30">
        <v>35.5</v>
      </c>
      <c r="W1079" s="22">
        <v>2</v>
      </c>
      <c r="X1079" s="23"/>
    </row>
    <row r="1080" spans="1:24" s="1" customFormat="1" ht="14" customHeight="1" x14ac:dyDescent="0.3">
      <c r="A1080" s="24" t="s">
        <v>23</v>
      </c>
      <c r="B1080" s="24" t="s">
        <v>1712</v>
      </c>
      <c r="C1080" s="12" t="s">
        <v>1713</v>
      </c>
      <c r="D1080" s="54"/>
      <c r="E1080" s="39" t="str">
        <f t="shared" si="40"/>
        <v>Еще фото</v>
      </c>
      <c r="F1080" s="25" t="s">
        <v>43</v>
      </c>
      <c r="G1080" s="24" t="s">
        <v>513</v>
      </c>
      <c r="H1080" s="24" t="s">
        <v>514</v>
      </c>
      <c r="I1080" s="24" t="s">
        <v>867</v>
      </c>
      <c r="J1080" s="14" t="s">
        <v>29</v>
      </c>
      <c r="K1080" s="15" t="s">
        <v>134</v>
      </c>
      <c r="L1080" s="57"/>
      <c r="M1080" s="14"/>
      <c r="N1080" s="14" t="s">
        <v>75</v>
      </c>
      <c r="O1080" s="14"/>
      <c r="P1080" s="15" t="s">
        <v>1714</v>
      </c>
      <c r="Q1080" s="16">
        <v>13199</v>
      </c>
      <c r="R1080" s="17">
        <v>40</v>
      </c>
      <c r="S1080" s="18">
        <v>9107.31</v>
      </c>
      <c r="T1080" s="19" t="s">
        <v>407</v>
      </c>
      <c r="U1080" s="20" t="s">
        <v>1064</v>
      </c>
      <c r="V1080" s="30">
        <v>36.5</v>
      </c>
      <c r="W1080" s="22">
        <v>4</v>
      </c>
      <c r="X1080" s="23"/>
    </row>
    <row r="1081" spans="1:24" s="1" customFormat="1" ht="14" customHeight="1" x14ac:dyDescent="0.3">
      <c r="A1081" s="24" t="s">
        <v>23</v>
      </c>
      <c r="B1081" s="24" t="s">
        <v>1712</v>
      </c>
      <c r="C1081" s="12" t="s">
        <v>1713</v>
      </c>
      <c r="D1081" s="54"/>
      <c r="E1081" s="39" t="str">
        <f t="shared" si="40"/>
        <v>Еще фото</v>
      </c>
      <c r="F1081" s="25" t="s">
        <v>43</v>
      </c>
      <c r="G1081" s="24" t="s">
        <v>513</v>
      </c>
      <c r="H1081" s="24" t="s">
        <v>514</v>
      </c>
      <c r="I1081" s="24" t="s">
        <v>867</v>
      </c>
      <c r="J1081" s="14" t="s">
        <v>29</v>
      </c>
      <c r="K1081" s="15" t="s">
        <v>134</v>
      </c>
      <c r="L1081" s="57"/>
      <c r="M1081" s="14"/>
      <c r="N1081" s="14" t="s">
        <v>75</v>
      </c>
      <c r="O1081" s="14"/>
      <c r="P1081" s="15" t="s">
        <v>1714</v>
      </c>
      <c r="Q1081" s="16">
        <v>13199</v>
      </c>
      <c r="R1081" s="17">
        <v>40</v>
      </c>
      <c r="S1081" s="18">
        <v>9107.31</v>
      </c>
      <c r="T1081" s="19" t="s">
        <v>407</v>
      </c>
      <c r="U1081" s="20" t="s">
        <v>1374</v>
      </c>
      <c r="V1081" s="22">
        <v>37</v>
      </c>
      <c r="W1081" s="22">
        <v>4</v>
      </c>
      <c r="X1081" s="23"/>
    </row>
    <row r="1082" spans="1:24" s="1" customFormat="1" ht="14" customHeight="1" x14ac:dyDescent="0.3">
      <c r="A1082" s="24" t="s">
        <v>23</v>
      </c>
      <c r="B1082" s="24" t="s">
        <v>1712</v>
      </c>
      <c r="C1082" s="12" t="s">
        <v>1713</v>
      </c>
      <c r="D1082" s="54"/>
      <c r="E1082" s="39" t="str">
        <f t="shared" si="40"/>
        <v>Еще фото</v>
      </c>
      <c r="F1082" s="25" t="s">
        <v>43</v>
      </c>
      <c r="G1082" s="24" t="s">
        <v>513</v>
      </c>
      <c r="H1082" s="24" t="s">
        <v>514</v>
      </c>
      <c r="I1082" s="24" t="s">
        <v>867</v>
      </c>
      <c r="J1082" s="14" t="s">
        <v>29</v>
      </c>
      <c r="K1082" s="15" t="s">
        <v>134</v>
      </c>
      <c r="L1082" s="57"/>
      <c r="M1082" s="14"/>
      <c r="N1082" s="14" t="s">
        <v>75</v>
      </c>
      <c r="O1082" s="14"/>
      <c r="P1082" s="15" t="s">
        <v>1714</v>
      </c>
      <c r="Q1082" s="16">
        <v>13199</v>
      </c>
      <c r="R1082" s="17">
        <v>40</v>
      </c>
      <c r="S1082" s="18">
        <v>9107.31</v>
      </c>
      <c r="T1082" s="19" t="s">
        <v>407</v>
      </c>
      <c r="U1082" s="20" t="s">
        <v>1065</v>
      </c>
      <c r="V1082" s="30">
        <v>37.5</v>
      </c>
      <c r="W1082" s="22">
        <v>4</v>
      </c>
      <c r="X1082" s="23"/>
    </row>
    <row r="1083" spans="1:24" s="1" customFormat="1" ht="17" customHeight="1" x14ac:dyDescent="0.3">
      <c r="A1083" s="24" t="s">
        <v>23</v>
      </c>
      <c r="B1083" s="24" t="s">
        <v>1712</v>
      </c>
      <c r="C1083" s="12" t="s">
        <v>1713</v>
      </c>
      <c r="D1083" s="55"/>
      <c r="E1083" s="39" t="str">
        <f t="shared" si="40"/>
        <v>Еще фото</v>
      </c>
      <c r="F1083" s="25" t="s">
        <v>43</v>
      </c>
      <c r="G1083" s="24" t="s">
        <v>513</v>
      </c>
      <c r="H1083" s="24" t="s">
        <v>514</v>
      </c>
      <c r="I1083" s="24" t="s">
        <v>867</v>
      </c>
      <c r="J1083" s="14" t="s">
        <v>29</v>
      </c>
      <c r="K1083" s="15" t="s">
        <v>134</v>
      </c>
      <c r="L1083" s="58"/>
      <c r="M1083" s="14"/>
      <c r="N1083" s="14" t="s">
        <v>75</v>
      </c>
      <c r="O1083" s="14"/>
      <c r="P1083" s="15" t="s">
        <v>1714</v>
      </c>
      <c r="Q1083" s="16">
        <v>13199</v>
      </c>
      <c r="R1083" s="17">
        <v>40</v>
      </c>
      <c r="S1083" s="18">
        <v>9107.31</v>
      </c>
      <c r="T1083" s="19" t="s">
        <v>407</v>
      </c>
      <c r="U1083" s="20" t="s">
        <v>1066</v>
      </c>
      <c r="V1083" s="22">
        <v>38</v>
      </c>
      <c r="W1083" s="22">
        <v>2</v>
      </c>
      <c r="X1083" s="23"/>
    </row>
    <row r="1084" spans="1:24" s="1" customFormat="1" ht="52.05" customHeight="1" x14ac:dyDescent="0.3">
      <c r="A1084" s="11" t="s">
        <v>23</v>
      </c>
      <c r="B1084" s="11" t="s">
        <v>1715</v>
      </c>
      <c r="C1084" s="12" t="s">
        <v>1716</v>
      </c>
      <c r="D1084" s="59"/>
      <c r="E1084" s="39" t="str">
        <f>HYPERLINK("https://www.google.ru/search?q=IR5202-100&amp;newwindow=1&amp;tbm=isch","Еще фото")</f>
        <v>Еще фото</v>
      </c>
      <c r="F1084" s="13"/>
      <c r="G1084" s="11" t="s">
        <v>513</v>
      </c>
      <c r="H1084" s="11" t="s">
        <v>514</v>
      </c>
      <c r="I1084" s="14" t="s">
        <v>867</v>
      </c>
      <c r="J1084" s="14" t="s">
        <v>29</v>
      </c>
      <c r="K1084" s="15" t="s">
        <v>134</v>
      </c>
      <c r="L1084" s="56" t="s">
        <v>1717</v>
      </c>
      <c r="M1084" s="14"/>
      <c r="N1084" s="14" t="s">
        <v>75</v>
      </c>
      <c r="O1084" s="14"/>
      <c r="P1084" s="15" t="s">
        <v>1718</v>
      </c>
      <c r="Q1084" s="16">
        <v>4499</v>
      </c>
      <c r="R1084" s="17">
        <v>40</v>
      </c>
      <c r="S1084" s="18">
        <v>3104.31</v>
      </c>
      <c r="T1084" s="19" t="s">
        <v>407</v>
      </c>
      <c r="U1084" s="20" t="s">
        <v>1064</v>
      </c>
      <c r="V1084" s="30">
        <v>36.5</v>
      </c>
      <c r="W1084" s="22">
        <v>1</v>
      </c>
      <c r="X1084" s="23"/>
    </row>
    <row r="1085" spans="1:24" s="1" customFormat="1" ht="61.05" customHeight="1" x14ac:dyDescent="0.3">
      <c r="A1085" s="24" t="s">
        <v>23</v>
      </c>
      <c r="B1085" s="24" t="s">
        <v>1715</v>
      </c>
      <c r="C1085" s="12" t="s">
        <v>1716</v>
      </c>
      <c r="D1085" s="60"/>
      <c r="E1085" s="39" t="str">
        <f>HYPERLINK("https://www.google.ru/search?q=IR5202-100&amp;newwindow=1&amp;tbm=isch","Еще фото")</f>
        <v>Еще фото</v>
      </c>
      <c r="F1085" s="13"/>
      <c r="G1085" s="24" t="s">
        <v>513</v>
      </c>
      <c r="H1085" s="24" t="s">
        <v>514</v>
      </c>
      <c r="I1085" s="24" t="s">
        <v>867</v>
      </c>
      <c r="J1085" s="14" t="s">
        <v>29</v>
      </c>
      <c r="K1085" s="15" t="s">
        <v>134</v>
      </c>
      <c r="L1085" s="58"/>
      <c r="M1085" s="14"/>
      <c r="N1085" s="14" t="s">
        <v>75</v>
      </c>
      <c r="O1085" s="14"/>
      <c r="P1085" s="15" t="s">
        <v>1718</v>
      </c>
      <c r="Q1085" s="16">
        <v>4499</v>
      </c>
      <c r="R1085" s="17">
        <v>40</v>
      </c>
      <c r="S1085" s="18">
        <v>3104.31</v>
      </c>
      <c r="T1085" s="19" t="s">
        <v>407</v>
      </c>
      <c r="U1085" s="20" t="s">
        <v>1065</v>
      </c>
      <c r="V1085" s="30">
        <v>37.5</v>
      </c>
      <c r="W1085" s="22">
        <v>1</v>
      </c>
      <c r="X1085" s="23"/>
    </row>
    <row r="1086" spans="1:24" s="1" customFormat="1" ht="52.05" customHeight="1" x14ac:dyDescent="0.3">
      <c r="A1086" s="11" t="s">
        <v>23</v>
      </c>
      <c r="B1086" s="11" t="s">
        <v>1715</v>
      </c>
      <c r="C1086" s="12" t="s">
        <v>1719</v>
      </c>
      <c r="D1086" s="59"/>
      <c r="E1086" s="39" t="str">
        <f>HYPERLINK("https://www.google.ru/search?q=IR5202-101&amp;newwindow=1&amp;tbm=isch","Еще фото")</f>
        <v>Еще фото</v>
      </c>
      <c r="F1086" s="13"/>
      <c r="G1086" s="11" t="s">
        <v>513</v>
      </c>
      <c r="H1086" s="11" t="s">
        <v>514</v>
      </c>
      <c r="I1086" s="14" t="s">
        <v>867</v>
      </c>
      <c r="J1086" s="14" t="s">
        <v>29</v>
      </c>
      <c r="K1086" s="15" t="s">
        <v>134</v>
      </c>
      <c r="L1086" s="56" t="s">
        <v>1717</v>
      </c>
      <c r="M1086" s="14"/>
      <c r="N1086" s="14" t="s">
        <v>75</v>
      </c>
      <c r="O1086" s="14"/>
      <c r="P1086" s="15" t="s">
        <v>1718</v>
      </c>
      <c r="Q1086" s="16">
        <v>4499</v>
      </c>
      <c r="R1086" s="17">
        <v>40</v>
      </c>
      <c r="S1086" s="18">
        <v>3104.31</v>
      </c>
      <c r="T1086" s="19" t="s">
        <v>407</v>
      </c>
      <c r="U1086" s="20" t="s">
        <v>1661</v>
      </c>
      <c r="V1086" s="22">
        <v>35</v>
      </c>
      <c r="W1086" s="22">
        <v>1</v>
      </c>
      <c r="X1086" s="23"/>
    </row>
    <row r="1087" spans="1:24" s="1" customFormat="1" ht="61.05" customHeight="1" x14ac:dyDescent="0.3">
      <c r="A1087" s="24" t="s">
        <v>23</v>
      </c>
      <c r="B1087" s="24" t="s">
        <v>1715</v>
      </c>
      <c r="C1087" s="12" t="s">
        <v>1719</v>
      </c>
      <c r="D1087" s="60"/>
      <c r="E1087" s="39" t="str">
        <f>HYPERLINK("https://www.google.ru/search?q=IR5202-101&amp;newwindow=1&amp;tbm=isch","Еще фото")</f>
        <v>Еще фото</v>
      </c>
      <c r="F1087" s="13"/>
      <c r="G1087" s="24" t="s">
        <v>513</v>
      </c>
      <c r="H1087" s="24" t="s">
        <v>514</v>
      </c>
      <c r="I1087" s="24" t="s">
        <v>867</v>
      </c>
      <c r="J1087" s="14" t="s">
        <v>29</v>
      </c>
      <c r="K1087" s="15" t="s">
        <v>134</v>
      </c>
      <c r="L1087" s="58"/>
      <c r="M1087" s="14"/>
      <c r="N1087" s="14" t="s">
        <v>75</v>
      </c>
      <c r="O1087" s="14"/>
      <c r="P1087" s="15" t="s">
        <v>1718</v>
      </c>
      <c r="Q1087" s="16">
        <v>4499</v>
      </c>
      <c r="R1087" s="17">
        <v>40</v>
      </c>
      <c r="S1087" s="18">
        <v>3104.31</v>
      </c>
      <c r="T1087" s="19" t="s">
        <v>407</v>
      </c>
      <c r="U1087" s="20" t="s">
        <v>1064</v>
      </c>
      <c r="V1087" s="30">
        <v>36.5</v>
      </c>
      <c r="W1087" s="22">
        <v>1</v>
      </c>
      <c r="X1087" s="23"/>
    </row>
    <row r="1088" spans="1:24" s="1" customFormat="1" ht="35" customHeight="1" x14ac:dyDescent="0.3">
      <c r="A1088" s="11" t="s">
        <v>23</v>
      </c>
      <c r="B1088" s="11" t="s">
        <v>1720</v>
      </c>
      <c r="C1088" s="12" t="s">
        <v>1721</v>
      </c>
      <c r="D1088" s="53"/>
      <c r="E1088" s="39" t="str">
        <f>HYPERLINK("https://www.google.ru/search?q=IR5450-100&amp;newwindow=1&amp;tbm=isch","Еще фото")</f>
        <v>Еще фото</v>
      </c>
      <c r="F1088" s="13"/>
      <c r="G1088" s="11" t="s">
        <v>513</v>
      </c>
      <c r="H1088" s="11" t="s">
        <v>514</v>
      </c>
      <c r="I1088" s="14" t="s">
        <v>867</v>
      </c>
      <c r="J1088" s="14" t="s">
        <v>29</v>
      </c>
      <c r="K1088" s="15" t="s">
        <v>58</v>
      </c>
      <c r="L1088" s="56"/>
      <c r="M1088" s="14"/>
      <c r="N1088" s="14" t="s">
        <v>1722</v>
      </c>
      <c r="O1088" s="14"/>
      <c r="P1088" s="15" t="s">
        <v>1723</v>
      </c>
      <c r="Q1088" s="16">
        <v>20099</v>
      </c>
      <c r="R1088" s="17">
        <v>40</v>
      </c>
      <c r="S1088" s="18">
        <v>13868.309999999998</v>
      </c>
      <c r="T1088" s="19" t="s">
        <v>407</v>
      </c>
      <c r="U1088" s="20" t="s">
        <v>520</v>
      </c>
      <c r="V1088" s="30">
        <v>36.5</v>
      </c>
      <c r="W1088" s="22">
        <v>1</v>
      </c>
      <c r="X1088" s="23"/>
    </row>
    <row r="1089" spans="1:24" s="1" customFormat="1" ht="35" customHeight="1" x14ac:dyDescent="0.3">
      <c r="A1089" s="24" t="s">
        <v>23</v>
      </c>
      <c r="B1089" s="24" t="s">
        <v>1720</v>
      </c>
      <c r="C1089" s="12" t="s">
        <v>1721</v>
      </c>
      <c r="D1089" s="54"/>
      <c r="E1089" s="39" t="str">
        <f>HYPERLINK("https://www.google.ru/search?q=IR5450-100&amp;newwindow=1&amp;tbm=isch","Еще фото")</f>
        <v>Еще фото</v>
      </c>
      <c r="F1089" s="13"/>
      <c r="G1089" s="24" t="s">
        <v>513</v>
      </c>
      <c r="H1089" s="24" t="s">
        <v>514</v>
      </c>
      <c r="I1089" s="24" t="s">
        <v>867</v>
      </c>
      <c r="J1089" s="14" t="s">
        <v>29</v>
      </c>
      <c r="K1089" s="15" t="s">
        <v>58</v>
      </c>
      <c r="L1089" s="57"/>
      <c r="M1089" s="14"/>
      <c r="N1089" s="14" t="s">
        <v>1722</v>
      </c>
      <c r="O1089" s="14"/>
      <c r="P1089" s="15" t="s">
        <v>1723</v>
      </c>
      <c r="Q1089" s="16">
        <v>20099</v>
      </c>
      <c r="R1089" s="17">
        <v>40</v>
      </c>
      <c r="S1089" s="18">
        <v>13868.309999999998</v>
      </c>
      <c r="T1089" s="19" t="s">
        <v>407</v>
      </c>
      <c r="U1089" s="20" t="s">
        <v>589</v>
      </c>
      <c r="V1089" s="22">
        <v>39</v>
      </c>
      <c r="W1089" s="22">
        <v>1</v>
      </c>
      <c r="X1089" s="23"/>
    </row>
    <row r="1090" spans="1:24" s="1" customFormat="1" ht="37.049999999999997" customHeight="1" x14ac:dyDescent="0.3">
      <c r="A1090" s="24" t="s">
        <v>23</v>
      </c>
      <c r="B1090" s="24" t="s">
        <v>1720</v>
      </c>
      <c r="C1090" s="12" t="s">
        <v>1721</v>
      </c>
      <c r="D1090" s="55"/>
      <c r="E1090" s="39" t="str">
        <f>HYPERLINK("https://www.google.ru/search?q=IR5450-100&amp;newwindow=1&amp;tbm=isch","Еще фото")</f>
        <v>Еще фото</v>
      </c>
      <c r="F1090" s="13"/>
      <c r="G1090" s="24" t="s">
        <v>513</v>
      </c>
      <c r="H1090" s="24" t="s">
        <v>514</v>
      </c>
      <c r="I1090" s="24" t="s">
        <v>867</v>
      </c>
      <c r="J1090" s="14" t="s">
        <v>29</v>
      </c>
      <c r="K1090" s="15" t="s">
        <v>58</v>
      </c>
      <c r="L1090" s="58"/>
      <c r="M1090" s="14"/>
      <c r="N1090" s="14" t="s">
        <v>1722</v>
      </c>
      <c r="O1090" s="14"/>
      <c r="P1090" s="15" t="s">
        <v>1723</v>
      </c>
      <c r="Q1090" s="16">
        <v>20099</v>
      </c>
      <c r="R1090" s="17">
        <v>40</v>
      </c>
      <c r="S1090" s="18">
        <v>13868.309999999998</v>
      </c>
      <c r="T1090" s="19" t="s">
        <v>407</v>
      </c>
      <c r="U1090" s="20" t="s">
        <v>524</v>
      </c>
      <c r="V1090" s="30">
        <v>39.5</v>
      </c>
      <c r="W1090" s="22">
        <v>2</v>
      </c>
      <c r="X1090" s="23"/>
    </row>
    <row r="1091" spans="1:24" s="1" customFormat="1" ht="108" customHeight="1" x14ac:dyDescent="0.3">
      <c r="A1091" s="11" t="s">
        <v>23</v>
      </c>
      <c r="B1091" s="11" t="s">
        <v>1724</v>
      </c>
      <c r="C1091" s="12" t="s">
        <v>1725</v>
      </c>
      <c r="D1091" s="26"/>
      <c r="E1091" s="39" t="str">
        <f>HYPERLINK("https://www.google.ru/search?q=IV4721-100&amp;newwindow=1&amp;tbm=isch","Еще фото")</f>
        <v>Еще фото</v>
      </c>
      <c r="F1091" s="13" t="s">
        <v>26</v>
      </c>
      <c r="G1091" s="11" t="s">
        <v>513</v>
      </c>
      <c r="H1091" s="11" t="s">
        <v>514</v>
      </c>
      <c r="I1091" s="14" t="s">
        <v>867</v>
      </c>
      <c r="J1091" s="14" t="s">
        <v>29</v>
      </c>
      <c r="K1091" s="15" t="s">
        <v>58</v>
      </c>
      <c r="L1091" s="14" t="s">
        <v>1726</v>
      </c>
      <c r="M1091" s="14"/>
      <c r="N1091" s="14" t="s">
        <v>75</v>
      </c>
      <c r="O1091" s="14"/>
      <c r="P1091" s="15" t="s">
        <v>931</v>
      </c>
      <c r="Q1091" s="16">
        <v>16799</v>
      </c>
      <c r="R1091" s="17">
        <v>40</v>
      </c>
      <c r="S1091" s="18">
        <v>11591.31</v>
      </c>
      <c r="T1091" s="19" t="s">
        <v>407</v>
      </c>
      <c r="U1091" s="20" t="s">
        <v>541</v>
      </c>
      <c r="V1091" s="22">
        <v>35</v>
      </c>
      <c r="W1091" s="22">
        <v>1</v>
      </c>
      <c r="X1091" s="23"/>
    </row>
    <row r="1092" spans="1:24" s="1" customFormat="1" ht="52.05" customHeight="1" x14ac:dyDescent="0.3">
      <c r="A1092" s="11" t="s">
        <v>23</v>
      </c>
      <c r="B1092" s="11" t="s">
        <v>1727</v>
      </c>
      <c r="C1092" s="12" t="s">
        <v>1728</v>
      </c>
      <c r="D1092" s="59"/>
      <c r="E1092" s="39" t="str">
        <f>HYPERLINK("https://www.google.ru/search?q=IX0702-001&amp;newwindow=1&amp;tbm=isch","Еще фото")</f>
        <v>Еще фото</v>
      </c>
      <c r="F1092" s="13" t="s">
        <v>26</v>
      </c>
      <c r="G1092" s="11" t="s">
        <v>513</v>
      </c>
      <c r="H1092" s="11" t="s">
        <v>514</v>
      </c>
      <c r="I1092" s="14" t="s">
        <v>867</v>
      </c>
      <c r="J1092" s="14" t="s">
        <v>29</v>
      </c>
      <c r="K1092" s="15" t="s">
        <v>30</v>
      </c>
      <c r="L1092" s="56" t="s">
        <v>1729</v>
      </c>
      <c r="M1092" s="14"/>
      <c r="N1092" s="14" t="s">
        <v>32</v>
      </c>
      <c r="O1092" s="14"/>
      <c r="P1092" s="15" t="s">
        <v>1730</v>
      </c>
      <c r="Q1092" s="16">
        <v>11199</v>
      </c>
      <c r="R1092" s="17">
        <v>40</v>
      </c>
      <c r="S1092" s="18">
        <v>7727.3099999999986</v>
      </c>
      <c r="T1092" s="19" t="s">
        <v>407</v>
      </c>
      <c r="U1092" s="20" t="s">
        <v>666</v>
      </c>
      <c r="V1092" s="22">
        <v>44</v>
      </c>
      <c r="W1092" s="22">
        <v>1</v>
      </c>
      <c r="X1092" s="23"/>
    </row>
    <row r="1093" spans="1:24" s="1" customFormat="1" ht="61.05" customHeight="1" x14ac:dyDescent="0.3">
      <c r="A1093" s="24" t="s">
        <v>23</v>
      </c>
      <c r="B1093" s="24" t="s">
        <v>1727</v>
      </c>
      <c r="C1093" s="12" t="s">
        <v>1728</v>
      </c>
      <c r="D1093" s="60"/>
      <c r="E1093" s="39" t="str">
        <f>HYPERLINK("https://www.google.ru/search?q=IX0702-001&amp;newwindow=1&amp;tbm=isch","Еще фото")</f>
        <v>Еще фото</v>
      </c>
      <c r="F1093" s="13" t="s">
        <v>26</v>
      </c>
      <c r="G1093" s="24" t="s">
        <v>513</v>
      </c>
      <c r="H1093" s="24" t="s">
        <v>514</v>
      </c>
      <c r="I1093" s="24" t="s">
        <v>867</v>
      </c>
      <c r="J1093" s="14" t="s">
        <v>29</v>
      </c>
      <c r="K1093" s="15" t="s">
        <v>30</v>
      </c>
      <c r="L1093" s="58"/>
      <c r="M1093" s="14"/>
      <c r="N1093" s="14" t="s">
        <v>32</v>
      </c>
      <c r="O1093" s="14"/>
      <c r="P1093" s="15" t="s">
        <v>1730</v>
      </c>
      <c r="Q1093" s="16">
        <v>11199</v>
      </c>
      <c r="R1093" s="17">
        <v>40</v>
      </c>
      <c r="S1093" s="18">
        <v>7727.3099999999986</v>
      </c>
      <c r="T1093" s="19" t="s">
        <v>407</v>
      </c>
      <c r="U1093" s="20" t="s">
        <v>667</v>
      </c>
      <c r="V1093" s="30">
        <v>44.5</v>
      </c>
      <c r="W1093" s="22">
        <v>1</v>
      </c>
      <c r="X1093" s="23"/>
    </row>
    <row r="1094" spans="1:24" s="1" customFormat="1" ht="108" customHeight="1" x14ac:dyDescent="0.3">
      <c r="A1094" s="11" t="s">
        <v>23</v>
      </c>
      <c r="B1094" s="11" t="s">
        <v>1731</v>
      </c>
      <c r="C1094" s="12" t="s">
        <v>1732</v>
      </c>
      <c r="D1094" s="26"/>
      <c r="E1094" s="39" t="str">
        <f>HYPERLINK("https://www.google.ru/search?q=N.IA.76.665.NS&amp;newwindow=1&amp;tbm=isch","Еще фото")</f>
        <v>Еще фото</v>
      </c>
      <c r="F1094" s="13"/>
      <c r="G1094" s="11" t="s">
        <v>1733</v>
      </c>
      <c r="H1094" s="11" t="s">
        <v>271</v>
      </c>
      <c r="I1094" s="14" t="s">
        <v>1734</v>
      </c>
      <c r="J1094" s="14" t="s">
        <v>29</v>
      </c>
      <c r="K1094" s="15" t="s">
        <v>247</v>
      </c>
      <c r="L1094" s="14" t="s">
        <v>1735</v>
      </c>
      <c r="M1094" s="14" t="s">
        <v>84</v>
      </c>
      <c r="N1094" s="14" t="s">
        <v>102</v>
      </c>
      <c r="O1094" s="14" t="s">
        <v>86</v>
      </c>
      <c r="P1094" s="15" t="s">
        <v>1736</v>
      </c>
      <c r="Q1094" s="16">
        <v>1799</v>
      </c>
      <c r="R1094" s="17">
        <v>82.34</v>
      </c>
      <c r="S1094" s="29">
        <v>365.43549999999993</v>
      </c>
      <c r="T1094" s="19" t="s">
        <v>275</v>
      </c>
      <c r="U1094" s="20" t="s">
        <v>1737</v>
      </c>
      <c r="V1094" s="21" t="s">
        <v>277</v>
      </c>
      <c r="W1094" s="22">
        <v>1</v>
      </c>
      <c r="X1094" s="23"/>
    </row>
    <row r="1095" spans="1:24" s="1" customFormat="1" ht="108" customHeight="1" x14ac:dyDescent="0.3">
      <c r="A1095" s="11" t="s">
        <v>23</v>
      </c>
      <c r="B1095" s="11" t="s">
        <v>1738</v>
      </c>
      <c r="C1095" s="12" t="s">
        <v>1739</v>
      </c>
      <c r="D1095" s="26"/>
      <c r="E1095" s="39" t="str">
        <f>HYPERLINK("https://www.google.ru/search?q=N.IA.19.710.OS&amp;newwindow=1&amp;tbm=isch","Еще фото")</f>
        <v>Еще фото</v>
      </c>
      <c r="F1095" s="13"/>
      <c r="G1095" s="11" t="s">
        <v>1733</v>
      </c>
      <c r="H1095" s="11" t="s">
        <v>271</v>
      </c>
      <c r="I1095" s="14" t="s">
        <v>1734</v>
      </c>
      <c r="J1095" s="14" t="s">
        <v>29</v>
      </c>
      <c r="K1095" s="15" t="s">
        <v>247</v>
      </c>
      <c r="L1095" s="14" t="s">
        <v>1740</v>
      </c>
      <c r="M1095" s="14" t="s">
        <v>84</v>
      </c>
      <c r="N1095" s="14" t="s">
        <v>531</v>
      </c>
      <c r="O1095" s="14" t="s">
        <v>86</v>
      </c>
      <c r="P1095" s="15" t="s">
        <v>1741</v>
      </c>
      <c r="Q1095" s="16">
        <v>1999</v>
      </c>
      <c r="R1095" s="17">
        <v>80.599999999999994</v>
      </c>
      <c r="S1095" s="29">
        <v>445.93549999999993</v>
      </c>
      <c r="T1095" s="19" t="s">
        <v>275</v>
      </c>
      <c r="U1095" s="20" t="s">
        <v>1737</v>
      </c>
      <c r="V1095" s="21" t="s">
        <v>277</v>
      </c>
      <c r="W1095" s="22">
        <v>5</v>
      </c>
      <c r="X1095" s="23"/>
    </row>
    <row r="1096" spans="1:24" s="1" customFormat="1" ht="108" customHeight="1" x14ac:dyDescent="0.3">
      <c r="A1096" s="11" t="s">
        <v>23</v>
      </c>
      <c r="B1096" s="11" t="s">
        <v>1742</v>
      </c>
      <c r="C1096" s="12" t="s">
        <v>1743</v>
      </c>
      <c r="D1096" s="26"/>
      <c r="E1096" s="39" t="str">
        <f>HYPERLINK("https://www.google.ru/search?q=N.IA.38.666.NS&amp;newwindow=1&amp;tbm=isch","Еще фото")</f>
        <v>Еще фото</v>
      </c>
      <c r="F1096" s="13"/>
      <c r="G1096" s="11" t="s">
        <v>1733</v>
      </c>
      <c r="H1096" s="11" t="s">
        <v>271</v>
      </c>
      <c r="I1096" s="14" t="s">
        <v>1734</v>
      </c>
      <c r="J1096" s="14" t="s">
        <v>29</v>
      </c>
      <c r="K1096" s="15" t="s">
        <v>247</v>
      </c>
      <c r="L1096" s="14" t="s">
        <v>1744</v>
      </c>
      <c r="M1096" s="14" t="s">
        <v>84</v>
      </c>
      <c r="N1096" s="14" t="s">
        <v>316</v>
      </c>
      <c r="O1096" s="14" t="s">
        <v>86</v>
      </c>
      <c r="P1096" s="15" t="s">
        <v>1736</v>
      </c>
      <c r="Q1096" s="16">
        <v>1599</v>
      </c>
      <c r="R1096" s="17">
        <v>80.13</v>
      </c>
      <c r="S1096" s="29">
        <v>365.43549999999993</v>
      </c>
      <c r="T1096" s="19" t="s">
        <v>275</v>
      </c>
      <c r="U1096" s="20" t="s">
        <v>1737</v>
      </c>
      <c r="V1096" s="21" t="s">
        <v>277</v>
      </c>
      <c r="W1096" s="22">
        <v>5</v>
      </c>
      <c r="X1096" s="23"/>
    </row>
    <row r="1097" spans="1:24" s="1" customFormat="1" ht="108" customHeight="1" x14ac:dyDescent="0.3">
      <c r="A1097" s="11" t="s">
        <v>23</v>
      </c>
      <c r="B1097" s="11" t="s">
        <v>1745</v>
      </c>
      <c r="C1097" s="12" t="s">
        <v>1746</v>
      </c>
      <c r="D1097" s="26"/>
      <c r="E1097" s="39" t="str">
        <f>HYPERLINK("https://www.google.ru/search?q=N.IA.49.066.NS&amp;newwindow=1&amp;tbm=isch","Еще фото")</f>
        <v>Еще фото</v>
      </c>
      <c r="F1097" s="13"/>
      <c r="G1097" s="11" t="s">
        <v>1733</v>
      </c>
      <c r="H1097" s="11" t="s">
        <v>271</v>
      </c>
      <c r="I1097" s="14" t="s">
        <v>1734</v>
      </c>
      <c r="J1097" s="14" t="s">
        <v>29</v>
      </c>
      <c r="K1097" s="15" t="s">
        <v>247</v>
      </c>
      <c r="L1097" s="14" t="s">
        <v>1747</v>
      </c>
      <c r="M1097" s="14" t="s">
        <v>84</v>
      </c>
      <c r="N1097" s="14" t="s">
        <v>102</v>
      </c>
      <c r="O1097" s="14" t="s">
        <v>86</v>
      </c>
      <c r="P1097" s="15" t="s">
        <v>1741</v>
      </c>
      <c r="Q1097" s="16">
        <v>1999</v>
      </c>
      <c r="R1097" s="17">
        <v>74.599999999999994</v>
      </c>
      <c r="S1097" s="29">
        <v>583.93549999999993</v>
      </c>
      <c r="T1097" s="19" t="s">
        <v>275</v>
      </c>
      <c r="U1097" s="20" t="s">
        <v>1737</v>
      </c>
      <c r="V1097" s="21" t="s">
        <v>277</v>
      </c>
      <c r="W1097" s="22">
        <v>3</v>
      </c>
      <c r="X1097" s="23"/>
    </row>
    <row r="1098" spans="1:24" s="1" customFormat="1" ht="108" customHeight="1" x14ac:dyDescent="0.3">
      <c r="A1098" s="11" t="s">
        <v>23</v>
      </c>
      <c r="B1098" s="11" t="s">
        <v>1748</v>
      </c>
      <c r="C1098" s="12" t="s">
        <v>1749</v>
      </c>
      <c r="D1098" s="26"/>
      <c r="E1098" s="39" t="str">
        <f>HYPERLINK("https://www.google.ru/search?q=N.IA.51.037.NS&amp;newwindow=1&amp;tbm=isch","Еще фото")</f>
        <v>Еще фото</v>
      </c>
      <c r="F1098" s="13"/>
      <c r="G1098" s="11" t="s">
        <v>1733</v>
      </c>
      <c r="H1098" s="11" t="s">
        <v>271</v>
      </c>
      <c r="I1098" s="14" t="s">
        <v>1734</v>
      </c>
      <c r="J1098" s="14" t="s">
        <v>29</v>
      </c>
      <c r="K1098" s="15" t="s">
        <v>247</v>
      </c>
      <c r="L1098" s="14" t="s">
        <v>1750</v>
      </c>
      <c r="M1098" s="14" t="s">
        <v>84</v>
      </c>
      <c r="N1098" s="14" t="s">
        <v>92</v>
      </c>
      <c r="O1098" s="14" t="s">
        <v>86</v>
      </c>
      <c r="P1098" s="15" t="s">
        <v>1736</v>
      </c>
      <c r="Q1098" s="16">
        <v>1599</v>
      </c>
      <c r="R1098" s="17">
        <v>63.87</v>
      </c>
      <c r="S1098" s="29">
        <v>664.43549999999993</v>
      </c>
      <c r="T1098" s="19" t="s">
        <v>275</v>
      </c>
      <c r="U1098" s="20" t="s">
        <v>1737</v>
      </c>
      <c r="V1098" s="21" t="s">
        <v>277</v>
      </c>
      <c r="W1098" s="22">
        <v>6</v>
      </c>
      <c r="X1098" s="23"/>
    </row>
    <row r="1099" spans="1:24" s="1" customFormat="1" ht="108" customHeight="1" x14ac:dyDescent="0.3">
      <c r="A1099" s="11" t="s">
        <v>23</v>
      </c>
      <c r="B1099" s="11" t="s">
        <v>1751</v>
      </c>
      <c r="C1099" s="12" t="s">
        <v>1752</v>
      </c>
      <c r="D1099" s="26"/>
      <c r="E1099" s="39" t="str">
        <f>HYPERLINK("https://www.google.ru/search?q=N.000.1324.082.OS&amp;newwindow=1&amp;tbm=isch","Еще фото")</f>
        <v>Еще фото</v>
      </c>
      <c r="F1099" s="13"/>
      <c r="G1099" s="11" t="s">
        <v>1753</v>
      </c>
      <c r="H1099" s="11" t="s">
        <v>271</v>
      </c>
      <c r="I1099" s="14" t="s">
        <v>1734</v>
      </c>
      <c r="J1099" s="14" t="s">
        <v>29</v>
      </c>
      <c r="K1099" s="15" t="s">
        <v>247</v>
      </c>
      <c r="L1099" s="14" t="s">
        <v>1754</v>
      </c>
      <c r="M1099" s="14"/>
      <c r="N1099" s="14" t="s">
        <v>92</v>
      </c>
      <c r="O1099" s="14" t="s">
        <v>86</v>
      </c>
      <c r="P1099" s="15" t="s">
        <v>1755</v>
      </c>
      <c r="Q1099" s="16">
        <v>2499</v>
      </c>
      <c r="R1099" s="17">
        <v>40</v>
      </c>
      <c r="S1099" s="18">
        <v>1724.31</v>
      </c>
      <c r="T1099" s="19" t="s">
        <v>275</v>
      </c>
      <c r="U1099" s="20" t="s">
        <v>1737</v>
      </c>
      <c r="V1099" s="21" t="s">
        <v>277</v>
      </c>
      <c r="W1099" s="22">
        <v>1</v>
      </c>
      <c r="X1099" s="23"/>
    </row>
    <row r="1100" spans="1:24" s="1" customFormat="1" ht="108" customHeight="1" x14ac:dyDescent="0.3">
      <c r="A1100" s="11" t="s">
        <v>23</v>
      </c>
      <c r="B1100" s="11" t="s">
        <v>1756</v>
      </c>
      <c r="C1100" s="12" t="s">
        <v>1757</v>
      </c>
      <c r="D1100" s="26"/>
      <c r="E1100" s="39" t="str">
        <f>HYPERLINK("https://www.google.ru/search?q=N.SR.08.709.NS&amp;newwindow=1&amp;tbm=isch","Еще фото")</f>
        <v>Еще фото</v>
      </c>
      <c r="F1100" s="13"/>
      <c r="G1100" s="11" t="s">
        <v>1758</v>
      </c>
      <c r="H1100" s="11" t="s">
        <v>245</v>
      </c>
      <c r="I1100" s="14" t="s">
        <v>1759</v>
      </c>
      <c r="J1100" s="14" t="s">
        <v>122</v>
      </c>
      <c r="K1100" s="15" t="s">
        <v>247</v>
      </c>
      <c r="L1100" s="14" t="s">
        <v>1760</v>
      </c>
      <c r="M1100" s="14" t="s">
        <v>84</v>
      </c>
      <c r="N1100" s="14" t="s">
        <v>531</v>
      </c>
      <c r="O1100" s="14" t="s">
        <v>86</v>
      </c>
      <c r="P1100" s="15" t="s">
        <v>1761</v>
      </c>
      <c r="Q1100" s="16">
        <v>2599</v>
      </c>
      <c r="R1100" s="17">
        <v>40</v>
      </c>
      <c r="S1100" s="18">
        <v>1793.31</v>
      </c>
      <c r="T1100" s="19" t="s">
        <v>275</v>
      </c>
      <c r="U1100" s="20" t="s">
        <v>1737</v>
      </c>
      <c r="V1100" s="21" t="s">
        <v>277</v>
      </c>
      <c r="W1100" s="22">
        <v>8</v>
      </c>
      <c r="X1100" s="23"/>
    </row>
    <row r="1101" spans="1:24" s="1" customFormat="1" ht="108" customHeight="1" x14ac:dyDescent="0.3">
      <c r="A1101" s="11" t="s">
        <v>23</v>
      </c>
      <c r="B1101" s="11" t="s">
        <v>1762</v>
      </c>
      <c r="C1101" s="12" t="s">
        <v>1763</v>
      </c>
      <c r="D1101" s="26"/>
      <c r="E1101" s="39" t="str">
        <f>HYPERLINK("https://www.google.ru/search?q=N.SR.08.888.NS&amp;newwindow=1&amp;tbm=isch","Еще фото")</f>
        <v>Еще фото</v>
      </c>
      <c r="F1101" s="13"/>
      <c r="G1101" s="11" t="s">
        <v>1758</v>
      </c>
      <c r="H1101" s="11" t="s">
        <v>245</v>
      </c>
      <c r="I1101" s="14" t="s">
        <v>1759</v>
      </c>
      <c r="J1101" s="14" t="s">
        <v>122</v>
      </c>
      <c r="K1101" s="15" t="s">
        <v>247</v>
      </c>
      <c r="L1101" s="14" t="s">
        <v>1760</v>
      </c>
      <c r="M1101" s="14" t="s">
        <v>84</v>
      </c>
      <c r="N1101" s="14" t="s">
        <v>142</v>
      </c>
      <c r="O1101" s="14" t="s">
        <v>86</v>
      </c>
      <c r="P1101" s="15" t="s">
        <v>1761</v>
      </c>
      <c r="Q1101" s="16">
        <v>2599</v>
      </c>
      <c r="R1101" s="17">
        <v>40</v>
      </c>
      <c r="S1101" s="18">
        <v>1793.31</v>
      </c>
      <c r="T1101" s="19" t="s">
        <v>275</v>
      </c>
      <c r="U1101" s="20" t="s">
        <v>1737</v>
      </c>
      <c r="V1101" s="21" t="s">
        <v>277</v>
      </c>
      <c r="W1101" s="22">
        <v>4</v>
      </c>
      <c r="X1101" s="23"/>
    </row>
    <row r="1102" spans="1:24" s="1" customFormat="1" ht="108" customHeight="1" x14ac:dyDescent="0.3">
      <c r="A1102" s="11" t="s">
        <v>23</v>
      </c>
      <c r="B1102" s="11" t="s">
        <v>1764</v>
      </c>
      <c r="C1102" s="12" t="s">
        <v>1765</v>
      </c>
      <c r="D1102" s="26"/>
      <c r="E1102" s="39" t="str">
        <f>HYPERLINK("https://www.google.ru/search?q=DC4244-010&amp;newwindow=1&amp;tbm=isch","Еще фото")</f>
        <v>Еще фото</v>
      </c>
      <c r="F1102" s="13"/>
      <c r="G1102" s="11" t="s">
        <v>1766</v>
      </c>
      <c r="H1102" s="11" t="s">
        <v>1767</v>
      </c>
      <c r="I1102" s="14" t="s">
        <v>1768</v>
      </c>
      <c r="J1102" s="14" t="s">
        <v>29</v>
      </c>
      <c r="K1102" s="15" t="s">
        <v>247</v>
      </c>
      <c r="L1102" s="14" t="s">
        <v>1769</v>
      </c>
      <c r="M1102" s="14"/>
      <c r="N1102" s="14" t="s">
        <v>92</v>
      </c>
      <c r="O1102" s="14" t="s">
        <v>86</v>
      </c>
      <c r="P1102" s="15" t="s">
        <v>164</v>
      </c>
      <c r="Q1102" s="16">
        <v>5699</v>
      </c>
      <c r="R1102" s="17">
        <v>40</v>
      </c>
      <c r="S1102" s="18">
        <v>3932.31</v>
      </c>
      <c r="T1102" s="19" t="s">
        <v>275</v>
      </c>
      <c r="U1102" s="20" t="s">
        <v>276</v>
      </c>
      <c r="V1102" s="21" t="s">
        <v>277</v>
      </c>
      <c r="W1102" s="22">
        <v>1</v>
      </c>
      <c r="X1102" s="23"/>
    </row>
    <row r="1103" spans="1:24" s="1" customFormat="1" ht="108" customHeight="1" x14ac:dyDescent="0.3">
      <c r="A1103" s="11" t="s">
        <v>23</v>
      </c>
      <c r="B1103" s="11" t="s">
        <v>1770</v>
      </c>
      <c r="C1103" s="12" t="s">
        <v>1771</v>
      </c>
      <c r="D1103" s="26"/>
      <c r="E1103" s="39" t="str">
        <f>HYPERLINK("https://www.google.ru/search?q=FN4120-010&amp;newwindow=1&amp;tbm=isch","Еще фото")</f>
        <v>Еще фото</v>
      </c>
      <c r="F1103" s="13"/>
      <c r="G1103" s="11" t="s">
        <v>1766</v>
      </c>
      <c r="H1103" s="11" t="s">
        <v>1767</v>
      </c>
      <c r="I1103" s="14" t="s">
        <v>1768</v>
      </c>
      <c r="J1103" s="14" t="s">
        <v>29</v>
      </c>
      <c r="K1103" s="15" t="s">
        <v>30</v>
      </c>
      <c r="L1103" s="14" t="s">
        <v>1772</v>
      </c>
      <c r="M1103" s="14"/>
      <c r="N1103" s="14" t="s">
        <v>92</v>
      </c>
      <c r="O1103" s="14"/>
      <c r="P1103" s="15" t="s">
        <v>119</v>
      </c>
      <c r="Q1103" s="16">
        <v>15299</v>
      </c>
      <c r="R1103" s="17">
        <v>40</v>
      </c>
      <c r="S1103" s="18">
        <v>10556.31</v>
      </c>
      <c r="T1103" s="19" t="s">
        <v>275</v>
      </c>
      <c r="U1103" s="20" t="s">
        <v>276</v>
      </c>
      <c r="V1103" s="21" t="s">
        <v>277</v>
      </c>
      <c r="W1103" s="22">
        <v>1</v>
      </c>
      <c r="X1103" s="23"/>
    </row>
    <row r="1104" spans="1:24" s="1" customFormat="1" ht="108" customHeight="1" x14ac:dyDescent="0.3">
      <c r="A1104" s="11" t="s">
        <v>23</v>
      </c>
      <c r="B1104" s="11" t="s">
        <v>1773</v>
      </c>
      <c r="C1104" s="12" t="s">
        <v>1774</v>
      </c>
      <c r="D1104" s="26"/>
      <c r="E1104" s="39" t="str">
        <f>HYPERLINK("https://www.google.ru/search?q=HM9965-010&amp;newwindow=1&amp;tbm=isch","Еще фото")</f>
        <v>Еще фото</v>
      </c>
      <c r="F1104" s="13" t="s">
        <v>26</v>
      </c>
      <c r="G1104" s="11" t="s">
        <v>1766</v>
      </c>
      <c r="H1104" s="11" t="s">
        <v>1767</v>
      </c>
      <c r="I1104" s="14" t="s">
        <v>1768</v>
      </c>
      <c r="J1104" s="14" t="s">
        <v>29</v>
      </c>
      <c r="K1104" s="15" t="s">
        <v>247</v>
      </c>
      <c r="L1104" s="14" t="s">
        <v>1775</v>
      </c>
      <c r="M1104" s="14"/>
      <c r="N1104" s="14" t="s">
        <v>92</v>
      </c>
      <c r="O1104" s="14"/>
      <c r="P1104" s="15" t="s">
        <v>164</v>
      </c>
      <c r="Q1104" s="16">
        <v>13699</v>
      </c>
      <c r="R1104" s="17">
        <v>40</v>
      </c>
      <c r="S1104" s="18">
        <v>9452.31</v>
      </c>
      <c r="T1104" s="19" t="s">
        <v>275</v>
      </c>
      <c r="U1104" s="20" t="s">
        <v>276</v>
      </c>
      <c r="V1104" s="21" t="s">
        <v>277</v>
      </c>
      <c r="W1104" s="22">
        <v>1</v>
      </c>
      <c r="X1104" s="23"/>
    </row>
    <row r="1105" spans="1:24" s="1" customFormat="1" ht="108" customHeight="1" x14ac:dyDescent="0.3">
      <c r="A1105" s="11" t="s">
        <v>23</v>
      </c>
      <c r="B1105" s="11" t="s">
        <v>1776</v>
      </c>
      <c r="C1105" s="12" t="s">
        <v>1777</v>
      </c>
      <c r="D1105" s="26"/>
      <c r="E1105" s="39" t="str">
        <f>HYPERLINK("https://www.google.ru/search?q=HV6607-010&amp;newwindow=1&amp;tbm=isch","Еще фото")</f>
        <v>Еще фото</v>
      </c>
      <c r="F1105" s="13"/>
      <c r="G1105" s="11" t="s">
        <v>1766</v>
      </c>
      <c r="H1105" s="11" t="s">
        <v>1767</v>
      </c>
      <c r="I1105" s="14" t="s">
        <v>1768</v>
      </c>
      <c r="J1105" s="14" t="s">
        <v>29</v>
      </c>
      <c r="K1105" s="15" t="s">
        <v>134</v>
      </c>
      <c r="L1105" s="14"/>
      <c r="M1105" s="14"/>
      <c r="N1105" s="14" t="s">
        <v>92</v>
      </c>
      <c r="O1105" s="14"/>
      <c r="P1105" s="15" t="s">
        <v>119</v>
      </c>
      <c r="Q1105" s="16">
        <v>4899</v>
      </c>
      <c r="R1105" s="17">
        <v>40</v>
      </c>
      <c r="S1105" s="18">
        <v>3380.31</v>
      </c>
      <c r="T1105" s="19" t="s">
        <v>275</v>
      </c>
      <c r="U1105" s="20" t="s">
        <v>276</v>
      </c>
      <c r="V1105" s="21" t="s">
        <v>277</v>
      </c>
      <c r="W1105" s="22">
        <v>1</v>
      </c>
      <c r="X1105" s="23"/>
    </row>
    <row r="1106" spans="1:24" s="1" customFormat="1" ht="108" customHeight="1" x14ac:dyDescent="0.3">
      <c r="A1106" s="11" t="s">
        <v>23</v>
      </c>
      <c r="B1106" s="11" t="s">
        <v>1778</v>
      </c>
      <c r="C1106" s="12" t="s">
        <v>1779</v>
      </c>
      <c r="D1106" s="26"/>
      <c r="E1106" s="39" t="str">
        <f>HYPERLINK("https://www.google.ru/search?q=IB4408-084&amp;newwindow=1&amp;tbm=isch","Еще фото")</f>
        <v>Еще фото</v>
      </c>
      <c r="F1106" s="13"/>
      <c r="G1106" s="11" t="s">
        <v>1766</v>
      </c>
      <c r="H1106" s="11" t="s">
        <v>1767</v>
      </c>
      <c r="I1106" s="14" t="s">
        <v>1768</v>
      </c>
      <c r="J1106" s="14" t="s">
        <v>29</v>
      </c>
      <c r="K1106" s="15" t="s">
        <v>247</v>
      </c>
      <c r="L1106" s="14"/>
      <c r="M1106" s="14"/>
      <c r="N1106" s="14" t="s">
        <v>32</v>
      </c>
      <c r="O1106" s="14"/>
      <c r="P1106" s="15" t="s">
        <v>119</v>
      </c>
      <c r="Q1106" s="16">
        <v>5899</v>
      </c>
      <c r="R1106" s="17">
        <v>40</v>
      </c>
      <c r="S1106" s="18">
        <v>4070.31</v>
      </c>
      <c r="T1106" s="19" t="s">
        <v>275</v>
      </c>
      <c r="U1106" s="20" t="s">
        <v>276</v>
      </c>
      <c r="V1106" s="21" t="s">
        <v>277</v>
      </c>
      <c r="W1106" s="22">
        <v>1</v>
      </c>
      <c r="X1106" s="23"/>
    </row>
    <row r="1107" spans="1:24" s="1" customFormat="1" ht="35" customHeight="1" x14ac:dyDescent="0.3">
      <c r="A1107" s="11" t="s">
        <v>23</v>
      </c>
      <c r="B1107" s="11" t="s">
        <v>1780</v>
      </c>
      <c r="C1107" s="12" t="s">
        <v>1781</v>
      </c>
      <c r="D1107" s="53"/>
      <c r="E1107" s="39" t="str">
        <f>HYPERLINK("https://www.google.ru/search?q=CZ7836-001&amp;newwindow=1&amp;tbm=isch","Еще фото")</f>
        <v>Еще фото</v>
      </c>
      <c r="F1107" s="13"/>
      <c r="G1107" s="11" t="s">
        <v>1782</v>
      </c>
      <c r="H1107" s="11" t="s">
        <v>514</v>
      </c>
      <c r="I1107" s="14" t="s">
        <v>1783</v>
      </c>
      <c r="J1107" s="14" t="s">
        <v>29</v>
      </c>
      <c r="K1107" s="15" t="s">
        <v>58</v>
      </c>
      <c r="L1107" s="56" t="s">
        <v>1784</v>
      </c>
      <c r="M1107" s="14"/>
      <c r="N1107" s="14" t="s">
        <v>241</v>
      </c>
      <c r="O1107" s="14"/>
      <c r="P1107" s="15" t="s">
        <v>1785</v>
      </c>
      <c r="Q1107" s="16">
        <v>4999</v>
      </c>
      <c r="R1107" s="17">
        <v>81.239999999999995</v>
      </c>
      <c r="S1107" s="29">
        <v>1078.4354999999998</v>
      </c>
      <c r="T1107" s="19" t="s">
        <v>407</v>
      </c>
      <c r="U1107" s="20" t="s">
        <v>519</v>
      </c>
      <c r="V1107" s="30">
        <v>35.5</v>
      </c>
      <c r="W1107" s="22">
        <v>21</v>
      </c>
      <c r="X1107" s="23"/>
    </row>
    <row r="1108" spans="1:24" s="1" customFormat="1" ht="35" customHeight="1" x14ac:dyDescent="0.3">
      <c r="A1108" s="24" t="s">
        <v>23</v>
      </c>
      <c r="B1108" s="24" t="s">
        <v>1780</v>
      </c>
      <c r="C1108" s="12" t="s">
        <v>1781</v>
      </c>
      <c r="D1108" s="54"/>
      <c r="E1108" s="39" t="str">
        <f>HYPERLINK("https://www.google.ru/search?q=CZ7836-001&amp;newwindow=1&amp;tbm=isch","Еще фото")</f>
        <v>Еще фото</v>
      </c>
      <c r="F1108" s="13"/>
      <c r="G1108" s="24" t="s">
        <v>1782</v>
      </c>
      <c r="H1108" s="24" t="s">
        <v>514</v>
      </c>
      <c r="I1108" s="24" t="s">
        <v>1783</v>
      </c>
      <c r="J1108" s="14" t="s">
        <v>29</v>
      </c>
      <c r="K1108" s="15" t="s">
        <v>58</v>
      </c>
      <c r="L1108" s="57"/>
      <c r="M1108" s="14"/>
      <c r="N1108" s="14" t="s">
        <v>241</v>
      </c>
      <c r="O1108" s="14"/>
      <c r="P1108" s="15" t="s">
        <v>1785</v>
      </c>
      <c r="Q1108" s="16">
        <v>4999</v>
      </c>
      <c r="R1108" s="17">
        <v>81.239999999999995</v>
      </c>
      <c r="S1108" s="29">
        <v>1078.4354999999998</v>
      </c>
      <c r="T1108" s="19" t="s">
        <v>407</v>
      </c>
      <c r="U1108" s="20" t="s">
        <v>521</v>
      </c>
      <c r="V1108" s="22">
        <v>37</v>
      </c>
      <c r="W1108" s="22">
        <v>30</v>
      </c>
      <c r="X1108" s="23"/>
    </row>
    <row r="1109" spans="1:24" s="1" customFormat="1" ht="37.049999999999997" customHeight="1" x14ac:dyDescent="0.3">
      <c r="A1109" s="24" t="s">
        <v>23</v>
      </c>
      <c r="B1109" s="24" t="s">
        <v>1780</v>
      </c>
      <c r="C1109" s="12" t="s">
        <v>1781</v>
      </c>
      <c r="D1109" s="55"/>
      <c r="E1109" s="39" t="str">
        <f>HYPERLINK("https://www.google.ru/search?q=CZ7836-001&amp;newwindow=1&amp;tbm=isch","Еще фото")</f>
        <v>Еще фото</v>
      </c>
      <c r="F1109" s="13"/>
      <c r="G1109" s="24" t="s">
        <v>1782</v>
      </c>
      <c r="H1109" s="24" t="s">
        <v>514</v>
      </c>
      <c r="I1109" s="24" t="s">
        <v>1783</v>
      </c>
      <c r="J1109" s="14" t="s">
        <v>29</v>
      </c>
      <c r="K1109" s="15" t="s">
        <v>58</v>
      </c>
      <c r="L1109" s="58"/>
      <c r="M1109" s="14"/>
      <c r="N1109" s="14" t="s">
        <v>241</v>
      </c>
      <c r="O1109" s="14"/>
      <c r="P1109" s="15" t="s">
        <v>1785</v>
      </c>
      <c r="Q1109" s="16">
        <v>4999</v>
      </c>
      <c r="R1109" s="17">
        <v>81.239999999999995</v>
      </c>
      <c r="S1109" s="29">
        <v>1078.4354999999998</v>
      </c>
      <c r="T1109" s="19" t="s">
        <v>407</v>
      </c>
      <c r="U1109" s="20" t="s">
        <v>523</v>
      </c>
      <c r="V1109" s="22">
        <v>38</v>
      </c>
      <c r="W1109" s="22">
        <v>4</v>
      </c>
      <c r="X1109" s="23"/>
    </row>
    <row r="1110" spans="1:24" s="1" customFormat="1" ht="108" customHeight="1" x14ac:dyDescent="0.3">
      <c r="A1110" s="11" t="s">
        <v>23</v>
      </c>
      <c r="B1110" s="11" t="s">
        <v>1780</v>
      </c>
      <c r="C1110" s="12" t="s">
        <v>1786</v>
      </c>
      <c r="D1110" s="26"/>
      <c r="E1110" s="39" t="str">
        <f>HYPERLINK("https://www.google.ru/search?q=CN9677-004&amp;newwindow=1&amp;tbm=isch","Еще фото")</f>
        <v>Еще фото</v>
      </c>
      <c r="F1110" s="13"/>
      <c r="G1110" s="11" t="s">
        <v>1782</v>
      </c>
      <c r="H1110" s="11" t="s">
        <v>514</v>
      </c>
      <c r="I1110" s="14" t="s">
        <v>1783</v>
      </c>
      <c r="J1110" s="14" t="s">
        <v>29</v>
      </c>
      <c r="K1110" s="15" t="s">
        <v>58</v>
      </c>
      <c r="L1110" s="14" t="s">
        <v>1787</v>
      </c>
      <c r="M1110" s="14"/>
      <c r="N1110" s="14" t="s">
        <v>92</v>
      </c>
      <c r="O1110" s="14"/>
      <c r="P1110" s="15" t="s">
        <v>1788</v>
      </c>
      <c r="Q1110" s="16">
        <v>6199</v>
      </c>
      <c r="R1110" s="17">
        <v>79.709999999999994</v>
      </c>
      <c r="S1110" s="18">
        <v>1446.4354999999998</v>
      </c>
      <c r="T1110" s="19" t="s">
        <v>407</v>
      </c>
      <c r="U1110" s="20" t="s">
        <v>524</v>
      </c>
      <c r="V1110" s="30">
        <v>39.5</v>
      </c>
      <c r="W1110" s="22">
        <v>1</v>
      </c>
      <c r="X1110" s="23"/>
    </row>
    <row r="1111" spans="1:24" s="1" customFormat="1" ht="52.05" customHeight="1" x14ac:dyDescent="0.3">
      <c r="A1111" s="11" t="s">
        <v>23</v>
      </c>
      <c r="B1111" s="11" t="s">
        <v>1780</v>
      </c>
      <c r="C1111" s="12" t="s">
        <v>1789</v>
      </c>
      <c r="D1111" s="59"/>
      <c r="E1111" s="39" t="str">
        <f>HYPERLINK("https://www.google.ru/search?q=CZ5478-401&amp;newwindow=1&amp;tbm=isch","Еще фото")</f>
        <v>Еще фото</v>
      </c>
      <c r="F1111" s="13"/>
      <c r="G1111" s="11" t="s">
        <v>1782</v>
      </c>
      <c r="H1111" s="11" t="s">
        <v>514</v>
      </c>
      <c r="I1111" s="14" t="s">
        <v>1783</v>
      </c>
      <c r="J1111" s="14" t="s">
        <v>1790</v>
      </c>
      <c r="K1111" s="15" t="s">
        <v>30</v>
      </c>
      <c r="L1111" s="56" t="s">
        <v>1791</v>
      </c>
      <c r="M1111" s="14"/>
      <c r="N1111" s="14" t="s">
        <v>85</v>
      </c>
      <c r="O1111" s="14"/>
      <c r="P1111" s="15" t="s">
        <v>1792</v>
      </c>
      <c r="Q1111" s="16">
        <v>4999</v>
      </c>
      <c r="R1111" s="17">
        <v>79.239999999999995</v>
      </c>
      <c r="S1111" s="18">
        <v>1193.4354999999998</v>
      </c>
      <c r="T1111" s="19" t="s">
        <v>407</v>
      </c>
      <c r="U1111" s="20" t="s">
        <v>523</v>
      </c>
      <c r="V1111" s="22">
        <v>40</v>
      </c>
      <c r="W1111" s="22">
        <v>1</v>
      </c>
      <c r="X1111" s="23"/>
    </row>
    <row r="1112" spans="1:24" s="1" customFormat="1" ht="61.05" customHeight="1" x14ac:dyDescent="0.3">
      <c r="A1112" s="24" t="s">
        <v>23</v>
      </c>
      <c r="B1112" s="24" t="s">
        <v>1780</v>
      </c>
      <c r="C1112" s="12" t="s">
        <v>1789</v>
      </c>
      <c r="D1112" s="60"/>
      <c r="E1112" s="39" t="str">
        <f>HYPERLINK("https://www.google.ru/search?q=CZ5478-401&amp;newwindow=1&amp;tbm=isch","Еще фото")</f>
        <v>Еще фото</v>
      </c>
      <c r="F1112" s="13"/>
      <c r="G1112" s="24" t="s">
        <v>1782</v>
      </c>
      <c r="H1112" s="24" t="s">
        <v>514</v>
      </c>
      <c r="I1112" s="24" t="s">
        <v>1783</v>
      </c>
      <c r="J1112" s="14" t="s">
        <v>1790</v>
      </c>
      <c r="K1112" s="15" t="s">
        <v>30</v>
      </c>
      <c r="L1112" s="58"/>
      <c r="M1112" s="14"/>
      <c r="N1112" s="14" t="s">
        <v>85</v>
      </c>
      <c r="O1112" s="14"/>
      <c r="P1112" s="15" t="s">
        <v>1792</v>
      </c>
      <c r="Q1112" s="16">
        <v>4999</v>
      </c>
      <c r="R1112" s="17">
        <v>79.239999999999995</v>
      </c>
      <c r="S1112" s="18">
        <v>1193.4354999999998</v>
      </c>
      <c r="T1112" s="19" t="s">
        <v>407</v>
      </c>
      <c r="U1112" s="20" t="s">
        <v>524</v>
      </c>
      <c r="V1112" s="30">
        <v>41.5</v>
      </c>
      <c r="W1112" s="22">
        <v>1</v>
      </c>
      <c r="X1112" s="23"/>
    </row>
    <row r="1113" spans="1:24" s="1" customFormat="1" ht="26" customHeight="1" x14ac:dyDescent="0.3">
      <c r="A1113" s="11" t="s">
        <v>23</v>
      </c>
      <c r="B1113" s="11" t="s">
        <v>1780</v>
      </c>
      <c r="C1113" s="12" t="s">
        <v>1793</v>
      </c>
      <c r="D1113" s="53"/>
      <c r="E1113" s="39" t="str">
        <f>HYPERLINK("https://www.google.ru/search?q=CN9677-005&amp;newwindow=1&amp;tbm=isch","Еще фото")</f>
        <v>Еще фото</v>
      </c>
      <c r="F1113" s="13"/>
      <c r="G1113" s="11" t="s">
        <v>1782</v>
      </c>
      <c r="H1113" s="11" t="s">
        <v>514</v>
      </c>
      <c r="I1113" s="14" t="s">
        <v>1783</v>
      </c>
      <c r="J1113" s="14" t="s">
        <v>29</v>
      </c>
      <c r="K1113" s="15" t="s">
        <v>58</v>
      </c>
      <c r="L1113" s="56" t="s">
        <v>1787</v>
      </c>
      <c r="M1113" s="14"/>
      <c r="N1113" s="14" t="s">
        <v>241</v>
      </c>
      <c r="O1113" s="14"/>
      <c r="P1113" s="15" t="s">
        <v>1788</v>
      </c>
      <c r="Q1113" s="16">
        <v>5799</v>
      </c>
      <c r="R1113" s="17">
        <v>79</v>
      </c>
      <c r="S1113" s="18">
        <v>1400.4354999999998</v>
      </c>
      <c r="T1113" s="19" t="s">
        <v>407</v>
      </c>
      <c r="U1113" s="20" t="s">
        <v>519</v>
      </c>
      <c r="V1113" s="30">
        <v>35.5</v>
      </c>
      <c r="W1113" s="22">
        <v>2</v>
      </c>
      <c r="X1113" s="23"/>
    </row>
    <row r="1114" spans="1:24" s="1" customFormat="1" ht="26" customHeight="1" x14ac:dyDescent="0.3">
      <c r="A1114" s="24" t="s">
        <v>23</v>
      </c>
      <c r="B1114" s="24" t="s">
        <v>1780</v>
      </c>
      <c r="C1114" s="12" t="s">
        <v>1793</v>
      </c>
      <c r="D1114" s="54"/>
      <c r="E1114" s="39" t="str">
        <f>HYPERLINK("https://www.google.ru/search?q=CN9677-005&amp;newwindow=1&amp;tbm=isch","Еще фото")</f>
        <v>Еще фото</v>
      </c>
      <c r="F1114" s="13"/>
      <c r="G1114" s="24" t="s">
        <v>1782</v>
      </c>
      <c r="H1114" s="24" t="s">
        <v>514</v>
      </c>
      <c r="I1114" s="24" t="s">
        <v>1783</v>
      </c>
      <c r="J1114" s="14" t="s">
        <v>29</v>
      </c>
      <c r="K1114" s="15" t="s">
        <v>58</v>
      </c>
      <c r="L1114" s="57"/>
      <c r="M1114" s="14"/>
      <c r="N1114" s="14" t="s">
        <v>241</v>
      </c>
      <c r="O1114" s="14"/>
      <c r="P1114" s="15" t="s">
        <v>1788</v>
      </c>
      <c r="Q1114" s="16">
        <v>5799</v>
      </c>
      <c r="R1114" s="17">
        <v>79</v>
      </c>
      <c r="S1114" s="18">
        <v>1400.4354999999998</v>
      </c>
      <c r="T1114" s="19" t="s">
        <v>407</v>
      </c>
      <c r="U1114" s="20" t="s">
        <v>521</v>
      </c>
      <c r="V1114" s="22">
        <v>37</v>
      </c>
      <c r="W1114" s="22">
        <v>13</v>
      </c>
      <c r="X1114" s="23"/>
    </row>
    <row r="1115" spans="1:24" s="1" customFormat="1" ht="26" customHeight="1" x14ac:dyDescent="0.3">
      <c r="A1115" s="24" t="s">
        <v>23</v>
      </c>
      <c r="B1115" s="24" t="s">
        <v>1780</v>
      </c>
      <c r="C1115" s="12" t="s">
        <v>1793</v>
      </c>
      <c r="D1115" s="54"/>
      <c r="E1115" s="39" t="str">
        <f>HYPERLINK("https://www.google.ru/search?q=CN9677-005&amp;newwindow=1&amp;tbm=isch","Еще фото")</f>
        <v>Еще фото</v>
      </c>
      <c r="F1115" s="13"/>
      <c r="G1115" s="24" t="s">
        <v>1782</v>
      </c>
      <c r="H1115" s="24" t="s">
        <v>514</v>
      </c>
      <c r="I1115" s="24" t="s">
        <v>1783</v>
      </c>
      <c r="J1115" s="14" t="s">
        <v>29</v>
      </c>
      <c r="K1115" s="15" t="s">
        <v>58</v>
      </c>
      <c r="L1115" s="57"/>
      <c r="M1115" s="14"/>
      <c r="N1115" s="14" t="s">
        <v>241</v>
      </c>
      <c r="O1115" s="14"/>
      <c r="P1115" s="15" t="s">
        <v>1788</v>
      </c>
      <c r="Q1115" s="16">
        <v>5799</v>
      </c>
      <c r="R1115" s="17">
        <v>79</v>
      </c>
      <c r="S1115" s="18">
        <v>1400.4354999999998</v>
      </c>
      <c r="T1115" s="19" t="s">
        <v>407</v>
      </c>
      <c r="U1115" s="20" t="s">
        <v>523</v>
      </c>
      <c r="V1115" s="22">
        <v>38</v>
      </c>
      <c r="W1115" s="22">
        <v>17</v>
      </c>
      <c r="X1115" s="23"/>
    </row>
    <row r="1116" spans="1:24" s="1" customFormat="1" ht="26" customHeight="1" x14ac:dyDescent="0.3">
      <c r="A1116" s="24" t="s">
        <v>23</v>
      </c>
      <c r="B1116" s="24" t="s">
        <v>1780</v>
      </c>
      <c r="C1116" s="12" t="s">
        <v>1793</v>
      </c>
      <c r="D1116" s="55"/>
      <c r="E1116" s="39" t="str">
        <f>HYPERLINK("https://www.google.ru/search?q=CN9677-005&amp;newwindow=1&amp;tbm=isch","Еще фото")</f>
        <v>Еще фото</v>
      </c>
      <c r="F1116" s="13"/>
      <c r="G1116" s="24" t="s">
        <v>1782</v>
      </c>
      <c r="H1116" s="24" t="s">
        <v>514</v>
      </c>
      <c r="I1116" s="24" t="s">
        <v>1783</v>
      </c>
      <c r="J1116" s="14" t="s">
        <v>29</v>
      </c>
      <c r="K1116" s="15" t="s">
        <v>58</v>
      </c>
      <c r="L1116" s="58"/>
      <c r="M1116" s="14"/>
      <c r="N1116" s="14" t="s">
        <v>241</v>
      </c>
      <c r="O1116" s="14"/>
      <c r="P1116" s="15" t="s">
        <v>1788</v>
      </c>
      <c r="Q1116" s="16">
        <v>5799</v>
      </c>
      <c r="R1116" s="17">
        <v>79</v>
      </c>
      <c r="S1116" s="18">
        <v>1400.4354999999998</v>
      </c>
      <c r="T1116" s="19" t="s">
        <v>407</v>
      </c>
      <c r="U1116" s="20" t="s">
        <v>524</v>
      </c>
      <c r="V1116" s="30">
        <v>39.5</v>
      </c>
      <c r="W1116" s="22">
        <v>3</v>
      </c>
      <c r="X1116" s="23"/>
    </row>
    <row r="1117" spans="1:24" s="1" customFormat="1" ht="14" customHeight="1" x14ac:dyDescent="0.3">
      <c r="A1117" s="11" t="s">
        <v>23</v>
      </c>
      <c r="B1117" s="11" t="s">
        <v>1794</v>
      </c>
      <c r="C1117" s="12" t="s">
        <v>1795</v>
      </c>
      <c r="D1117" s="53"/>
      <c r="E1117" s="39" t="str">
        <f t="shared" ref="E1117:E1123" si="41">HYPERLINK("https://www.google.ru/search?q=DX4816-001&amp;newwindow=1&amp;tbm=isch","Еще фото")</f>
        <v>Еще фото</v>
      </c>
      <c r="F1117" s="13"/>
      <c r="G1117" s="11" t="s">
        <v>1782</v>
      </c>
      <c r="H1117" s="11" t="s">
        <v>514</v>
      </c>
      <c r="I1117" s="14" t="s">
        <v>1783</v>
      </c>
      <c r="J1117" s="14" t="s">
        <v>29</v>
      </c>
      <c r="K1117" s="15" t="s">
        <v>58</v>
      </c>
      <c r="L1117" s="56" t="s">
        <v>1796</v>
      </c>
      <c r="M1117" s="14"/>
      <c r="N1117" s="14" t="s">
        <v>92</v>
      </c>
      <c r="O1117" s="14"/>
      <c r="P1117" s="15" t="s">
        <v>1792</v>
      </c>
      <c r="Q1117" s="16">
        <v>8399</v>
      </c>
      <c r="R1117" s="17">
        <v>78.239999999999995</v>
      </c>
      <c r="S1117" s="18">
        <v>2101.9354999999996</v>
      </c>
      <c r="T1117" s="19" t="s">
        <v>407</v>
      </c>
      <c r="U1117" s="20" t="s">
        <v>352</v>
      </c>
      <c r="V1117" s="30">
        <v>34.5</v>
      </c>
      <c r="W1117" s="22">
        <v>4</v>
      </c>
      <c r="X1117" s="23"/>
    </row>
    <row r="1118" spans="1:24" s="1" customFormat="1" ht="14" customHeight="1" x14ac:dyDescent="0.3">
      <c r="A1118" s="24" t="s">
        <v>23</v>
      </c>
      <c r="B1118" s="24" t="s">
        <v>1794</v>
      </c>
      <c r="C1118" s="12" t="s">
        <v>1795</v>
      </c>
      <c r="D1118" s="54"/>
      <c r="E1118" s="39" t="str">
        <f t="shared" si="41"/>
        <v>Еще фото</v>
      </c>
      <c r="F1118" s="13"/>
      <c r="G1118" s="24" t="s">
        <v>1782</v>
      </c>
      <c r="H1118" s="24" t="s">
        <v>514</v>
      </c>
      <c r="I1118" s="24" t="s">
        <v>1783</v>
      </c>
      <c r="J1118" s="14" t="s">
        <v>29</v>
      </c>
      <c r="K1118" s="15" t="s">
        <v>58</v>
      </c>
      <c r="L1118" s="57"/>
      <c r="M1118" s="14"/>
      <c r="N1118" s="14" t="s">
        <v>92</v>
      </c>
      <c r="O1118" s="14"/>
      <c r="P1118" s="15" t="s">
        <v>1792</v>
      </c>
      <c r="Q1118" s="16">
        <v>8399</v>
      </c>
      <c r="R1118" s="17">
        <v>78.239999999999995</v>
      </c>
      <c r="S1118" s="18">
        <v>2101.9354999999996</v>
      </c>
      <c r="T1118" s="19" t="s">
        <v>407</v>
      </c>
      <c r="U1118" s="20" t="s">
        <v>519</v>
      </c>
      <c r="V1118" s="30">
        <v>35.5</v>
      </c>
      <c r="W1118" s="22">
        <v>31</v>
      </c>
      <c r="X1118" s="23"/>
    </row>
    <row r="1119" spans="1:24" s="1" customFormat="1" ht="14" customHeight="1" x14ac:dyDescent="0.3">
      <c r="A1119" s="24" t="s">
        <v>23</v>
      </c>
      <c r="B1119" s="24" t="s">
        <v>1794</v>
      </c>
      <c r="C1119" s="12" t="s">
        <v>1795</v>
      </c>
      <c r="D1119" s="54"/>
      <c r="E1119" s="39" t="str">
        <f t="shared" si="41"/>
        <v>Еще фото</v>
      </c>
      <c r="F1119" s="13"/>
      <c r="G1119" s="24" t="s">
        <v>1782</v>
      </c>
      <c r="H1119" s="24" t="s">
        <v>514</v>
      </c>
      <c r="I1119" s="24" t="s">
        <v>1783</v>
      </c>
      <c r="J1119" s="14" t="s">
        <v>29</v>
      </c>
      <c r="K1119" s="15" t="s">
        <v>58</v>
      </c>
      <c r="L1119" s="57"/>
      <c r="M1119" s="14"/>
      <c r="N1119" s="14" t="s">
        <v>92</v>
      </c>
      <c r="O1119" s="14"/>
      <c r="P1119" s="15" t="s">
        <v>1792</v>
      </c>
      <c r="Q1119" s="16">
        <v>8399</v>
      </c>
      <c r="R1119" s="17">
        <v>78.239999999999995</v>
      </c>
      <c r="S1119" s="18">
        <v>2101.9354999999996</v>
      </c>
      <c r="T1119" s="19" t="s">
        <v>407</v>
      </c>
      <c r="U1119" s="20" t="s">
        <v>521</v>
      </c>
      <c r="V1119" s="22">
        <v>37</v>
      </c>
      <c r="W1119" s="22">
        <v>36</v>
      </c>
      <c r="X1119" s="23"/>
    </row>
    <row r="1120" spans="1:24" s="1" customFormat="1" ht="14" customHeight="1" x14ac:dyDescent="0.3">
      <c r="A1120" s="24" t="s">
        <v>23</v>
      </c>
      <c r="B1120" s="24" t="s">
        <v>1794</v>
      </c>
      <c r="C1120" s="12" t="s">
        <v>1795</v>
      </c>
      <c r="D1120" s="54"/>
      <c r="E1120" s="39" t="str">
        <f t="shared" si="41"/>
        <v>Еще фото</v>
      </c>
      <c r="F1120" s="13"/>
      <c r="G1120" s="24" t="s">
        <v>1782</v>
      </c>
      <c r="H1120" s="24" t="s">
        <v>514</v>
      </c>
      <c r="I1120" s="24" t="s">
        <v>1783</v>
      </c>
      <c r="J1120" s="14" t="s">
        <v>29</v>
      </c>
      <c r="K1120" s="15" t="s">
        <v>58</v>
      </c>
      <c r="L1120" s="57"/>
      <c r="M1120" s="14"/>
      <c r="N1120" s="14" t="s">
        <v>92</v>
      </c>
      <c r="O1120" s="14"/>
      <c r="P1120" s="15" t="s">
        <v>1792</v>
      </c>
      <c r="Q1120" s="16">
        <v>8399</v>
      </c>
      <c r="R1120" s="17">
        <v>78.239999999999995</v>
      </c>
      <c r="S1120" s="18">
        <v>2101.9354999999996</v>
      </c>
      <c r="T1120" s="19" t="s">
        <v>407</v>
      </c>
      <c r="U1120" s="20" t="s">
        <v>523</v>
      </c>
      <c r="V1120" s="22">
        <v>38</v>
      </c>
      <c r="W1120" s="22">
        <v>30</v>
      </c>
      <c r="X1120" s="23"/>
    </row>
    <row r="1121" spans="1:24" s="1" customFormat="1" ht="14" customHeight="1" x14ac:dyDescent="0.3">
      <c r="A1121" s="24" t="s">
        <v>23</v>
      </c>
      <c r="B1121" s="24" t="s">
        <v>1794</v>
      </c>
      <c r="C1121" s="12" t="s">
        <v>1795</v>
      </c>
      <c r="D1121" s="54"/>
      <c r="E1121" s="39" t="str">
        <f t="shared" si="41"/>
        <v>Еще фото</v>
      </c>
      <c r="F1121" s="13"/>
      <c r="G1121" s="24" t="s">
        <v>1782</v>
      </c>
      <c r="H1121" s="24" t="s">
        <v>514</v>
      </c>
      <c r="I1121" s="24" t="s">
        <v>1783</v>
      </c>
      <c r="J1121" s="14" t="s">
        <v>29</v>
      </c>
      <c r="K1121" s="15" t="s">
        <v>58</v>
      </c>
      <c r="L1121" s="57"/>
      <c r="M1121" s="14"/>
      <c r="N1121" s="14" t="s">
        <v>92</v>
      </c>
      <c r="O1121" s="14"/>
      <c r="P1121" s="15" t="s">
        <v>1792</v>
      </c>
      <c r="Q1121" s="16">
        <v>8399</v>
      </c>
      <c r="R1121" s="17">
        <v>78.239999999999995</v>
      </c>
      <c r="S1121" s="18">
        <v>2101.9354999999996</v>
      </c>
      <c r="T1121" s="19" t="s">
        <v>407</v>
      </c>
      <c r="U1121" s="20" t="s">
        <v>524</v>
      </c>
      <c r="V1121" s="30">
        <v>39.5</v>
      </c>
      <c r="W1121" s="22">
        <v>12</v>
      </c>
      <c r="X1121" s="23"/>
    </row>
    <row r="1122" spans="1:24" s="1" customFormat="1" ht="14" customHeight="1" x14ac:dyDescent="0.3">
      <c r="A1122" s="24" t="s">
        <v>23</v>
      </c>
      <c r="B1122" s="24" t="s">
        <v>1794</v>
      </c>
      <c r="C1122" s="12" t="s">
        <v>1795</v>
      </c>
      <c r="D1122" s="54"/>
      <c r="E1122" s="39" t="str">
        <f t="shared" si="41"/>
        <v>Еще фото</v>
      </c>
      <c r="F1122" s="13"/>
      <c r="G1122" s="24" t="s">
        <v>1782</v>
      </c>
      <c r="H1122" s="24" t="s">
        <v>514</v>
      </c>
      <c r="I1122" s="24" t="s">
        <v>1783</v>
      </c>
      <c r="J1122" s="14" t="s">
        <v>29</v>
      </c>
      <c r="K1122" s="15" t="s">
        <v>58</v>
      </c>
      <c r="L1122" s="57"/>
      <c r="M1122" s="14"/>
      <c r="N1122" s="14" t="s">
        <v>92</v>
      </c>
      <c r="O1122" s="14"/>
      <c r="P1122" s="15" t="s">
        <v>1792</v>
      </c>
      <c r="Q1122" s="16">
        <v>8399</v>
      </c>
      <c r="R1122" s="17">
        <v>78.239999999999995</v>
      </c>
      <c r="S1122" s="18">
        <v>2101.9354999999996</v>
      </c>
      <c r="T1122" s="19" t="s">
        <v>407</v>
      </c>
      <c r="U1122" s="20" t="s">
        <v>526</v>
      </c>
      <c r="V1122" s="22">
        <v>41</v>
      </c>
      <c r="W1122" s="22">
        <v>1</v>
      </c>
      <c r="X1122" s="23"/>
    </row>
    <row r="1123" spans="1:24" s="1" customFormat="1" ht="17" customHeight="1" x14ac:dyDescent="0.3">
      <c r="A1123" s="24" t="s">
        <v>23</v>
      </c>
      <c r="B1123" s="24" t="s">
        <v>1794</v>
      </c>
      <c r="C1123" s="12" t="s">
        <v>1795</v>
      </c>
      <c r="D1123" s="55"/>
      <c r="E1123" s="39" t="str">
        <f t="shared" si="41"/>
        <v>Еще фото</v>
      </c>
      <c r="F1123" s="13"/>
      <c r="G1123" s="24" t="s">
        <v>1782</v>
      </c>
      <c r="H1123" s="24" t="s">
        <v>514</v>
      </c>
      <c r="I1123" s="24" t="s">
        <v>1783</v>
      </c>
      <c r="J1123" s="14" t="s">
        <v>29</v>
      </c>
      <c r="K1123" s="15" t="s">
        <v>58</v>
      </c>
      <c r="L1123" s="58"/>
      <c r="M1123" s="14"/>
      <c r="N1123" s="14" t="s">
        <v>92</v>
      </c>
      <c r="O1123" s="14"/>
      <c r="P1123" s="15" t="s">
        <v>1792</v>
      </c>
      <c r="Q1123" s="16">
        <v>8399</v>
      </c>
      <c r="R1123" s="17">
        <v>78.239999999999995</v>
      </c>
      <c r="S1123" s="18">
        <v>2101.9354999999996</v>
      </c>
      <c r="T1123" s="19" t="s">
        <v>407</v>
      </c>
      <c r="U1123" s="20" t="s">
        <v>666</v>
      </c>
      <c r="V1123" s="22">
        <v>42</v>
      </c>
      <c r="W1123" s="22">
        <v>1</v>
      </c>
      <c r="X1123" s="23"/>
    </row>
    <row r="1124" spans="1:24" s="1" customFormat="1" ht="26" customHeight="1" x14ac:dyDescent="0.3">
      <c r="A1124" s="11" t="s">
        <v>23</v>
      </c>
      <c r="B1124" s="11" t="s">
        <v>1797</v>
      </c>
      <c r="C1124" s="12" t="s">
        <v>1798</v>
      </c>
      <c r="D1124" s="53"/>
      <c r="E1124" s="39" t="str">
        <f>HYPERLINK("https://www.google.ru/search?q=FD4116-201&amp;newwindow=1&amp;tbm=isch","Еще фото")</f>
        <v>Еще фото</v>
      </c>
      <c r="F1124" s="13"/>
      <c r="G1124" s="11" t="s">
        <v>1782</v>
      </c>
      <c r="H1124" s="11" t="s">
        <v>514</v>
      </c>
      <c r="I1124" s="14" t="s">
        <v>1783</v>
      </c>
      <c r="J1124" s="14" t="s">
        <v>29</v>
      </c>
      <c r="K1124" s="15" t="s">
        <v>247</v>
      </c>
      <c r="L1124" s="56" t="s">
        <v>1799</v>
      </c>
      <c r="M1124" s="14"/>
      <c r="N1124" s="14" t="s">
        <v>69</v>
      </c>
      <c r="O1124" s="14"/>
      <c r="P1124" s="15" t="s">
        <v>1008</v>
      </c>
      <c r="Q1124" s="16">
        <v>7799</v>
      </c>
      <c r="R1124" s="17">
        <v>69.13</v>
      </c>
      <c r="S1124" s="18">
        <v>2768.9354999999996</v>
      </c>
      <c r="T1124" s="19" t="s">
        <v>407</v>
      </c>
      <c r="U1124" s="20" t="s">
        <v>523</v>
      </c>
      <c r="V1124" s="22">
        <v>40</v>
      </c>
      <c r="W1124" s="22">
        <v>24</v>
      </c>
      <c r="X1124" s="23"/>
    </row>
    <row r="1125" spans="1:24" s="1" customFormat="1" ht="26" customHeight="1" x14ac:dyDescent="0.3">
      <c r="A1125" s="24" t="s">
        <v>23</v>
      </c>
      <c r="B1125" s="24" t="s">
        <v>1797</v>
      </c>
      <c r="C1125" s="12" t="s">
        <v>1798</v>
      </c>
      <c r="D1125" s="54"/>
      <c r="E1125" s="39" t="str">
        <f>HYPERLINK("https://www.google.ru/search?q=FD4116-201&amp;newwindow=1&amp;tbm=isch","Еще фото")</f>
        <v>Еще фото</v>
      </c>
      <c r="F1125" s="13"/>
      <c r="G1125" s="24" t="s">
        <v>1782</v>
      </c>
      <c r="H1125" s="24" t="s">
        <v>514</v>
      </c>
      <c r="I1125" s="24" t="s">
        <v>1783</v>
      </c>
      <c r="J1125" s="14" t="s">
        <v>29</v>
      </c>
      <c r="K1125" s="15" t="s">
        <v>247</v>
      </c>
      <c r="L1125" s="57"/>
      <c r="M1125" s="14"/>
      <c r="N1125" s="14" t="s">
        <v>69</v>
      </c>
      <c r="O1125" s="14"/>
      <c r="P1125" s="15" t="s">
        <v>1008</v>
      </c>
      <c r="Q1125" s="16">
        <v>7799</v>
      </c>
      <c r="R1125" s="17">
        <v>69.13</v>
      </c>
      <c r="S1125" s="18">
        <v>2768.9354999999996</v>
      </c>
      <c r="T1125" s="19" t="s">
        <v>407</v>
      </c>
      <c r="U1125" s="20" t="s">
        <v>524</v>
      </c>
      <c r="V1125" s="30">
        <v>41.5</v>
      </c>
      <c r="W1125" s="22">
        <v>38</v>
      </c>
      <c r="X1125" s="23"/>
    </row>
    <row r="1126" spans="1:24" s="1" customFormat="1" ht="26" customHeight="1" x14ac:dyDescent="0.3">
      <c r="A1126" s="24" t="s">
        <v>23</v>
      </c>
      <c r="B1126" s="24" t="s">
        <v>1797</v>
      </c>
      <c r="C1126" s="12" t="s">
        <v>1798</v>
      </c>
      <c r="D1126" s="54"/>
      <c r="E1126" s="39" t="str">
        <f>HYPERLINK("https://www.google.ru/search?q=FD4116-201&amp;newwindow=1&amp;tbm=isch","Еще фото")</f>
        <v>Еще фото</v>
      </c>
      <c r="F1126" s="13"/>
      <c r="G1126" s="24" t="s">
        <v>1782</v>
      </c>
      <c r="H1126" s="24" t="s">
        <v>514</v>
      </c>
      <c r="I1126" s="24" t="s">
        <v>1783</v>
      </c>
      <c r="J1126" s="14" t="s">
        <v>29</v>
      </c>
      <c r="K1126" s="15" t="s">
        <v>247</v>
      </c>
      <c r="L1126" s="57"/>
      <c r="M1126" s="14"/>
      <c r="N1126" s="14" t="s">
        <v>69</v>
      </c>
      <c r="O1126" s="14"/>
      <c r="P1126" s="15" t="s">
        <v>1008</v>
      </c>
      <c r="Q1126" s="16">
        <v>7799</v>
      </c>
      <c r="R1126" s="17">
        <v>69.13</v>
      </c>
      <c r="S1126" s="18">
        <v>2768.9354999999996</v>
      </c>
      <c r="T1126" s="19" t="s">
        <v>407</v>
      </c>
      <c r="U1126" s="20" t="s">
        <v>666</v>
      </c>
      <c r="V1126" s="22">
        <v>44</v>
      </c>
      <c r="W1126" s="22">
        <v>1</v>
      </c>
      <c r="X1126" s="23"/>
    </row>
    <row r="1127" spans="1:24" s="1" customFormat="1" ht="26" customHeight="1" x14ac:dyDescent="0.3">
      <c r="A1127" s="24" t="s">
        <v>23</v>
      </c>
      <c r="B1127" s="24" t="s">
        <v>1797</v>
      </c>
      <c r="C1127" s="12" t="s">
        <v>1798</v>
      </c>
      <c r="D1127" s="55"/>
      <c r="E1127" s="39" t="str">
        <f>HYPERLINK("https://www.google.ru/search?q=FD4116-201&amp;newwindow=1&amp;tbm=isch","Еще фото")</f>
        <v>Еще фото</v>
      </c>
      <c r="F1127" s="13"/>
      <c r="G1127" s="24" t="s">
        <v>1782</v>
      </c>
      <c r="H1127" s="24" t="s">
        <v>514</v>
      </c>
      <c r="I1127" s="24" t="s">
        <v>1783</v>
      </c>
      <c r="J1127" s="14" t="s">
        <v>29</v>
      </c>
      <c r="K1127" s="15" t="s">
        <v>247</v>
      </c>
      <c r="L1127" s="58"/>
      <c r="M1127" s="14"/>
      <c r="N1127" s="14" t="s">
        <v>69</v>
      </c>
      <c r="O1127" s="14"/>
      <c r="P1127" s="15" t="s">
        <v>1008</v>
      </c>
      <c r="Q1127" s="16">
        <v>7799</v>
      </c>
      <c r="R1127" s="17">
        <v>69.13</v>
      </c>
      <c r="S1127" s="18">
        <v>2768.9354999999996</v>
      </c>
      <c r="T1127" s="19" t="s">
        <v>407</v>
      </c>
      <c r="U1127" s="20" t="s">
        <v>579</v>
      </c>
      <c r="V1127" s="22">
        <v>45</v>
      </c>
      <c r="W1127" s="22">
        <v>1</v>
      </c>
      <c r="X1127" s="23"/>
    </row>
    <row r="1128" spans="1:24" s="1" customFormat="1" ht="21" customHeight="1" x14ac:dyDescent="0.3">
      <c r="A1128" s="11" t="s">
        <v>23</v>
      </c>
      <c r="B1128" s="11" t="s">
        <v>1780</v>
      </c>
      <c r="C1128" s="27" t="s">
        <v>1800</v>
      </c>
      <c r="D1128" s="53"/>
      <c r="E1128" s="39" t="str">
        <f>HYPERLINK("https://www.google.ru/search?q=CN9677-100&amp;newwindow=1&amp;tbm=isch","Еще фото")</f>
        <v>Еще фото</v>
      </c>
      <c r="F1128" s="13"/>
      <c r="G1128" s="11" t="s">
        <v>1782</v>
      </c>
      <c r="H1128" s="11" t="s">
        <v>514</v>
      </c>
      <c r="I1128" s="14" t="s">
        <v>1783</v>
      </c>
      <c r="J1128" s="14" t="s">
        <v>29</v>
      </c>
      <c r="K1128" s="15" t="s">
        <v>58</v>
      </c>
      <c r="L1128" s="56" t="s">
        <v>1787</v>
      </c>
      <c r="M1128" s="14"/>
      <c r="N1128" s="14" t="s">
        <v>75</v>
      </c>
      <c r="O1128" s="14"/>
      <c r="P1128" s="15" t="s">
        <v>1801</v>
      </c>
      <c r="Q1128" s="16">
        <v>6899</v>
      </c>
      <c r="R1128" s="17">
        <v>65.53</v>
      </c>
      <c r="S1128" s="18">
        <v>2734.4354999999996</v>
      </c>
      <c r="T1128" s="19" t="s">
        <v>407</v>
      </c>
      <c r="U1128" s="20" t="s">
        <v>519</v>
      </c>
      <c r="V1128" s="30">
        <v>35.5</v>
      </c>
      <c r="W1128" s="22">
        <v>26</v>
      </c>
      <c r="X1128" s="23"/>
    </row>
    <row r="1129" spans="1:24" s="1" customFormat="1" ht="21" customHeight="1" x14ac:dyDescent="0.3">
      <c r="A1129" s="24" t="s">
        <v>23</v>
      </c>
      <c r="B1129" s="24" t="s">
        <v>1780</v>
      </c>
      <c r="C1129" s="28" t="s">
        <v>1800</v>
      </c>
      <c r="D1129" s="54"/>
      <c r="E1129" s="39" t="str">
        <f>HYPERLINK("https://www.google.ru/search?q=CN9677-100&amp;newwindow=1&amp;tbm=isch","Еще фото")</f>
        <v>Еще фото</v>
      </c>
      <c r="F1129" s="13"/>
      <c r="G1129" s="24" t="s">
        <v>1782</v>
      </c>
      <c r="H1129" s="24" t="s">
        <v>514</v>
      </c>
      <c r="I1129" s="24" t="s">
        <v>1783</v>
      </c>
      <c r="J1129" s="14" t="s">
        <v>29</v>
      </c>
      <c r="K1129" s="15" t="s">
        <v>58</v>
      </c>
      <c r="L1129" s="57"/>
      <c r="M1129" s="14"/>
      <c r="N1129" s="14" t="s">
        <v>75</v>
      </c>
      <c r="O1129" s="14"/>
      <c r="P1129" s="15" t="s">
        <v>1801</v>
      </c>
      <c r="Q1129" s="16">
        <v>6899</v>
      </c>
      <c r="R1129" s="17">
        <v>65.53</v>
      </c>
      <c r="S1129" s="18">
        <v>2734.4354999999996</v>
      </c>
      <c r="T1129" s="19" t="s">
        <v>407</v>
      </c>
      <c r="U1129" s="20" t="s">
        <v>521</v>
      </c>
      <c r="V1129" s="22">
        <v>37</v>
      </c>
      <c r="W1129" s="22">
        <v>56</v>
      </c>
      <c r="X1129" s="23"/>
    </row>
    <row r="1130" spans="1:24" s="1" customFormat="1" ht="21" customHeight="1" x14ac:dyDescent="0.3">
      <c r="A1130" s="24" t="s">
        <v>23</v>
      </c>
      <c r="B1130" s="24" t="s">
        <v>1780</v>
      </c>
      <c r="C1130" s="28" t="s">
        <v>1800</v>
      </c>
      <c r="D1130" s="54"/>
      <c r="E1130" s="39" t="str">
        <f>HYPERLINK("https://www.google.ru/search?q=CN9677-100&amp;newwindow=1&amp;tbm=isch","Еще фото")</f>
        <v>Еще фото</v>
      </c>
      <c r="F1130" s="13"/>
      <c r="G1130" s="24" t="s">
        <v>1782</v>
      </c>
      <c r="H1130" s="24" t="s">
        <v>514</v>
      </c>
      <c r="I1130" s="24" t="s">
        <v>1783</v>
      </c>
      <c r="J1130" s="14" t="s">
        <v>29</v>
      </c>
      <c r="K1130" s="15" t="s">
        <v>58</v>
      </c>
      <c r="L1130" s="57"/>
      <c r="M1130" s="14"/>
      <c r="N1130" s="14" t="s">
        <v>75</v>
      </c>
      <c r="O1130" s="14"/>
      <c r="P1130" s="15" t="s">
        <v>1801</v>
      </c>
      <c r="Q1130" s="16">
        <v>6899</v>
      </c>
      <c r="R1130" s="17">
        <v>65.53</v>
      </c>
      <c r="S1130" s="18">
        <v>2734.4354999999996</v>
      </c>
      <c r="T1130" s="19" t="s">
        <v>407</v>
      </c>
      <c r="U1130" s="20" t="s">
        <v>523</v>
      </c>
      <c r="V1130" s="22">
        <v>38</v>
      </c>
      <c r="W1130" s="22">
        <v>50</v>
      </c>
      <c r="X1130" s="23"/>
    </row>
    <row r="1131" spans="1:24" s="1" customFormat="1" ht="21" customHeight="1" x14ac:dyDescent="0.3">
      <c r="A1131" s="24" t="s">
        <v>23</v>
      </c>
      <c r="B1131" s="24" t="s">
        <v>1780</v>
      </c>
      <c r="C1131" s="28" t="s">
        <v>1800</v>
      </c>
      <c r="D1131" s="54"/>
      <c r="E1131" s="39" t="str">
        <f>HYPERLINK("https://www.google.ru/search?q=CN9677-100&amp;newwindow=1&amp;tbm=isch","Еще фото")</f>
        <v>Еще фото</v>
      </c>
      <c r="F1131" s="13"/>
      <c r="G1131" s="24" t="s">
        <v>1782</v>
      </c>
      <c r="H1131" s="24" t="s">
        <v>514</v>
      </c>
      <c r="I1131" s="24" t="s">
        <v>1783</v>
      </c>
      <c r="J1131" s="14" t="s">
        <v>29</v>
      </c>
      <c r="K1131" s="15" t="s">
        <v>58</v>
      </c>
      <c r="L1131" s="57"/>
      <c r="M1131" s="14"/>
      <c r="N1131" s="14" t="s">
        <v>75</v>
      </c>
      <c r="O1131" s="14"/>
      <c r="P1131" s="15" t="s">
        <v>1801</v>
      </c>
      <c r="Q1131" s="16">
        <v>6899</v>
      </c>
      <c r="R1131" s="17">
        <v>65.53</v>
      </c>
      <c r="S1131" s="18">
        <v>2734.4354999999996</v>
      </c>
      <c r="T1131" s="19" t="s">
        <v>407</v>
      </c>
      <c r="U1131" s="20" t="s">
        <v>524</v>
      </c>
      <c r="V1131" s="30">
        <v>39.5</v>
      </c>
      <c r="W1131" s="22">
        <v>36</v>
      </c>
      <c r="X1131" s="23"/>
    </row>
    <row r="1132" spans="1:24" s="1" customFormat="1" ht="32" customHeight="1" x14ac:dyDescent="0.3">
      <c r="A1132" s="24" t="s">
        <v>23</v>
      </c>
      <c r="B1132" s="24" t="s">
        <v>1780</v>
      </c>
      <c r="C1132" s="28" t="s">
        <v>1800</v>
      </c>
      <c r="D1132" s="55"/>
      <c r="E1132" s="39" t="str">
        <f>HYPERLINK("https://www.google.ru/search?q=CN9677-100&amp;newwindow=1&amp;tbm=isch","Еще фото")</f>
        <v>Еще фото</v>
      </c>
      <c r="F1132" s="13"/>
      <c r="G1132" s="24" t="s">
        <v>1782</v>
      </c>
      <c r="H1132" s="24" t="s">
        <v>514</v>
      </c>
      <c r="I1132" s="24" t="s">
        <v>1783</v>
      </c>
      <c r="J1132" s="14" t="s">
        <v>29</v>
      </c>
      <c r="K1132" s="15" t="s">
        <v>58</v>
      </c>
      <c r="L1132" s="58"/>
      <c r="M1132" s="14"/>
      <c r="N1132" s="14" t="s">
        <v>75</v>
      </c>
      <c r="O1132" s="14"/>
      <c r="P1132" s="15" t="s">
        <v>1801</v>
      </c>
      <c r="Q1132" s="16">
        <v>6899</v>
      </c>
      <c r="R1132" s="17">
        <v>65.53</v>
      </c>
      <c r="S1132" s="18">
        <v>2734.4354999999996</v>
      </c>
      <c r="T1132" s="19" t="s">
        <v>407</v>
      </c>
      <c r="U1132" s="20" t="s">
        <v>526</v>
      </c>
      <c r="V1132" s="22">
        <v>41</v>
      </c>
      <c r="W1132" s="22">
        <v>6</v>
      </c>
      <c r="X1132" s="23"/>
    </row>
    <row r="1133" spans="1:24" s="1" customFormat="1" ht="52.05" customHeight="1" x14ac:dyDescent="0.3">
      <c r="A1133" s="11" t="s">
        <v>23</v>
      </c>
      <c r="B1133" s="11" t="s">
        <v>1780</v>
      </c>
      <c r="C1133" s="12" t="s">
        <v>1802</v>
      </c>
      <c r="D1133" s="59"/>
      <c r="E1133" s="39" t="str">
        <f>HYPERLINK("https://www.google.ru/search?q=CN9678-006&amp;newwindow=1&amp;tbm=isch","Еще фото")</f>
        <v>Еще фото</v>
      </c>
      <c r="F1133" s="13"/>
      <c r="G1133" s="11" t="s">
        <v>1782</v>
      </c>
      <c r="H1133" s="11" t="s">
        <v>514</v>
      </c>
      <c r="I1133" s="14" t="s">
        <v>1783</v>
      </c>
      <c r="J1133" s="14" t="s">
        <v>29</v>
      </c>
      <c r="K1133" s="15" t="s">
        <v>30</v>
      </c>
      <c r="L1133" s="56" t="s">
        <v>1803</v>
      </c>
      <c r="M1133" s="14"/>
      <c r="N1133" s="14" t="s">
        <v>92</v>
      </c>
      <c r="O1133" s="14"/>
      <c r="P1133" s="15" t="s">
        <v>1804</v>
      </c>
      <c r="Q1133" s="16">
        <v>5899</v>
      </c>
      <c r="R1133" s="17">
        <v>55.62</v>
      </c>
      <c r="S1133" s="18">
        <v>3010.4354999999996</v>
      </c>
      <c r="T1133" s="19" t="s">
        <v>407</v>
      </c>
      <c r="U1133" s="20" t="s">
        <v>523</v>
      </c>
      <c r="V1133" s="22">
        <v>40</v>
      </c>
      <c r="W1133" s="22">
        <v>12</v>
      </c>
      <c r="X1133" s="23"/>
    </row>
    <row r="1134" spans="1:24" s="1" customFormat="1" ht="61.05" customHeight="1" x14ac:dyDescent="0.3">
      <c r="A1134" s="24" t="s">
        <v>23</v>
      </c>
      <c r="B1134" s="24" t="s">
        <v>1780</v>
      </c>
      <c r="C1134" s="12" t="s">
        <v>1802</v>
      </c>
      <c r="D1134" s="60"/>
      <c r="E1134" s="39" t="str">
        <f>HYPERLINK("https://www.google.ru/search?q=CN9678-006&amp;newwindow=1&amp;tbm=isch","Еще фото")</f>
        <v>Еще фото</v>
      </c>
      <c r="F1134" s="13"/>
      <c r="G1134" s="24" t="s">
        <v>1782</v>
      </c>
      <c r="H1134" s="24" t="s">
        <v>514</v>
      </c>
      <c r="I1134" s="24" t="s">
        <v>1783</v>
      </c>
      <c r="J1134" s="14" t="s">
        <v>29</v>
      </c>
      <c r="K1134" s="15" t="s">
        <v>30</v>
      </c>
      <c r="L1134" s="58"/>
      <c r="M1134" s="14"/>
      <c r="N1134" s="14" t="s">
        <v>92</v>
      </c>
      <c r="O1134" s="14"/>
      <c r="P1134" s="15" t="s">
        <v>1804</v>
      </c>
      <c r="Q1134" s="16">
        <v>5899</v>
      </c>
      <c r="R1134" s="17">
        <v>55.62</v>
      </c>
      <c r="S1134" s="18">
        <v>3010.4354999999996</v>
      </c>
      <c r="T1134" s="19" t="s">
        <v>407</v>
      </c>
      <c r="U1134" s="20" t="s">
        <v>524</v>
      </c>
      <c r="V1134" s="30">
        <v>41.5</v>
      </c>
      <c r="W1134" s="22">
        <v>2</v>
      </c>
      <c r="X1134" s="23"/>
    </row>
    <row r="1135" spans="1:24" s="1" customFormat="1" ht="35" customHeight="1" x14ac:dyDescent="0.3">
      <c r="A1135" s="11" t="s">
        <v>23</v>
      </c>
      <c r="B1135" s="11" t="s">
        <v>1805</v>
      </c>
      <c r="C1135" s="12" t="s">
        <v>1806</v>
      </c>
      <c r="D1135" s="53"/>
      <c r="E1135" s="39" t="str">
        <f>HYPERLINK("https://www.google.ru/search?q=HF2719-200&amp;newwindow=1&amp;tbm=isch","Еще фото")</f>
        <v>Еще фото</v>
      </c>
      <c r="F1135" s="13"/>
      <c r="G1135" s="11" t="s">
        <v>1807</v>
      </c>
      <c r="H1135" s="11" t="s">
        <v>514</v>
      </c>
      <c r="I1135" s="14" t="s">
        <v>1783</v>
      </c>
      <c r="J1135" s="14" t="s">
        <v>29</v>
      </c>
      <c r="K1135" s="15" t="s">
        <v>58</v>
      </c>
      <c r="L1135" s="56" t="s">
        <v>1808</v>
      </c>
      <c r="M1135" s="14"/>
      <c r="N1135" s="14" t="s">
        <v>390</v>
      </c>
      <c r="O1135" s="14"/>
      <c r="P1135" s="15" t="s">
        <v>1809</v>
      </c>
      <c r="Q1135" s="16">
        <v>7899</v>
      </c>
      <c r="R1135" s="17">
        <v>48.88</v>
      </c>
      <c r="S1135" s="18">
        <v>4643.4354999999996</v>
      </c>
      <c r="T1135" s="19" t="s">
        <v>407</v>
      </c>
      <c r="U1135" s="20" t="s">
        <v>519</v>
      </c>
      <c r="V1135" s="30">
        <v>35.5</v>
      </c>
      <c r="W1135" s="22">
        <v>1</v>
      </c>
      <c r="X1135" s="23"/>
    </row>
    <row r="1136" spans="1:24" s="1" customFormat="1" ht="35" customHeight="1" x14ac:dyDescent="0.3">
      <c r="A1136" s="24" t="s">
        <v>23</v>
      </c>
      <c r="B1136" s="24" t="s">
        <v>1805</v>
      </c>
      <c r="C1136" s="12" t="s">
        <v>1806</v>
      </c>
      <c r="D1136" s="54"/>
      <c r="E1136" s="39" t="str">
        <f>HYPERLINK("https://www.google.ru/search?q=HF2719-200&amp;newwindow=1&amp;tbm=isch","Еще фото")</f>
        <v>Еще фото</v>
      </c>
      <c r="F1136" s="13"/>
      <c r="G1136" s="24" t="s">
        <v>1807</v>
      </c>
      <c r="H1136" s="24" t="s">
        <v>514</v>
      </c>
      <c r="I1136" s="24" t="s">
        <v>1783</v>
      </c>
      <c r="J1136" s="14" t="s">
        <v>29</v>
      </c>
      <c r="K1136" s="15" t="s">
        <v>58</v>
      </c>
      <c r="L1136" s="57"/>
      <c r="M1136" s="14"/>
      <c r="N1136" s="14" t="s">
        <v>390</v>
      </c>
      <c r="O1136" s="14"/>
      <c r="P1136" s="15" t="s">
        <v>1809</v>
      </c>
      <c r="Q1136" s="16">
        <v>7899</v>
      </c>
      <c r="R1136" s="17">
        <v>48.88</v>
      </c>
      <c r="S1136" s="18">
        <v>4643.4354999999996</v>
      </c>
      <c r="T1136" s="19" t="s">
        <v>407</v>
      </c>
      <c r="U1136" s="20" t="s">
        <v>521</v>
      </c>
      <c r="V1136" s="22">
        <v>37</v>
      </c>
      <c r="W1136" s="22">
        <v>2</v>
      </c>
      <c r="X1136" s="23"/>
    </row>
    <row r="1137" spans="1:24" s="1" customFormat="1" ht="37.049999999999997" customHeight="1" x14ac:dyDescent="0.3">
      <c r="A1137" s="24" t="s">
        <v>23</v>
      </c>
      <c r="B1137" s="24" t="s">
        <v>1805</v>
      </c>
      <c r="C1137" s="12" t="s">
        <v>1806</v>
      </c>
      <c r="D1137" s="55"/>
      <c r="E1137" s="39" t="str">
        <f>HYPERLINK("https://www.google.ru/search?q=HF2719-200&amp;newwindow=1&amp;tbm=isch","Еще фото")</f>
        <v>Еще фото</v>
      </c>
      <c r="F1137" s="13"/>
      <c r="G1137" s="24" t="s">
        <v>1807</v>
      </c>
      <c r="H1137" s="24" t="s">
        <v>514</v>
      </c>
      <c r="I1137" s="24" t="s">
        <v>1783</v>
      </c>
      <c r="J1137" s="14" t="s">
        <v>29</v>
      </c>
      <c r="K1137" s="15" t="s">
        <v>58</v>
      </c>
      <c r="L1137" s="58"/>
      <c r="M1137" s="14"/>
      <c r="N1137" s="14" t="s">
        <v>390</v>
      </c>
      <c r="O1137" s="14"/>
      <c r="P1137" s="15" t="s">
        <v>1809</v>
      </c>
      <c r="Q1137" s="16">
        <v>7899</v>
      </c>
      <c r="R1137" s="17">
        <v>48.88</v>
      </c>
      <c r="S1137" s="18">
        <v>4643.4354999999996</v>
      </c>
      <c r="T1137" s="19" t="s">
        <v>407</v>
      </c>
      <c r="U1137" s="20" t="s">
        <v>524</v>
      </c>
      <c r="V1137" s="30">
        <v>39.5</v>
      </c>
      <c r="W1137" s="22">
        <v>2</v>
      </c>
      <c r="X1137" s="23"/>
    </row>
    <row r="1138" spans="1:24" s="1" customFormat="1" ht="108" customHeight="1" x14ac:dyDescent="0.3">
      <c r="A1138" s="11" t="s">
        <v>23</v>
      </c>
      <c r="B1138" s="11" t="s">
        <v>1780</v>
      </c>
      <c r="C1138" s="12" t="s">
        <v>1810</v>
      </c>
      <c r="D1138" s="26"/>
      <c r="E1138" s="39" t="str">
        <f>HYPERLINK("https://www.google.ru/search?q=CN9678-200&amp;newwindow=1&amp;tbm=isch","Еще фото")</f>
        <v>Еще фото</v>
      </c>
      <c r="F1138" s="13"/>
      <c r="G1138" s="11" t="s">
        <v>1782</v>
      </c>
      <c r="H1138" s="11" t="s">
        <v>514</v>
      </c>
      <c r="I1138" s="14" t="s">
        <v>1783</v>
      </c>
      <c r="J1138" s="14" t="s">
        <v>29</v>
      </c>
      <c r="K1138" s="15" t="s">
        <v>30</v>
      </c>
      <c r="L1138" s="14" t="s">
        <v>1803</v>
      </c>
      <c r="M1138" s="14"/>
      <c r="N1138" s="14" t="s">
        <v>64</v>
      </c>
      <c r="O1138" s="14"/>
      <c r="P1138" s="15" t="s">
        <v>988</v>
      </c>
      <c r="Q1138" s="16">
        <v>4899</v>
      </c>
      <c r="R1138" s="17">
        <v>45.14</v>
      </c>
      <c r="S1138" s="18">
        <v>3090.9354999999996</v>
      </c>
      <c r="T1138" s="19" t="s">
        <v>407</v>
      </c>
      <c r="U1138" s="20" t="s">
        <v>521</v>
      </c>
      <c r="V1138" s="22">
        <v>39</v>
      </c>
      <c r="W1138" s="22">
        <v>3</v>
      </c>
      <c r="X1138" s="23"/>
    </row>
    <row r="1139" spans="1:24" s="1" customFormat="1" ht="35" customHeight="1" x14ac:dyDescent="0.3">
      <c r="A1139" s="11" t="s">
        <v>23</v>
      </c>
      <c r="B1139" s="11" t="s">
        <v>1811</v>
      </c>
      <c r="C1139" s="12" t="s">
        <v>1812</v>
      </c>
      <c r="D1139" s="53"/>
      <c r="E1139" s="39" t="str">
        <f>HYPERLINK("https://www.google.ru/search?q=343880-410&amp;newwindow=1&amp;tbm=isch","Еще фото")</f>
        <v>Еще фото</v>
      </c>
      <c r="F1139" s="13"/>
      <c r="G1139" s="11" t="s">
        <v>1813</v>
      </c>
      <c r="H1139" s="11" t="s">
        <v>514</v>
      </c>
      <c r="I1139" s="14" t="s">
        <v>1783</v>
      </c>
      <c r="J1139" s="14" t="s">
        <v>1790</v>
      </c>
      <c r="K1139" s="15" t="s">
        <v>30</v>
      </c>
      <c r="L1139" s="56"/>
      <c r="M1139" s="14"/>
      <c r="N1139" s="14" t="s">
        <v>85</v>
      </c>
      <c r="O1139" s="14"/>
      <c r="P1139" s="15" t="s">
        <v>1814</v>
      </c>
      <c r="Q1139" s="16">
        <v>6599</v>
      </c>
      <c r="R1139" s="17">
        <v>40</v>
      </c>
      <c r="S1139" s="18">
        <v>4553.3099999999995</v>
      </c>
      <c r="T1139" s="19" t="s">
        <v>407</v>
      </c>
      <c r="U1139" s="20" t="s">
        <v>524</v>
      </c>
      <c r="V1139" s="30">
        <v>41.5</v>
      </c>
      <c r="W1139" s="22">
        <v>2</v>
      </c>
      <c r="X1139" s="23"/>
    </row>
    <row r="1140" spans="1:24" s="1" customFormat="1" ht="35" customHeight="1" x14ac:dyDescent="0.3">
      <c r="A1140" s="24" t="s">
        <v>23</v>
      </c>
      <c r="B1140" s="24" t="s">
        <v>1811</v>
      </c>
      <c r="C1140" s="12" t="s">
        <v>1812</v>
      </c>
      <c r="D1140" s="54"/>
      <c r="E1140" s="39" t="str">
        <f>HYPERLINK("https://www.google.ru/search?q=343880-410&amp;newwindow=1&amp;tbm=isch","Еще фото")</f>
        <v>Еще фото</v>
      </c>
      <c r="F1140" s="13"/>
      <c r="G1140" s="24" t="s">
        <v>1813</v>
      </c>
      <c r="H1140" s="24" t="s">
        <v>514</v>
      </c>
      <c r="I1140" s="24" t="s">
        <v>1783</v>
      </c>
      <c r="J1140" s="14" t="s">
        <v>1790</v>
      </c>
      <c r="K1140" s="15" t="s">
        <v>30</v>
      </c>
      <c r="L1140" s="57"/>
      <c r="M1140" s="14"/>
      <c r="N1140" s="14" t="s">
        <v>85</v>
      </c>
      <c r="O1140" s="14"/>
      <c r="P1140" s="15" t="s">
        <v>1814</v>
      </c>
      <c r="Q1140" s="16">
        <v>6599</v>
      </c>
      <c r="R1140" s="17">
        <v>40</v>
      </c>
      <c r="S1140" s="18">
        <v>4553.3099999999995</v>
      </c>
      <c r="T1140" s="19" t="s">
        <v>407</v>
      </c>
      <c r="U1140" s="20" t="s">
        <v>526</v>
      </c>
      <c r="V1140" s="22">
        <v>43</v>
      </c>
      <c r="W1140" s="22">
        <v>2</v>
      </c>
      <c r="X1140" s="23"/>
    </row>
    <row r="1141" spans="1:24" s="1" customFormat="1" ht="37.049999999999997" customHeight="1" x14ac:dyDescent="0.3">
      <c r="A1141" s="24" t="s">
        <v>23</v>
      </c>
      <c r="B1141" s="24" t="s">
        <v>1811</v>
      </c>
      <c r="C1141" s="12" t="s">
        <v>1812</v>
      </c>
      <c r="D1141" s="55"/>
      <c r="E1141" s="39" t="str">
        <f>HYPERLINK("https://www.google.ru/search?q=343880-410&amp;newwindow=1&amp;tbm=isch","Еще фото")</f>
        <v>Еще фото</v>
      </c>
      <c r="F1141" s="13"/>
      <c r="G1141" s="24" t="s">
        <v>1813</v>
      </c>
      <c r="H1141" s="24" t="s">
        <v>514</v>
      </c>
      <c r="I1141" s="24" t="s">
        <v>1783</v>
      </c>
      <c r="J1141" s="14" t="s">
        <v>1790</v>
      </c>
      <c r="K1141" s="15" t="s">
        <v>30</v>
      </c>
      <c r="L1141" s="58"/>
      <c r="M1141" s="14"/>
      <c r="N1141" s="14" t="s">
        <v>85</v>
      </c>
      <c r="O1141" s="14"/>
      <c r="P1141" s="15" t="s">
        <v>1814</v>
      </c>
      <c r="Q1141" s="16">
        <v>6599</v>
      </c>
      <c r="R1141" s="17">
        <v>40</v>
      </c>
      <c r="S1141" s="18">
        <v>4553.3099999999995</v>
      </c>
      <c r="T1141" s="19" t="s">
        <v>407</v>
      </c>
      <c r="U1141" s="20" t="s">
        <v>579</v>
      </c>
      <c r="V1141" s="22">
        <v>45</v>
      </c>
      <c r="W1141" s="22">
        <v>2</v>
      </c>
      <c r="X1141" s="23"/>
    </row>
    <row r="1142" spans="1:24" s="1" customFormat="1" ht="21" customHeight="1" x14ac:dyDescent="0.3">
      <c r="A1142" s="11" t="s">
        <v>23</v>
      </c>
      <c r="B1142" s="11" t="s">
        <v>1815</v>
      </c>
      <c r="C1142" s="27" t="s">
        <v>1816</v>
      </c>
      <c r="D1142" s="53"/>
      <c r="E1142" s="39" t="str">
        <f>HYPERLINK("https://www.google.ru/search?q=CN9675-002&amp;newwindow=1&amp;tbm=isch","Еще фото")</f>
        <v>Еще фото</v>
      </c>
      <c r="F1142" s="13"/>
      <c r="G1142" s="11" t="s">
        <v>1782</v>
      </c>
      <c r="H1142" s="11" t="s">
        <v>514</v>
      </c>
      <c r="I1142" s="14" t="s">
        <v>1783</v>
      </c>
      <c r="J1142" s="14" t="s">
        <v>29</v>
      </c>
      <c r="K1142" s="15" t="s">
        <v>30</v>
      </c>
      <c r="L1142" s="56" t="s">
        <v>1817</v>
      </c>
      <c r="M1142" s="14"/>
      <c r="N1142" s="14" t="s">
        <v>241</v>
      </c>
      <c r="O1142" s="14" t="s">
        <v>86</v>
      </c>
      <c r="P1142" s="15" t="s">
        <v>1718</v>
      </c>
      <c r="Q1142" s="16">
        <v>5699</v>
      </c>
      <c r="R1142" s="17">
        <v>40</v>
      </c>
      <c r="S1142" s="18">
        <v>3932.31</v>
      </c>
      <c r="T1142" s="19" t="s">
        <v>407</v>
      </c>
      <c r="U1142" s="20" t="s">
        <v>519</v>
      </c>
      <c r="V1142" s="30">
        <v>37.5</v>
      </c>
      <c r="W1142" s="22">
        <v>4</v>
      </c>
      <c r="X1142" s="23"/>
    </row>
    <row r="1143" spans="1:24" s="1" customFormat="1" ht="21" customHeight="1" x14ac:dyDescent="0.3">
      <c r="A1143" s="24" t="s">
        <v>23</v>
      </c>
      <c r="B1143" s="24" t="s">
        <v>1815</v>
      </c>
      <c r="C1143" s="28" t="s">
        <v>1816</v>
      </c>
      <c r="D1143" s="54"/>
      <c r="E1143" s="39" t="str">
        <f>HYPERLINK("https://www.google.ru/search?q=CN9675-002&amp;newwindow=1&amp;tbm=isch","Еще фото")</f>
        <v>Еще фото</v>
      </c>
      <c r="F1143" s="13"/>
      <c r="G1143" s="24" t="s">
        <v>1782</v>
      </c>
      <c r="H1143" s="24" t="s">
        <v>514</v>
      </c>
      <c r="I1143" s="24" t="s">
        <v>1783</v>
      </c>
      <c r="J1143" s="14" t="s">
        <v>29</v>
      </c>
      <c r="K1143" s="15" t="s">
        <v>30</v>
      </c>
      <c r="L1143" s="57"/>
      <c r="M1143" s="14"/>
      <c r="N1143" s="14" t="s">
        <v>241</v>
      </c>
      <c r="O1143" s="14" t="s">
        <v>86</v>
      </c>
      <c r="P1143" s="15" t="s">
        <v>1718</v>
      </c>
      <c r="Q1143" s="16">
        <v>5699</v>
      </c>
      <c r="R1143" s="17">
        <v>40</v>
      </c>
      <c r="S1143" s="18">
        <v>3932.31</v>
      </c>
      <c r="T1143" s="19" t="s">
        <v>407</v>
      </c>
      <c r="U1143" s="20" t="s">
        <v>521</v>
      </c>
      <c r="V1143" s="22">
        <v>39</v>
      </c>
      <c r="W1143" s="22">
        <v>46</v>
      </c>
      <c r="X1143" s="23"/>
    </row>
    <row r="1144" spans="1:24" s="1" customFormat="1" ht="21" customHeight="1" x14ac:dyDescent="0.3">
      <c r="A1144" s="24" t="s">
        <v>23</v>
      </c>
      <c r="B1144" s="24" t="s">
        <v>1815</v>
      </c>
      <c r="C1144" s="28" t="s">
        <v>1816</v>
      </c>
      <c r="D1144" s="54"/>
      <c r="E1144" s="39" t="str">
        <f>HYPERLINK("https://www.google.ru/search?q=CN9675-002&amp;newwindow=1&amp;tbm=isch","Еще фото")</f>
        <v>Еще фото</v>
      </c>
      <c r="F1144" s="13"/>
      <c r="G1144" s="24" t="s">
        <v>1782</v>
      </c>
      <c r="H1144" s="24" t="s">
        <v>514</v>
      </c>
      <c r="I1144" s="24" t="s">
        <v>1783</v>
      </c>
      <c r="J1144" s="14" t="s">
        <v>29</v>
      </c>
      <c r="K1144" s="15" t="s">
        <v>30</v>
      </c>
      <c r="L1144" s="57"/>
      <c r="M1144" s="14"/>
      <c r="N1144" s="14" t="s">
        <v>241</v>
      </c>
      <c r="O1144" s="14" t="s">
        <v>86</v>
      </c>
      <c r="P1144" s="15" t="s">
        <v>1718</v>
      </c>
      <c r="Q1144" s="16">
        <v>5699</v>
      </c>
      <c r="R1144" s="17">
        <v>40</v>
      </c>
      <c r="S1144" s="18">
        <v>3932.31</v>
      </c>
      <c r="T1144" s="19" t="s">
        <v>407</v>
      </c>
      <c r="U1144" s="20" t="s">
        <v>523</v>
      </c>
      <c r="V1144" s="22">
        <v>40</v>
      </c>
      <c r="W1144" s="22">
        <v>75</v>
      </c>
      <c r="X1144" s="23"/>
    </row>
    <row r="1145" spans="1:24" s="1" customFormat="1" ht="21" customHeight="1" x14ac:dyDescent="0.3">
      <c r="A1145" s="24" t="s">
        <v>23</v>
      </c>
      <c r="B1145" s="24" t="s">
        <v>1815</v>
      </c>
      <c r="C1145" s="28" t="s">
        <v>1816</v>
      </c>
      <c r="D1145" s="54"/>
      <c r="E1145" s="39" t="str">
        <f>HYPERLINK("https://www.google.ru/search?q=CN9675-002&amp;newwindow=1&amp;tbm=isch","Еще фото")</f>
        <v>Еще фото</v>
      </c>
      <c r="F1145" s="13"/>
      <c r="G1145" s="24" t="s">
        <v>1782</v>
      </c>
      <c r="H1145" s="24" t="s">
        <v>514</v>
      </c>
      <c r="I1145" s="24" t="s">
        <v>1783</v>
      </c>
      <c r="J1145" s="14" t="s">
        <v>29</v>
      </c>
      <c r="K1145" s="15" t="s">
        <v>30</v>
      </c>
      <c r="L1145" s="57"/>
      <c r="M1145" s="14"/>
      <c r="N1145" s="14" t="s">
        <v>241</v>
      </c>
      <c r="O1145" s="14" t="s">
        <v>86</v>
      </c>
      <c r="P1145" s="15" t="s">
        <v>1718</v>
      </c>
      <c r="Q1145" s="16">
        <v>5699</v>
      </c>
      <c r="R1145" s="17">
        <v>40</v>
      </c>
      <c r="S1145" s="18">
        <v>3932.31</v>
      </c>
      <c r="T1145" s="19" t="s">
        <v>407</v>
      </c>
      <c r="U1145" s="20" t="s">
        <v>524</v>
      </c>
      <c r="V1145" s="30">
        <v>41.5</v>
      </c>
      <c r="W1145" s="22">
        <v>42</v>
      </c>
      <c r="X1145" s="23"/>
    </row>
    <row r="1146" spans="1:24" s="1" customFormat="1" ht="32" customHeight="1" x14ac:dyDescent="0.3">
      <c r="A1146" s="24" t="s">
        <v>23</v>
      </c>
      <c r="B1146" s="24" t="s">
        <v>1815</v>
      </c>
      <c r="C1146" s="28" t="s">
        <v>1816</v>
      </c>
      <c r="D1146" s="55"/>
      <c r="E1146" s="39" t="str">
        <f>HYPERLINK("https://www.google.ru/search?q=CN9675-002&amp;newwindow=1&amp;tbm=isch","Еще фото")</f>
        <v>Еще фото</v>
      </c>
      <c r="F1146" s="13"/>
      <c r="G1146" s="24" t="s">
        <v>1782</v>
      </c>
      <c r="H1146" s="24" t="s">
        <v>514</v>
      </c>
      <c r="I1146" s="24" t="s">
        <v>1783</v>
      </c>
      <c r="J1146" s="14" t="s">
        <v>29</v>
      </c>
      <c r="K1146" s="15" t="s">
        <v>30</v>
      </c>
      <c r="L1146" s="58"/>
      <c r="M1146" s="14"/>
      <c r="N1146" s="14" t="s">
        <v>241</v>
      </c>
      <c r="O1146" s="14" t="s">
        <v>86</v>
      </c>
      <c r="P1146" s="15" t="s">
        <v>1718</v>
      </c>
      <c r="Q1146" s="16">
        <v>5699</v>
      </c>
      <c r="R1146" s="17">
        <v>40</v>
      </c>
      <c r="S1146" s="18">
        <v>3932.31</v>
      </c>
      <c r="T1146" s="19" t="s">
        <v>407</v>
      </c>
      <c r="U1146" s="20" t="s">
        <v>526</v>
      </c>
      <c r="V1146" s="22">
        <v>43</v>
      </c>
      <c r="W1146" s="22">
        <v>1</v>
      </c>
      <c r="X1146" s="23"/>
    </row>
    <row r="1147" spans="1:24" s="1" customFormat="1" ht="52.05" customHeight="1" x14ac:dyDescent="0.3">
      <c r="A1147" s="11" t="s">
        <v>23</v>
      </c>
      <c r="B1147" s="11" t="s">
        <v>1818</v>
      </c>
      <c r="C1147" s="12" t="s">
        <v>1819</v>
      </c>
      <c r="D1147" s="59"/>
      <c r="E1147" s="39" t="str">
        <f>HYPERLINK("https://www.google.ru/search?q=CN9675-017&amp;newwindow=1&amp;tbm=isch","Еще фото")</f>
        <v>Еще фото</v>
      </c>
      <c r="F1147" s="13"/>
      <c r="G1147" s="11" t="s">
        <v>1782</v>
      </c>
      <c r="H1147" s="11" t="s">
        <v>514</v>
      </c>
      <c r="I1147" s="14" t="s">
        <v>1783</v>
      </c>
      <c r="J1147" s="14" t="s">
        <v>29</v>
      </c>
      <c r="K1147" s="15" t="s">
        <v>30</v>
      </c>
      <c r="L1147" s="56" t="s">
        <v>1820</v>
      </c>
      <c r="M1147" s="14"/>
      <c r="N1147" s="14" t="s">
        <v>92</v>
      </c>
      <c r="O1147" s="14"/>
      <c r="P1147" s="15" t="s">
        <v>1821</v>
      </c>
      <c r="Q1147" s="16">
        <v>5799</v>
      </c>
      <c r="R1147" s="17">
        <v>40</v>
      </c>
      <c r="S1147" s="18">
        <v>4001.31</v>
      </c>
      <c r="T1147" s="19" t="s">
        <v>407</v>
      </c>
      <c r="U1147" s="20" t="s">
        <v>519</v>
      </c>
      <c r="V1147" s="30">
        <v>37.5</v>
      </c>
      <c r="W1147" s="22">
        <v>1</v>
      </c>
      <c r="X1147" s="23"/>
    </row>
    <row r="1148" spans="1:24" s="1" customFormat="1" ht="61.05" customHeight="1" x14ac:dyDescent="0.3">
      <c r="A1148" s="24" t="s">
        <v>23</v>
      </c>
      <c r="B1148" s="24" t="s">
        <v>1818</v>
      </c>
      <c r="C1148" s="12" t="s">
        <v>1819</v>
      </c>
      <c r="D1148" s="60"/>
      <c r="E1148" s="39" t="str">
        <f>HYPERLINK("https://www.google.ru/search?q=CN9675-017&amp;newwindow=1&amp;tbm=isch","Еще фото")</f>
        <v>Еще фото</v>
      </c>
      <c r="F1148" s="13"/>
      <c r="G1148" s="24" t="s">
        <v>1782</v>
      </c>
      <c r="H1148" s="24" t="s">
        <v>514</v>
      </c>
      <c r="I1148" s="24" t="s">
        <v>1783</v>
      </c>
      <c r="J1148" s="14" t="s">
        <v>29</v>
      </c>
      <c r="K1148" s="15" t="s">
        <v>30</v>
      </c>
      <c r="L1148" s="58"/>
      <c r="M1148" s="14"/>
      <c r="N1148" s="14" t="s">
        <v>92</v>
      </c>
      <c r="O1148" s="14"/>
      <c r="P1148" s="15" t="s">
        <v>1821</v>
      </c>
      <c r="Q1148" s="16">
        <v>5799</v>
      </c>
      <c r="R1148" s="17">
        <v>40</v>
      </c>
      <c r="S1148" s="18">
        <v>4001.31</v>
      </c>
      <c r="T1148" s="19" t="s">
        <v>407</v>
      </c>
      <c r="U1148" s="20" t="s">
        <v>523</v>
      </c>
      <c r="V1148" s="22">
        <v>40</v>
      </c>
      <c r="W1148" s="22">
        <v>2</v>
      </c>
      <c r="X1148" s="23"/>
    </row>
    <row r="1149" spans="1:24" s="1" customFormat="1" ht="108" customHeight="1" x14ac:dyDescent="0.3">
      <c r="A1149" s="11" t="s">
        <v>23</v>
      </c>
      <c r="B1149" s="11" t="s">
        <v>1815</v>
      </c>
      <c r="C1149" s="12" t="s">
        <v>1822</v>
      </c>
      <c r="D1149" s="26"/>
      <c r="E1149" s="39" t="str">
        <f>HYPERLINK("https://www.google.ru/search?q=CN9675-100&amp;newwindow=1&amp;tbm=isch","Еще фото")</f>
        <v>Еще фото</v>
      </c>
      <c r="F1149" s="13"/>
      <c r="G1149" s="11" t="s">
        <v>1782</v>
      </c>
      <c r="H1149" s="11" t="s">
        <v>514</v>
      </c>
      <c r="I1149" s="14" t="s">
        <v>1783</v>
      </c>
      <c r="J1149" s="14" t="s">
        <v>29</v>
      </c>
      <c r="K1149" s="15" t="s">
        <v>30</v>
      </c>
      <c r="L1149" s="14" t="s">
        <v>1817</v>
      </c>
      <c r="M1149" s="14"/>
      <c r="N1149" s="14" t="s">
        <v>75</v>
      </c>
      <c r="O1149" s="14"/>
      <c r="P1149" s="15" t="s">
        <v>1821</v>
      </c>
      <c r="Q1149" s="16">
        <v>5799</v>
      </c>
      <c r="R1149" s="17">
        <v>40</v>
      </c>
      <c r="S1149" s="18">
        <v>4001.31</v>
      </c>
      <c r="T1149" s="19" t="s">
        <v>407</v>
      </c>
      <c r="U1149" s="20" t="s">
        <v>521</v>
      </c>
      <c r="V1149" s="22">
        <v>39</v>
      </c>
      <c r="W1149" s="22">
        <v>1</v>
      </c>
      <c r="X1149" s="23"/>
    </row>
    <row r="1150" spans="1:24" s="1" customFormat="1" ht="21" customHeight="1" x14ac:dyDescent="0.3">
      <c r="A1150" s="11" t="s">
        <v>23</v>
      </c>
      <c r="B1150" s="11" t="s">
        <v>1815</v>
      </c>
      <c r="C1150" s="27" t="s">
        <v>1823</v>
      </c>
      <c r="D1150" s="53"/>
      <c r="E1150" s="39" t="str">
        <f>HYPERLINK("https://www.google.ru/search?q=CN9675-401&amp;newwindow=1&amp;tbm=isch","Еще фото")</f>
        <v>Еще фото</v>
      </c>
      <c r="F1150" s="13" t="s">
        <v>26</v>
      </c>
      <c r="G1150" s="11" t="s">
        <v>1782</v>
      </c>
      <c r="H1150" s="11" t="s">
        <v>514</v>
      </c>
      <c r="I1150" s="14" t="s">
        <v>1783</v>
      </c>
      <c r="J1150" s="14" t="s">
        <v>29</v>
      </c>
      <c r="K1150" s="15" t="s">
        <v>30</v>
      </c>
      <c r="L1150" s="56" t="s">
        <v>1817</v>
      </c>
      <c r="M1150" s="14"/>
      <c r="N1150" s="14" t="s">
        <v>85</v>
      </c>
      <c r="O1150" s="14"/>
      <c r="P1150" s="15" t="s">
        <v>1792</v>
      </c>
      <c r="Q1150" s="16">
        <v>5699</v>
      </c>
      <c r="R1150" s="17">
        <v>40</v>
      </c>
      <c r="S1150" s="18">
        <v>3932.31</v>
      </c>
      <c r="T1150" s="19" t="s">
        <v>407</v>
      </c>
      <c r="U1150" s="20" t="s">
        <v>519</v>
      </c>
      <c r="V1150" s="30">
        <v>37.5</v>
      </c>
      <c r="W1150" s="22">
        <v>1</v>
      </c>
      <c r="X1150" s="23"/>
    </row>
    <row r="1151" spans="1:24" s="1" customFormat="1" ht="21" customHeight="1" x14ac:dyDescent="0.3">
      <c r="A1151" s="24" t="s">
        <v>23</v>
      </c>
      <c r="B1151" s="24" t="s">
        <v>1815</v>
      </c>
      <c r="C1151" s="28" t="s">
        <v>1823</v>
      </c>
      <c r="D1151" s="54"/>
      <c r="E1151" s="39" t="str">
        <f>HYPERLINK("https://www.google.ru/search?q=CN9675-401&amp;newwindow=1&amp;tbm=isch","Еще фото")</f>
        <v>Еще фото</v>
      </c>
      <c r="F1151" s="13" t="s">
        <v>26</v>
      </c>
      <c r="G1151" s="24" t="s">
        <v>1782</v>
      </c>
      <c r="H1151" s="24" t="s">
        <v>514</v>
      </c>
      <c r="I1151" s="24" t="s">
        <v>1783</v>
      </c>
      <c r="J1151" s="14" t="s">
        <v>29</v>
      </c>
      <c r="K1151" s="15" t="s">
        <v>30</v>
      </c>
      <c r="L1151" s="57"/>
      <c r="M1151" s="14"/>
      <c r="N1151" s="14" t="s">
        <v>85</v>
      </c>
      <c r="O1151" s="14"/>
      <c r="P1151" s="15" t="s">
        <v>1792</v>
      </c>
      <c r="Q1151" s="16">
        <v>5699</v>
      </c>
      <c r="R1151" s="17">
        <v>40</v>
      </c>
      <c r="S1151" s="18">
        <v>3932.31</v>
      </c>
      <c r="T1151" s="19" t="s">
        <v>407</v>
      </c>
      <c r="U1151" s="20" t="s">
        <v>521</v>
      </c>
      <c r="V1151" s="22">
        <v>39</v>
      </c>
      <c r="W1151" s="22">
        <v>41</v>
      </c>
      <c r="X1151" s="23"/>
    </row>
    <row r="1152" spans="1:24" s="1" customFormat="1" ht="21" customHeight="1" x14ac:dyDescent="0.3">
      <c r="A1152" s="24" t="s">
        <v>23</v>
      </c>
      <c r="B1152" s="24" t="s">
        <v>1815</v>
      </c>
      <c r="C1152" s="28" t="s">
        <v>1823</v>
      </c>
      <c r="D1152" s="54"/>
      <c r="E1152" s="39" t="str">
        <f>HYPERLINK("https://www.google.ru/search?q=CN9675-401&amp;newwindow=1&amp;tbm=isch","Еще фото")</f>
        <v>Еще фото</v>
      </c>
      <c r="F1152" s="13" t="s">
        <v>26</v>
      </c>
      <c r="G1152" s="24" t="s">
        <v>1782</v>
      </c>
      <c r="H1152" s="24" t="s">
        <v>514</v>
      </c>
      <c r="I1152" s="24" t="s">
        <v>1783</v>
      </c>
      <c r="J1152" s="14" t="s">
        <v>29</v>
      </c>
      <c r="K1152" s="15" t="s">
        <v>30</v>
      </c>
      <c r="L1152" s="57"/>
      <c r="M1152" s="14"/>
      <c r="N1152" s="14" t="s">
        <v>85</v>
      </c>
      <c r="O1152" s="14"/>
      <c r="P1152" s="15" t="s">
        <v>1792</v>
      </c>
      <c r="Q1152" s="16">
        <v>5699</v>
      </c>
      <c r="R1152" s="17">
        <v>40</v>
      </c>
      <c r="S1152" s="18">
        <v>3932.31</v>
      </c>
      <c r="T1152" s="19" t="s">
        <v>407</v>
      </c>
      <c r="U1152" s="20" t="s">
        <v>523</v>
      </c>
      <c r="V1152" s="22">
        <v>40</v>
      </c>
      <c r="W1152" s="22">
        <v>85</v>
      </c>
      <c r="X1152" s="23"/>
    </row>
    <row r="1153" spans="1:24" s="1" customFormat="1" ht="21" customHeight="1" x14ac:dyDescent="0.3">
      <c r="A1153" s="24" t="s">
        <v>23</v>
      </c>
      <c r="B1153" s="24" t="s">
        <v>1815</v>
      </c>
      <c r="C1153" s="28" t="s">
        <v>1823</v>
      </c>
      <c r="D1153" s="54"/>
      <c r="E1153" s="39" t="str">
        <f>HYPERLINK("https://www.google.ru/search?q=CN9675-401&amp;newwindow=1&amp;tbm=isch","Еще фото")</f>
        <v>Еще фото</v>
      </c>
      <c r="F1153" s="13" t="s">
        <v>26</v>
      </c>
      <c r="G1153" s="24" t="s">
        <v>1782</v>
      </c>
      <c r="H1153" s="24" t="s">
        <v>514</v>
      </c>
      <c r="I1153" s="24" t="s">
        <v>1783</v>
      </c>
      <c r="J1153" s="14" t="s">
        <v>29</v>
      </c>
      <c r="K1153" s="15" t="s">
        <v>30</v>
      </c>
      <c r="L1153" s="57"/>
      <c r="M1153" s="14"/>
      <c r="N1153" s="14" t="s">
        <v>85</v>
      </c>
      <c r="O1153" s="14"/>
      <c r="P1153" s="15" t="s">
        <v>1792</v>
      </c>
      <c r="Q1153" s="16">
        <v>5699</v>
      </c>
      <c r="R1153" s="17">
        <v>40</v>
      </c>
      <c r="S1153" s="18">
        <v>3932.31</v>
      </c>
      <c r="T1153" s="19" t="s">
        <v>407</v>
      </c>
      <c r="U1153" s="20" t="s">
        <v>524</v>
      </c>
      <c r="V1153" s="30">
        <v>41.5</v>
      </c>
      <c r="W1153" s="22">
        <v>89</v>
      </c>
      <c r="X1153" s="23"/>
    </row>
    <row r="1154" spans="1:24" s="1" customFormat="1" ht="32" customHeight="1" x14ac:dyDescent="0.3">
      <c r="A1154" s="24" t="s">
        <v>23</v>
      </c>
      <c r="B1154" s="24" t="s">
        <v>1815</v>
      </c>
      <c r="C1154" s="28" t="s">
        <v>1823</v>
      </c>
      <c r="D1154" s="55"/>
      <c r="E1154" s="39" t="str">
        <f>HYPERLINK("https://www.google.ru/search?q=CN9675-401&amp;newwindow=1&amp;tbm=isch","Еще фото")</f>
        <v>Еще фото</v>
      </c>
      <c r="F1154" s="13" t="s">
        <v>26</v>
      </c>
      <c r="G1154" s="24" t="s">
        <v>1782</v>
      </c>
      <c r="H1154" s="24" t="s">
        <v>514</v>
      </c>
      <c r="I1154" s="24" t="s">
        <v>1783</v>
      </c>
      <c r="J1154" s="14" t="s">
        <v>29</v>
      </c>
      <c r="K1154" s="15" t="s">
        <v>30</v>
      </c>
      <c r="L1154" s="58"/>
      <c r="M1154" s="14"/>
      <c r="N1154" s="14" t="s">
        <v>85</v>
      </c>
      <c r="O1154" s="14"/>
      <c r="P1154" s="15" t="s">
        <v>1792</v>
      </c>
      <c r="Q1154" s="16">
        <v>5699</v>
      </c>
      <c r="R1154" s="17">
        <v>40</v>
      </c>
      <c r="S1154" s="18">
        <v>3932.31</v>
      </c>
      <c r="T1154" s="19" t="s">
        <v>407</v>
      </c>
      <c r="U1154" s="20" t="s">
        <v>579</v>
      </c>
      <c r="V1154" s="22">
        <v>45</v>
      </c>
      <c r="W1154" s="22">
        <v>1</v>
      </c>
      <c r="X1154" s="23"/>
    </row>
    <row r="1155" spans="1:24" s="1" customFormat="1" ht="108" customHeight="1" x14ac:dyDescent="0.3">
      <c r="A1155" s="11" t="s">
        <v>23</v>
      </c>
      <c r="B1155" s="11" t="s">
        <v>1824</v>
      </c>
      <c r="C1155" s="12" t="s">
        <v>1825</v>
      </c>
      <c r="D1155" s="26"/>
      <c r="E1155" s="39" t="str">
        <f>HYPERLINK("https://www.google.ru/search?q=CN9677-502&amp;newwindow=1&amp;tbm=isch","Еще фото")</f>
        <v>Еще фото</v>
      </c>
      <c r="F1155" s="13"/>
      <c r="G1155" s="11" t="s">
        <v>1782</v>
      </c>
      <c r="H1155" s="11" t="s">
        <v>514</v>
      </c>
      <c r="I1155" s="14" t="s">
        <v>1783</v>
      </c>
      <c r="J1155" s="14" t="s">
        <v>29</v>
      </c>
      <c r="K1155" s="15" t="s">
        <v>58</v>
      </c>
      <c r="L1155" s="14" t="s">
        <v>1826</v>
      </c>
      <c r="M1155" s="14"/>
      <c r="N1155" s="14" t="s">
        <v>102</v>
      </c>
      <c r="O1155" s="14"/>
      <c r="P1155" s="15" t="s">
        <v>1560</v>
      </c>
      <c r="Q1155" s="16">
        <v>5899</v>
      </c>
      <c r="R1155" s="17">
        <v>40</v>
      </c>
      <c r="S1155" s="18">
        <v>4070.31</v>
      </c>
      <c r="T1155" s="19" t="s">
        <v>407</v>
      </c>
      <c r="U1155" s="20" t="s">
        <v>521</v>
      </c>
      <c r="V1155" s="22">
        <v>37</v>
      </c>
      <c r="W1155" s="22">
        <v>1</v>
      </c>
      <c r="X1155" s="23"/>
    </row>
    <row r="1156" spans="1:24" s="1" customFormat="1" ht="14" customHeight="1" x14ac:dyDescent="0.3">
      <c r="A1156" s="11" t="s">
        <v>23</v>
      </c>
      <c r="B1156" s="11" t="s">
        <v>1780</v>
      </c>
      <c r="C1156" s="12" t="s">
        <v>1827</v>
      </c>
      <c r="D1156" s="53"/>
      <c r="E1156" s="39" t="str">
        <f t="shared" ref="E1156:E1162" si="42">HYPERLINK("https://www.google.ru/search?q=CN9677-600&amp;newwindow=1&amp;tbm=isch","Еще фото")</f>
        <v>Еще фото</v>
      </c>
      <c r="F1156" s="13"/>
      <c r="G1156" s="11" t="s">
        <v>1782</v>
      </c>
      <c r="H1156" s="11" t="s">
        <v>514</v>
      </c>
      <c r="I1156" s="14" t="s">
        <v>1783</v>
      </c>
      <c r="J1156" s="14" t="s">
        <v>29</v>
      </c>
      <c r="K1156" s="15" t="s">
        <v>58</v>
      </c>
      <c r="L1156" s="56" t="s">
        <v>1787</v>
      </c>
      <c r="M1156" s="14"/>
      <c r="N1156" s="14" t="s">
        <v>316</v>
      </c>
      <c r="O1156" s="14"/>
      <c r="P1156" s="15" t="s">
        <v>1718</v>
      </c>
      <c r="Q1156" s="16">
        <v>5599</v>
      </c>
      <c r="R1156" s="17">
        <v>40</v>
      </c>
      <c r="S1156" s="18">
        <v>3863.31</v>
      </c>
      <c r="T1156" s="19" t="s">
        <v>407</v>
      </c>
      <c r="U1156" s="20" t="s">
        <v>352</v>
      </c>
      <c r="V1156" s="30">
        <v>34.5</v>
      </c>
      <c r="W1156" s="22">
        <v>5</v>
      </c>
      <c r="X1156" s="23"/>
    </row>
    <row r="1157" spans="1:24" s="1" customFormat="1" ht="14" customHeight="1" x14ac:dyDescent="0.3">
      <c r="A1157" s="24" t="s">
        <v>23</v>
      </c>
      <c r="B1157" s="24" t="s">
        <v>1780</v>
      </c>
      <c r="C1157" s="12" t="s">
        <v>1827</v>
      </c>
      <c r="D1157" s="54"/>
      <c r="E1157" s="39" t="str">
        <f t="shared" si="42"/>
        <v>Еще фото</v>
      </c>
      <c r="F1157" s="13"/>
      <c r="G1157" s="24" t="s">
        <v>1782</v>
      </c>
      <c r="H1157" s="24" t="s">
        <v>514</v>
      </c>
      <c r="I1157" s="24" t="s">
        <v>1783</v>
      </c>
      <c r="J1157" s="14" t="s">
        <v>29</v>
      </c>
      <c r="K1157" s="15" t="s">
        <v>58</v>
      </c>
      <c r="L1157" s="57"/>
      <c r="M1157" s="14"/>
      <c r="N1157" s="14" t="s">
        <v>316</v>
      </c>
      <c r="O1157" s="14"/>
      <c r="P1157" s="15" t="s">
        <v>1718</v>
      </c>
      <c r="Q1157" s="16">
        <v>5599</v>
      </c>
      <c r="R1157" s="17">
        <v>40</v>
      </c>
      <c r="S1157" s="18">
        <v>3863.31</v>
      </c>
      <c r="T1157" s="19" t="s">
        <v>407</v>
      </c>
      <c r="U1157" s="20" t="s">
        <v>519</v>
      </c>
      <c r="V1157" s="30">
        <v>35.5</v>
      </c>
      <c r="W1157" s="22">
        <v>8</v>
      </c>
      <c r="X1157" s="23"/>
    </row>
    <row r="1158" spans="1:24" s="1" customFormat="1" ht="14" customHeight="1" x14ac:dyDescent="0.3">
      <c r="A1158" s="24" t="s">
        <v>23</v>
      </c>
      <c r="B1158" s="24" t="s">
        <v>1780</v>
      </c>
      <c r="C1158" s="12" t="s">
        <v>1827</v>
      </c>
      <c r="D1158" s="54"/>
      <c r="E1158" s="39" t="str">
        <f t="shared" si="42"/>
        <v>Еще фото</v>
      </c>
      <c r="F1158" s="13"/>
      <c r="G1158" s="24" t="s">
        <v>1782</v>
      </c>
      <c r="H1158" s="24" t="s">
        <v>514</v>
      </c>
      <c r="I1158" s="24" t="s">
        <v>1783</v>
      </c>
      <c r="J1158" s="14" t="s">
        <v>29</v>
      </c>
      <c r="K1158" s="15" t="s">
        <v>58</v>
      </c>
      <c r="L1158" s="57"/>
      <c r="M1158" s="14"/>
      <c r="N1158" s="14" t="s">
        <v>316</v>
      </c>
      <c r="O1158" s="14"/>
      <c r="P1158" s="15" t="s">
        <v>1718</v>
      </c>
      <c r="Q1158" s="16">
        <v>5599</v>
      </c>
      <c r="R1158" s="17">
        <v>40</v>
      </c>
      <c r="S1158" s="18">
        <v>3863.31</v>
      </c>
      <c r="T1158" s="19" t="s">
        <v>407</v>
      </c>
      <c r="U1158" s="20" t="s">
        <v>521</v>
      </c>
      <c r="V1158" s="22">
        <v>37</v>
      </c>
      <c r="W1158" s="22">
        <v>21</v>
      </c>
      <c r="X1158" s="23"/>
    </row>
    <row r="1159" spans="1:24" s="1" customFormat="1" ht="14" customHeight="1" x14ac:dyDescent="0.3">
      <c r="A1159" s="24" t="s">
        <v>23</v>
      </c>
      <c r="B1159" s="24" t="s">
        <v>1780</v>
      </c>
      <c r="C1159" s="12" t="s">
        <v>1827</v>
      </c>
      <c r="D1159" s="54"/>
      <c r="E1159" s="39" t="str">
        <f t="shared" si="42"/>
        <v>Еще фото</v>
      </c>
      <c r="F1159" s="13"/>
      <c r="G1159" s="24" t="s">
        <v>1782</v>
      </c>
      <c r="H1159" s="24" t="s">
        <v>514</v>
      </c>
      <c r="I1159" s="24" t="s">
        <v>1783</v>
      </c>
      <c r="J1159" s="14" t="s">
        <v>29</v>
      </c>
      <c r="K1159" s="15" t="s">
        <v>58</v>
      </c>
      <c r="L1159" s="57"/>
      <c r="M1159" s="14"/>
      <c r="N1159" s="14" t="s">
        <v>316</v>
      </c>
      <c r="O1159" s="14"/>
      <c r="P1159" s="15" t="s">
        <v>1718</v>
      </c>
      <c r="Q1159" s="16">
        <v>5599</v>
      </c>
      <c r="R1159" s="17">
        <v>40</v>
      </c>
      <c r="S1159" s="18">
        <v>3863.31</v>
      </c>
      <c r="T1159" s="19" t="s">
        <v>407</v>
      </c>
      <c r="U1159" s="20" t="s">
        <v>523</v>
      </c>
      <c r="V1159" s="22">
        <v>38</v>
      </c>
      <c r="W1159" s="22">
        <v>12</v>
      </c>
      <c r="X1159" s="23"/>
    </row>
    <row r="1160" spans="1:24" s="1" customFormat="1" ht="14" customHeight="1" x14ac:dyDescent="0.3">
      <c r="A1160" s="24" t="s">
        <v>23</v>
      </c>
      <c r="B1160" s="24" t="s">
        <v>1780</v>
      </c>
      <c r="C1160" s="12" t="s">
        <v>1827</v>
      </c>
      <c r="D1160" s="54"/>
      <c r="E1160" s="39" t="str">
        <f t="shared" si="42"/>
        <v>Еще фото</v>
      </c>
      <c r="F1160" s="13"/>
      <c r="G1160" s="24" t="s">
        <v>1782</v>
      </c>
      <c r="H1160" s="24" t="s">
        <v>514</v>
      </c>
      <c r="I1160" s="24" t="s">
        <v>1783</v>
      </c>
      <c r="J1160" s="14" t="s">
        <v>29</v>
      </c>
      <c r="K1160" s="15" t="s">
        <v>58</v>
      </c>
      <c r="L1160" s="57"/>
      <c r="M1160" s="14"/>
      <c r="N1160" s="14" t="s">
        <v>316</v>
      </c>
      <c r="O1160" s="14"/>
      <c r="P1160" s="15" t="s">
        <v>1718</v>
      </c>
      <c r="Q1160" s="16">
        <v>5599</v>
      </c>
      <c r="R1160" s="17">
        <v>40</v>
      </c>
      <c r="S1160" s="18">
        <v>3863.31</v>
      </c>
      <c r="T1160" s="19" t="s">
        <v>407</v>
      </c>
      <c r="U1160" s="20" t="s">
        <v>524</v>
      </c>
      <c r="V1160" s="30">
        <v>39.5</v>
      </c>
      <c r="W1160" s="22">
        <v>13</v>
      </c>
      <c r="X1160" s="23"/>
    </row>
    <row r="1161" spans="1:24" s="1" customFormat="1" ht="14" customHeight="1" x14ac:dyDescent="0.3">
      <c r="A1161" s="24" t="s">
        <v>23</v>
      </c>
      <c r="B1161" s="24" t="s">
        <v>1780</v>
      </c>
      <c r="C1161" s="12" t="s">
        <v>1827</v>
      </c>
      <c r="D1161" s="54"/>
      <c r="E1161" s="39" t="str">
        <f t="shared" si="42"/>
        <v>Еще фото</v>
      </c>
      <c r="F1161" s="13"/>
      <c r="G1161" s="24" t="s">
        <v>1782</v>
      </c>
      <c r="H1161" s="24" t="s">
        <v>514</v>
      </c>
      <c r="I1161" s="24" t="s">
        <v>1783</v>
      </c>
      <c r="J1161" s="14" t="s">
        <v>29</v>
      </c>
      <c r="K1161" s="15" t="s">
        <v>58</v>
      </c>
      <c r="L1161" s="57"/>
      <c r="M1161" s="14"/>
      <c r="N1161" s="14" t="s">
        <v>316</v>
      </c>
      <c r="O1161" s="14"/>
      <c r="P1161" s="15" t="s">
        <v>1718</v>
      </c>
      <c r="Q1161" s="16">
        <v>5599</v>
      </c>
      <c r="R1161" s="17">
        <v>40</v>
      </c>
      <c r="S1161" s="18">
        <v>3863.31</v>
      </c>
      <c r="T1161" s="19" t="s">
        <v>407</v>
      </c>
      <c r="U1161" s="20" t="s">
        <v>526</v>
      </c>
      <c r="V1161" s="22">
        <v>41</v>
      </c>
      <c r="W1161" s="22">
        <v>6</v>
      </c>
      <c r="X1161" s="23"/>
    </row>
    <row r="1162" spans="1:24" s="1" customFormat="1" ht="17" customHeight="1" x14ac:dyDescent="0.3">
      <c r="A1162" s="24" t="s">
        <v>23</v>
      </c>
      <c r="B1162" s="24" t="s">
        <v>1780</v>
      </c>
      <c r="C1162" s="12" t="s">
        <v>1827</v>
      </c>
      <c r="D1162" s="55"/>
      <c r="E1162" s="39" t="str">
        <f t="shared" si="42"/>
        <v>Еще фото</v>
      </c>
      <c r="F1162" s="13"/>
      <c r="G1162" s="24" t="s">
        <v>1782</v>
      </c>
      <c r="H1162" s="24" t="s">
        <v>514</v>
      </c>
      <c r="I1162" s="24" t="s">
        <v>1783</v>
      </c>
      <c r="J1162" s="14" t="s">
        <v>29</v>
      </c>
      <c r="K1162" s="15" t="s">
        <v>58</v>
      </c>
      <c r="L1162" s="58"/>
      <c r="M1162" s="14"/>
      <c r="N1162" s="14" t="s">
        <v>316</v>
      </c>
      <c r="O1162" s="14"/>
      <c r="P1162" s="15" t="s">
        <v>1718</v>
      </c>
      <c r="Q1162" s="16">
        <v>5599</v>
      </c>
      <c r="R1162" s="17">
        <v>40</v>
      </c>
      <c r="S1162" s="18">
        <v>3863.31</v>
      </c>
      <c r="T1162" s="19" t="s">
        <v>407</v>
      </c>
      <c r="U1162" s="20" t="s">
        <v>666</v>
      </c>
      <c r="V1162" s="22">
        <v>42</v>
      </c>
      <c r="W1162" s="22">
        <v>2</v>
      </c>
      <c r="X1162" s="23"/>
    </row>
    <row r="1163" spans="1:24" s="1" customFormat="1" ht="108" customHeight="1" x14ac:dyDescent="0.3">
      <c r="A1163" s="11" t="s">
        <v>23</v>
      </c>
      <c r="B1163" s="11" t="s">
        <v>1780</v>
      </c>
      <c r="C1163" s="12" t="s">
        <v>1828</v>
      </c>
      <c r="D1163" s="26"/>
      <c r="E1163" s="39" t="str">
        <f>HYPERLINK("https://www.google.ru/search?q=CN9678-601&amp;newwindow=1&amp;tbm=isch","Еще фото")</f>
        <v>Еще фото</v>
      </c>
      <c r="F1163" s="13"/>
      <c r="G1163" s="11" t="s">
        <v>1782</v>
      </c>
      <c r="H1163" s="11" t="s">
        <v>514</v>
      </c>
      <c r="I1163" s="14" t="s">
        <v>1783</v>
      </c>
      <c r="J1163" s="14" t="s">
        <v>29</v>
      </c>
      <c r="K1163" s="15" t="s">
        <v>30</v>
      </c>
      <c r="L1163" s="14" t="s">
        <v>1829</v>
      </c>
      <c r="M1163" s="14"/>
      <c r="N1163" s="14" t="s">
        <v>390</v>
      </c>
      <c r="O1163" s="14"/>
      <c r="P1163" s="15" t="s">
        <v>988</v>
      </c>
      <c r="Q1163" s="16">
        <v>4799</v>
      </c>
      <c r="R1163" s="17">
        <v>40</v>
      </c>
      <c r="S1163" s="18">
        <v>3311.31</v>
      </c>
      <c r="T1163" s="19" t="s">
        <v>407</v>
      </c>
      <c r="U1163" s="20" t="s">
        <v>523</v>
      </c>
      <c r="V1163" s="22">
        <v>40</v>
      </c>
      <c r="W1163" s="22">
        <v>1</v>
      </c>
      <c r="X1163" s="23"/>
    </row>
    <row r="1164" spans="1:24" s="1" customFormat="1" ht="35" customHeight="1" x14ac:dyDescent="0.3">
      <c r="A1164" s="11" t="s">
        <v>23</v>
      </c>
      <c r="B1164" s="11" t="s">
        <v>1830</v>
      </c>
      <c r="C1164" s="12" t="s">
        <v>1831</v>
      </c>
      <c r="D1164" s="53"/>
      <c r="E1164" s="39" t="str">
        <f>HYPERLINK("https://www.google.ru/search?q=CZ5478-001&amp;newwindow=1&amp;tbm=isch","Еще фото")</f>
        <v>Еще фото</v>
      </c>
      <c r="F1164" s="13" t="s">
        <v>26</v>
      </c>
      <c r="G1164" s="11" t="s">
        <v>1782</v>
      </c>
      <c r="H1164" s="11" t="s">
        <v>514</v>
      </c>
      <c r="I1164" s="14" t="s">
        <v>1783</v>
      </c>
      <c r="J1164" s="14" t="s">
        <v>1790</v>
      </c>
      <c r="K1164" s="15" t="s">
        <v>30</v>
      </c>
      <c r="L1164" s="56" t="s">
        <v>1791</v>
      </c>
      <c r="M1164" s="14" t="s">
        <v>84</v>
      </c>
      <c r="N1164" s="14" t="s">
        <v>241</v>
      </c>
      <c r="O1164" s="14" t="s">
        <v>86</v>
      </c>
      <c r="P1164" s="15" t="s">
        <v>1792</v>
      </c>
      <c r="Q1164" s="16">
        <v>4899</v>
      </c>
      <c r="R1164" s="17">
        <v>40</v>
      </c>
      <c r="S1164" s="18">
        <v>3380.31</v>
      </c>
      <c r="T1164" s="19" t="s">
        <v>407</v>
      </c>
      <c r="U1164" s="20" t="s">
        <v>519</v>
      </c>
      <c r="V1164" s="30">
        <v>37.5</v>
      </c>
      <c r="W1164" s="22">
        <v>7</v>
      </c>
      <c r="X1164" s="23"/>
    </row>
    <row r="1165" spans="1:24" s="1" customFormat="1" ht="35" customHeight="1" x14ac:dyDescent="0.3">
      <c r="A1165" s="24" t="s">
        <v>23</v>
      </c>
      <c r="B1165" s="24" t="s">
        <v>1830</v>
      </c>
      <c r="C1165" s="12" t="s">
        <v>1831</v>
      </c>
      <c r="D1165" s="54"/>
      <c r="E1165" s="39" t="str">
        <f>HYPERLINK("https://www.google.ru/search?q=CZ5478-001&amp;newwindow=1&amp;tbm=isch","Еще фото")</f>
        <v>Еще фото</v>
      </c>
      <c r="F1165" s="13" t="s">
        <v>26</v>
      </c>
      <c r="G1165" s="24" t="s">
        <v>1782</v>
      </c>
      <c r="H1165" s="24" t="s">
        <v>514</v>
      </c>
      <c r="I1165" s="24" t="s">
        <v>1783</v>
      </c>
      <c r="J1165" s="14" t="s">
        <v>1790</v>
      </c>
      <c r="K1165" s="15" t="s">
        <v>30</v>
      </c>
      <c r="L1165" s="57"/>
      <c r="M1165" s="14" t="s">
        <v>84</v>
      </c>
      <c r="N1165" s="14" t="s">
        <v>241</v>
      </c>
      <c r="O1165" s="14" t="s">
        <v>86</v>
      </c>
      <c r="P1165" s="15" t="s">
        <v>1792</v>
      </c>
      <c r="Q1165" s="16">
        <v>4899</v>
      </c>
      <c r="R1165" s="17">
        <v>40</v>
      </c>
      <c r="S1165" s="18">
        <v>3380.31</v>
      </c>
      <c r="T1165" s="19" t="s">
        <v>407</v>
      </c>
      <c r="U1165" s="20" t="s">
        <v>521</v>
      </c>
      <c r="V1165" s="22">
        <v>39</v>
      </c>
      <c r="W1165" s="22">
        <v>22</v>
      </c>
      <c r="X1165" s="23"/>
    </row>
    <row r="1166" spans="1:24" s="1" customFormat="1" ht="37.049999999999997" customHeight="1" x14ac:dyDescent="0.3">
      <c r="A1166" s="24" t="s">
        <v>23</v>
      </c>
      <c r="B1166" s="24" t="s">
        <v>1830</v>
      </c>
      <c r="C1166" s="12" t="s">
        <v>1831</v>
      </c>
      <c r="D1166" s="55"/>
      <c r="E1166" s="39" t="str">
        <f>HYPERLINK("https://www.google.ru/search?q=CZ5478-001&amp;newwindow=1&amp;tbm=isch","Еще фото")</f>
        <v>Еще фото</v>
      </c>
      <c r="F1166" s="13" t="s">
        <v>26</v>
      </c>
      <c r="G1166" s="24" t="s">
        <v>1782</v>
      </c>
      <c r="H1166" s="24" t="s">
        <v>514</v>
      </c>
      <c r="I1166" s="24" t="s">
        <v>1783</v>
      </c>
      <c r="J1166" s="14" t="s">
        <v>1790</v>
      </c>
      <c r="K1166" s="15" t="s">
        <v>30</v>
      </c>
      <c r="L1166" s="58"/>
      <c r="M1166" s="14" t="s">
        <v>84</v>
      </c>
      <c r="N1166" s="14" t="s">
        <v>241</v>
      </c>
      <c r="O1166" s="14" t="s">
        <v>86</v>
      </c>
      <c r="P1166" s="15" t="s">
        <v>1792</v>
      </c>
      <c r="Q1166" s="16">
        <v>4899</v>
      </c>
      <c r="R1166" s="17">
        <v>40</v>
      </c>
      <c r="S1166" s="18">
        <v>3380.31</v>
      </c>
      <c r="T1166" s="19" t="s">
        <v>407</v>
      </c>
      <c r="U1166" s="20" t="s">
        <v>523</v>
      </c>
      <c r="V1166" s="22">
        <v>40</v>
      </c>
      <c r="W1166" s="22">
        <v>78</v>
      </c>
      <c r="X1166" s="23"/>
    </row>
    <row r="1167" spans="1:24" s="1" customFormat="1" ht="35" customHeight="1" x14ac:dyDescent="0.3">
      <c r="A1167" s="11" t="s">
        <v>23</v>
      </c>
      <c r="B1167" s="11" t="s">
        <v>1780</v>
      </c>
      <c r="C1167" s="12" t="s">
        <v>1832</v>
      </c>
      <c r="D1167" s="53"/>
      <c r="E1167" s="39" t="str">
        <f>HYPERLINK("https://www.google.ru/search?q=CZ5478-100&amp;newwindow=1&amp;tbm=isch","Еще фото")</f>
        <v>Еще фото</v>
      </c>
      <c r="F1167" s="13"/>
      <c r="G1167" s="11" t="s">
        <v>1782</v>
      </c>
      <c r="H1167" s="11" t="s">
        <v>514</v>
      </c>
      <c r="I1167" s="14" t="s">
        <v>1783</v>
      </c>
      <c r="J1167" s="14" t="s">
        <v>1790</v>
      </c>
      <c r="K1167" s="15" t="s">
        <v>30</v>
      </c>
      <c r="L1167" s="56" t="s">
        <v>1833</v>
      </c>
      <c r="M1167" s="14"/>
      <c r="N1167" s="14" t="s">
        <v>75</v>
      </c>
      <c r="O1167" s="14"/>
      <c r="P1167" s="15" t="s">
        <v>1792</v>
      </c>
      <c r="Q1167" s="16">
        <v>4999</v>
      </c>
      <c r="R1167" s="17">
        <v>40</v>
      </c>
      <c r="S1167" s="18">
        <v>3449.31</v>
      </c>
      <c r="T1167" s="19" t="s">
        <v>407</v>
      </c>
      <c r="U1167" s="20" t="s">
        <v>521</v>
      </c>
      <c r="V1167" s="22">
        <v>39</v>
      </c>
      <c r="W1167" s="22">
        <v>2</v>
      </c>
      <c r="X1167" s="23"/>
    </row>
    <row r="1168" spans="1:24" s="1" customFormat="1" ht="35" customHeight="1" x14ac:dyDescent="0.3">
      <c r="A1168" s="24" t="s">
        <v>23</v>
      </c>
      <c r="B1168" s="24" t="s">
        <v>1780</v>
      </c>
      <c r="C1168" s="12" t="s">
        <v>1832</v>
      </c>
      <c r="D1168" s="54"/>
      <c r="E1168" s="39" t="str">
        <f>HYPERLINK("https://www.google.ru/search?q=CZ5478-100&amp;newwindow=1&amp;tbm=isch","Еще фото")</f>
        <v>Еще фото</v>
      </c>
      <c r="F1168" s="13"/>
      <c r="G1168" s="24" t="s">
        <v>1782</v>
      </c>
      <c r="H1168" s="24" t="s">
        <v>514</v>
      </c>
      <c r="I1168" s="24" t="s">
        <v>1783</v>
      </c>
      <c r="J1168" s="14" t="s">
        <v>1790</v>
      </c>
      <c r="K1168" s="15" t="s">
        <v>30</v>
      </c>
      <c r="L1168" s="57"/>
      <c r="M1168" s="14"/>
      <c r="N1168" s="14" t="s">
        <v>75</v>
      </c>
      <c r="O1168" s="14"/>
      <c r="P1168" s="15" t="s">
        <v>1792</v>
      </c>
      <c r="Q1168" s="16">
        <v>4999</v>
      </c>
      <c r="R1168" s="17">
        <v>40</v>
      </c>
      <c r="S1168" s="18">
        <v>3449.31</v>
      </c>
      <c r="T1168" s="19" t="s">
        <v>407</v>
      </c>
      <c r="U1168" s="20" t="s">
        <v>523</v>
      </c>
      <c r="V1168" s="22">
        <v>40</v>
      </c>
      <c r="W1168" s="22">
        <v>26</v>
      </c>
      <c r="X1168" s="23"/>
    </row>
    <row r="1169" spans="1:24" s="1" customFormat="1" ht="37.049999999999997" customHeight="1" x14ac:dyDescent="0.3">
      <c r="A1169" s="24" t="s">
        <v>23</v>
      </c>
      <c r="B1169" s="24" t="s">
        <v>1780</v>
      </c>
      <c r="C1169" s="12" t="s">
        <v>1832</v>
      </c>
      <c r="D1169" s="55"/>
      <c r="E1169" s="39" t="str">
        <f>HYPERLINK("https://www.google.ru/search?q=CZ5478-100&amp;newwindow=1&amp;tbm=isch","Еще фото")</f>
        <v>Еще фото</v>
      </c>
      <c r="F1169" s="13"/>
      <c r="G1169" s="24" t="s">
        <v>1782</v>
      </c>
      <c r="H1169" s="24" t="s">
        <v>514</v>
      </c>
      <c r="I1169" s="24" t="s">
        <v>1783</v>
      </c>
      <c r="J1169" s="14" t="s">
        <v>1790</v>
      </c>
      <c r="K1169" s="15" t="s">
        <v>30</v>
      </c>
      <c r="L1169" s="58"/>
      <c r="M1169" s="14"/>
      <c r="N1169" s="14" t="s">
        <v>75</v>
      </c>
      <c r="O1169" s="14"/>
      <c r="P1169" s="15" t="s">
        <v>1792</v>
      </c>
      <c r="Q1169" s="16">
        <v>4999</v>
      </c>
      <c r="R1169" s="17">
        <v>40</v>
      </c>
      <c r="S1169" s="18">
        <v>3449.31</v>
      </c>
      <c r="T1169" s="19" t="s">
        <v>407</v>
      </c>
      <c r="U1169" s="20" t="s">
        <v>526</v>
      </c>
      <c r="V1169" s="22">
        <v>43</v>
      </c>
      <c r="W1169" s="22">
        <v>1</v>
      </c>
      <c r="X1169" s="23"/>
    </row>
    <row r="1170" spans="1:24" s="1" customFormat="1" ht="35" customHeight="1" x14ac:dyDescent="0.3">
      <c r="A1170" s="11" t="s">
        <v>23</v>
      </c>
      <c r="B1170" s="11" t="s">
        <v>1780</v>
      </c>
      <c r="C1170" s="12" t="s">
        <v>1834</v>
      </c>
      <c r="D1170" s="53"/>
      <c r="E1170" s="39" t="str">
        <f>HYPERLINK("https://www.google.ru/search?q=CZ5478-400&amp;newwindow=1&amp;tbm=isch","Еще фото")</f>
        <v>Еще фото</v>
      </c>
      <c r="F1170" s="13"/>
      <c r="G1170" s="11" t="s">
        <v>1782</v>
      </c>
      <c r="H1170" s="11" t="s">
        <v>514</v>
      </c>
      <c r="I1170" s="14" t="s">
        <v>1783</v>
      </c>
      <c r="J1170" s="14" t="s">
        <v>1790</v>
      </c>
      <c r="K1170" s="15" t="s">
        <v>30</v>
      </c>
      <c r="L1170" s="56" t="s">
        <v>1835</v>
      </c>
      <c r="M1170" s="14" t="s">
        <v>84</v>
      </c>
      <c r="N1170" s="14" t="s">
        <v>85</v>
      </c>
      <c r="O1170" s="14" t="s">
        <v>86</v>
      </c>
      <c r="P1170" s="15" t="s">
        <v>1792</v>
      </c>
      <c r="Q1170" s="16">
        <v>4999</v>
      </c>
      <c r="R1170" s="17">
        <v>40</v>
      </c>
      <c r="S1170" s="18">
        <v>3449.31</v>
      </c>
      <c r="T1170" s="19" t="s">
        <v>407</v>
      </c>
      <c r="U1170" s="20" t="s">
        <v>521</v>
      </c>
      <c r="V1170" s="22">
        <v>39</v>
      </c>
      <c r="W1170" s="22">
        <v>22</v>
      </c>
      <c r="X1170" s="23"/>
    </row>
    <row r="1171" spans="1:24" s="1" customFormat="1" ht="35" customHeight="1" x14ac:dyDescent="0.3">
      <c r="A1171" s="24" t="s">
        <v>23</v>
      </c>
      <c r="B1171" s="24" t="s">
        <v>1780</v>
      </c>
      <c r="C1171" s="12" t="s">
        <v>1834</v>
      </c>
      <c r="D1171" s="54"/>
      <c r="E1171" s="39" t="str">
        <f>HYPERLINK("https://www.google.ru/search?q=CZ5478-400&amp;newwindow=1&amp;tbm=isch","Еще фото")</f>
        <v>Еще фото</v>
      </c>
      <c r="F1171" s="13"/>
      <c r="G1171" s="24" t="s">
        <v>1782</v>
      </c>
      <c r="H1171" s="24" t="s">
        <v>514</v>
      </c>
      <c r="I1171" s="24" t="s">
        <v>1783</v>
      </c>
      <c r="J1171" s="14" t="s">
        <v>1790</v>
      </c>
      <c r="K1171" s="15" t="s">
        <v>30</v>
      </c>
      <c r="L1171" s="57"/>
      <c r="M1171" s="14" t="s">
        <v>84</v>
      </c>
      <c r="N1171" s="14" t="s">
        <v>85</v>
      </c>
      <c r="O1171" s="14" t="s">
        <v>86</v>
      </c>
      <c r="P1171" s="15" t="s">
        <v>1792</v>
      </c>
      <c r="Q1171" s="16">
        <v>4999</v>
      </c>
      <c r="R1171" s="17">
        <v>40</v>
      </c>
      <c r="S1171" s="18">
        <v>3449.31</v>
      </c>
      <c r="T1171" s="19" t="s">
        <v>407</v>
      </c>
      <c r="U1171" s="20" t="s">
        <v>523</v>
      </c>
      <c r="V1171" s="22">
        <v>40</v>
      </c>
      <c r="W1171" s="22">
        <v>62</v>
      </c>
      <c r="X1171" s="23"/>
    </row>
    <row r="1172" spans="1:24" s="1" customFormat="1" ht="37.049999999999997" customHeight="1" x14ac:dyDescent="0.3">
      <c r="A1172" s="24" t="s">
        <v>23</v>
      </c>
      <c r="B1172" s="24" t="s">
        <v>1780</v>
      </c>
      <c r="C1172" s="12" t="s">
        <v>1834</v>
      </c>
      <c r="D1172" s="55"/>
      <c r="E1172" s="39" t="str">
        <f>HYPERLINK("https://www.google.ru/search?q=CZ5478-400&amp;newwindow=1&amp;tbm=isch","Еще фото")</f>
        <v>Еще фото</v>
      </c>
      <c r="F1172" s="13"/>
      <c r="G1172" s="24" t="s">
        <v>1782</v>
      </c>
      <c r="H1172" s="24" t="s">
        <v>514</v>
      </c>
      <c r="I1172" s="24" t="s">
        <v>1783</v>
      </c>
      <c r="J1172" s="14" t="s">
        <v>1790</v>
      </c>
      <c r="K1172" s="15" t="s">
        <v>30</v>
      </c>
      <c r="L1172" s="58"/>
      <c r="M1172" s="14" t="s">
        <v>84</v>
      </c>
      <c r="N1172" s="14" t="s">
        <v>85</v>
      </c>
      <c r="O1172" s="14" t="s">
        <v>86</v>
      </c>
      <c r="P1172" s="15" t="s">
        <v>1792</v>
      </c>
      <c r="Q1172" s="16">
        <v>4999</v>
      </c>
      <c r="R1172" s="17">
        <v>40</v>
      </c>
      <c r="S1172" s="18">
        <v>3449.31</v>
      </c>
      <c r="T1172" s="19" t="s">
        <v>407</v>
      </c>
      <c r="U1172" s="20" t="s">
        <v>524</v>
      </c>
      <c r="V1172" s="30">
        <v>41.5</v>
      </c>
      <c r="W1172" s="22">
        <v>5</v>
      </c>
      <c r="X1172" s="23"/>
    </row>
    <row r="1173" spans="1:24" s="1" customFormat="1" ht="35" customHeight="1" x14ac:dyDescent="0.3">
      <c r="A1173" s="11" t="s">
        <v>23</v>
      </c>
      <c r="B1173" s="11" t="s">
        <v>1780</v>
      </c>
      <c r="C1173" s="12" t="s">
        <v>1836</v>
      </c>
      <c r="D1173" s="53"/>
      <c r="E1173" s="39" t="str">
        <f>HYPERLINK("https://www.google.ru/search?q=CZ7836-100&amp;newwindow=1&amp;tbm=isch","Еще фото")</f>
        <v>Еще фото</v>
      </c>
      <c r="F1173" s="13"/>
      <c r="G1173" s="11" t="s">
        <v>1782</v>
      </c>
      <c r="H1173" s="11" t="s">
        <v>514</v>
      </c>
      <c r="I1173" s="14" t="s">
        <v>1783</v>
      </c>
      <c r="J1173" s="14" t="s">
        <v>29</v>
      </c>
      <c r="K1173" s="15" t="s">
        <v>58</v>
      </c>
      <c r="L1173" s="56" t="s">
        <v>1784</v>
      </c>
      <c r="M1173" s="14" t="s">
        <v>84</v>
      </c>
      <c r="N1173" s="14" t="s">
        <v>75</v>
      </c>
      <c r="O1173" s="14" t="s">
        <v>86</v>
      </c>
      <c r="P1173" s="15" t="s">
        <v>1785</v>
      </c>
      <c r="Q1173" s="16">
        <v>4599</v>
      </c>
      <c r="R1173" s="17">
        <v>40</v>
      </c>
      <c r="S1173" s="18">
        <v>3173.31</v>
      </c>
      <c r="T1173" s="19" t="s">
        <v>407</v>
      </c>
      <c r="U1173" s="20" t="s">
        <v>519</v>
      </c>
      <c r="V1173" s="30">
        <v>35.5</v>
      </c>
      <c r="W1173" s="22">
        <v>2</v>
      </c>
      <c r="X1173" s="23"/>
    </row>
    <row r="1174" spans="1:24" s="1" customFormat="1" ht="35" customHeight="1" x14ac:dyDescent="0.3">
      <c r="A1174" s="24" t="s">
        <v>23</v>
      </c>
      <c r="B1174" s="24" t="s">
        <v>1780</v>
      </c>
      <c r="C1174" s="12" t="s">
        <v>1836</v>
      </c>
      <c r="D1174" s="54"/>
      <c r="E1174" s="39" t="str">
        <f>HYPERLINK("https://www.google.ru/search?q=CZ7836-100&amp;newwindow=1&amp;tbm=isch","Еще фото")</f>
        <v>Еще фото</v>
      </c>
      <c r="F1174" s="13"/>
      <c r="G1174" s="24" t="s">
        <v>1782</v>
      </c>
      <c r="H1174" s="24" t="s">
        <v>514</v>
      </c>
      <c r="I1174" s="24" t="s">
        <v>1783</v>
      </c>
      <c r="J1174" s="14" t="s">
        <v>29</v>
      </c>
      <c r="K1174" s="15" t="s">
        <v>58</v>
      </c>
      <c r="L1174" s="57"/>
      <c r="M1174" s="14" t="s">
        <v>84</v>
      </c>
      <c r="N1174" s="14" t="s">
        <v>75</v>
      </c>
      <c r="O1174" s="14" t="s">
        <v>86</v>
      </c>
      <c r="P1174" s="15" t="s">
        <v>1785</v>
      </c>
      <c r="Q1174" s="16">
        <v>4599</v>
      </c>
      <c r="R1174" s="17">
        <v>40</v>
      </c>
      <c r="S1174" s="18">
        <v>3173.31</v>
      </c>
      <c r="T1174" s="19" t="s">
        <v>407</v>
      </c>
      <c r="U1174" s="20" t="s">
        <v>521</v>
      </c>
      <c r="V1174" s="22">
        <v>37</v>
      </c>
      <c r="W1174" s="22">
        <v>8</v>
      </c>
      <c r="X1174" s="23"/>
    </row>
    <row r="1175" spans="1:24" s="1" customFormat="1" ht="37.049999999999997" customHeight="1" x14ac:dyDescent="0.3">
      <c r="A1175" s="24" t="s">
        <v>23</v>
      </c>
      <c r="B1175" s="24" t="s">
        <v>1780</v>
      </c>
      <c r="C1175" s="12" t="s">
        <v>1836</v>
      </c>
      <c r="D1175" s="55"/>
      <c r="E1175" s="39" t="str">
        <f>HYPERLINK("https://www.google.ru/search?q=CZ7836-100&amp;newwindow=1&amp;tbm=isch","Еще фото")</f>
        <v>Еще фото</v>
      </c>
      <c r="F1175" s="13"/>
      <c r="G1175" s="24" t="s">
        <v>1782</v>
      </c>
      <c r="H1175" s="24" t="s">
        <v>514</v>
      </c>
      <c r="I1175" s="24" t="s">
        <v>1783</v>
      </c>
      <c r="J1175" s="14" t="s">
        <v>29</v>
      </c>
      <c r="K1175" s="15" t="s">
        <v>58</v>
      </c>
      <c r="L1175" s="58"/>
      <c r="M1175" s="14" t="s">
        <v>84</v>
      </c>
      <c r="N1175" s="14" t="s">
        <v>75</v>
      </c>
      <c r="O1175" s="14" t="s">
        <v>86</v>
      </c>
      <c r="P1175" s="15" t="s">
        <v>1785</v>
      </c>
      <c r="Q1175" s="16">
        <v>4599</v>
      </c>
      <c r="R1175" s="17">
        <v>40</v>
      </c>
      <c r="S1175" s="18">
        <v>3173.31</v>
      </c>
      <c r="T1175" s="19" t="s">
        <v>407</v>
      </c>
      <c r="U1175" s="20" t="s">
        <v>523</v>
      </c>
      <c r="V1175" s="22">
        <v>38</v>
      </c>
      <c r="W1175" s="22">
        <v>4</v>
      </c>
      <c r="X1175" s="23"/>
    </row>
    <row r="1176" spans="1:24" s="1" customFormat="1" ht="108" customHeight="1" x14ac:dyDescent="0.3">
      <c r="A1176" s="11" t="s">
        <v>23</v>
      </c>
      <c r="B1176" s="11" t="s">
        <v>1780</v>
      </c>
      <c r="C1176" s="12" t="s">
        <v>1837</v>
      </c>
      <c r="D1176" s="26"/>
      <c r="E1176" s="39" t="str">
        <f>HYPERLINK("https://www.google.ru/search?q=CZ7836-600&amp;newwindow=1&amp;tbm=isch","Еще фото")</f>
        <v>Еще фото</v>
      </c>
      <c r="F1176" s="13"/>
      <c r="G1176" s="11" t="s">
        <v>1782</v>
      </c>
      <c r="H1176" s="11" t="s">
        <v>514</v>
      </c>
      <c r="I1176" s="14" t="s">
        <v>1783</v>
      </c>
      <c r="J1176" s="14" t="s">
        <v>29</v>
      </c>
      <c r="K1176" s="15" t="s">
        <v>58</v>
      </c>
      <c r="L1176" s="14" t="s">
        <v>1784</v>
      </c>
      <c r="M1176" s="14"/>
      <c r="N1176" s="14" t="s">
        <v>316</v>
      </c>
      <c r="O1176" s="14"/>
      <c r="P1176" s="15" t="s">
        <v>1838</v>
      </c>
      <c r="Q1176" s="16">
        <v>4999</v>
      </c>
      <c r="R1176" s="17">
        <v>40</v>
      </c>
      <c r="S1176" s="18">
        <v>3449.31</v>
      </c>
      <c r="T1176" s="19" t="s">
        <v>407</v>
      </c>
      <c r="U1176" s="20" t="s">
        <v>519</v>
      </c>
      <c r="V1176" s="30">
        <v>35.5</v>
      </c>
      <c r="W1176" s="22">
        <v>1</v>
      </c>
      <c r="X1176" s="23"/>
    </row>
    <row r="1177" spans="1:24" s="1" customFormat="1" ht="108" customHeight="1" x14ac:dyDescent="0.3">
      <c r="A1177" s="11" t="s">
        <v>23</v>
      </c>
      <c r="B1177" s="11" t="s">
        <v>1839</v>
      </c>
      <c r="C1177" s="12" t="s">
        <v>1840</v>
      </c>
      <c r="D1177" s="26"/>
      <c r="E1177" s="39" t="str">
        <f>HYPERLINK("https://www.google.ru/search?q=DQ9624-001&amp;newwindow=1&amp;tbm=isch","Еще фото")</f>
        <v>Еще фото</v>
      </c>
      <c r="F1177" s="13"/>
      <c r="G1177" s="11" t="s">
        <v>1782</v>
      </c>
      <c r="H1177" s="11" t="s">
        <v>514</v>
      </c>
      <c r="I1177" s="14" t="s">
        <v>1783</v>
      </c>
      <c r="J1177" s="14" t="s">
        <v>29</v>
      </c>
      <c r="K1177" s="15" t="s">
        <v>30</v>
      </c>
      <c r="L1177" s="14" t="s">
        <v>1841</v>
      </c>
      <c r="M1177" s="14"/>
      <c r="N1177" s="14" t="s">
        <v>92</v>
      </c>
      <c r="O1177" s="14"/>
      <c r="P1177" s="15" t="s">
        <v>1718</v>
      </c>
      <c r="Q1177" s="16">
        <v>7399</v>
      </c>
      <c r="R1177" s="17">
        <v>40</v>
      </c>
      <c r="S1177" s="18">
        <v>5105.3099999999995</v>
      </c>
      <c r="T1177" s="19" t="s">
        <v>407</v>
      </c>
      <c r="U1177" s="20" t="s">
        <v>666</v>
      </c>
      <c r="V1177" s="22">
        <v>44</v>
      </c>
      <c r="W1177" s="22">
        <v>1</v>
      </c>
      <c r="X1177" s="23"/>
    </row>
    <row r="1178" spans="1:24" s="1" customFormat="1" ht="35" customHeight="1" x14ac:dyDescent="0.3">
      <c r="A1178" s="11" t="s">
        <v>23</v>
      </c>
      <c r="B1178" s="11" t="s">
        <v>1794</v>
      </c>
      <c r="C1178" s="12" t="s">
        <v>1842</v>
      </c>
      <c r="D1178" s="53"/>
      <c r="E1178" s="39" t="str">
        <f>HYPERLINK("https://www.google.ru/search?q=DX4816-100&amp;newwindow=1&amp;tbm=isch","Еще фото")</f>
        <v>Еще фото</v>
      </c>
      <c r="F1178" s="13"/>
      <c r="G1178" s="11" t="s">
        <v>1782</v>
      </c>
      <c r="H1178" s="11" t="s">
        <v>514</v>
      </c>
      <c r="I1178" s="14" t="s">
        <v>1783</v>
      </c>
      <c r="J1178" s="14" t="s">
        <v>29</v>
      </c>
      <c r="K1178" s="15" t="s">
        <v>58</v>
      </c>
      <c r="L1178" s="56" t="s">
        <v>1843</v>
      </c>
      <c r="M1178" s="14"/>
      <c r="N1178" s="14" t="s">
        <v>75</v>
      </c>
      <c r="O1178" s="14"/>
      <c r="P1178" s="15" t="s">
        <v>1792</v>
      </c>
      <c r="Q1178" s="16">
        <v>9699</v>
      </c>
      <c r="R1178" s="17">
        <v>40</v>
      </c>
      <c r="S1178" s="18">
        <v>6692.3099999999995</v>
      </c>
      <c r="T1178" s="19" t="s">
        <v>407</v>
      </c>
      <c r="U1178" s="20" t="s">
        <v>519</v>
      </c>
      <c r="V1178" s="30">
        <v>35.5</v>
      </c>
      <c r="W1178" s="22">
        <v>1</v>
      </c>
      <c r="X1178" s="23"/>
    </row>
    <row r="1179" spans="1:24" s="1" customFormat="1" ht="35" customHeight="1" x14ac:dyDescent="0.3">
      <c r="A1179" s="24" t="s">
        <v>23</v>
      </c>
      <c r="B1179" s="24" t="s">
        <v>1794</v>
      </c>
      <c r="C1179" s="12" t="s">
        <v>1842</v>
      </c>
      <c r="D1179" s="54"/>
      <c r="E1179" s="39" t="str">
        <f>HYPERLINK("https://www.google.ru/search?q=DX4816-100&amp;newwindow=1&amp;tbm=isch","Еще фото")</f>
        <v>Еще фото</v>
      </c>
      <c r="F1179" s="13"/>
      <c r="G1179" s="24" t="s">
        <v>1782</v>
      </c>
      <c r="H1179" s="24" t="s">
        <v>514</v>
      </c>
      <c r="I1179" s="24" t="s">
        <v>1783</v>
      </c>
      <c r="J1179" s="14" t="s">
        <v>29</v>
      </c>
      <c r="K1179" s="15" t="s">
        <v>58</v>
      </c>
      <c r="L1179" s="57"/>
      <c r="M1179" s="14"/>
      <c r="N1179" s="14" t="s">
        <v>75</v>
      </c>
      <c r="O1179" s="14"/>
      <c r="P1179" s="15" t="s">
        <v>1792</v>
      </c>
      <c r="Q1179" s="16">
        <v>9699</v>
      </c>
      <c r="R1179" s="17">
        <v>40</v>
      </c>
      <c r="S1179" s="18">
        <v>6692.3099999999995</v>
      </c>
      <c r="T1179" s="19" t="s">
        <v>407</v>
      </c>
      <c r="U1179" s="20" t="s">
        <v>523</v>
      </c>
      <c r="V1179" s="22">
        <v>38</v>
      </c>
      <c r="W1179" s="22">
        <v>1</v>
      </c>
      <c r="X1179" s="23"/>
    </row>
    <row r="1180" spans="1:24" s="1" customFormat="1" ht="37.049999999999997" customHeight="1" x14ac:dyDescent="0.3">
      <c r="A1180" s="24" t="s">
        <v>23</v>
      </c>
      <c r="B1180" s="24" t="s">
        <v>1794</v>
      </c>
      <c r="C1180" s="12" t="s">
        <v>1842</v>
      </c>
      <c r="D1180" s="55"/>
      <c r="E1180" s="39" t="str">
        <f>HYPERLINK("https://www.google.ru/search?q=DX4816-100&amp;newwindow=1&amp;tbm=isch","Еще фото")</f>
        <v>Еще фото</v>
      </c>
      <c r="F1180" s="13"/>
      <c r="G1180" s="24" t="s">
        <v>1782</v>
      </c>
      <c r="H1180" s="24" t="s">
        <v>514</v>
      </c>
      <c r="I1180" s="24" t="s">
        <v>1783</v>
      </c>
      <c r="J1180" s="14" t="s">
        <v>29</v>
      </c>
      <c r="K1180" s="15" t="s">
        <v>58</v>
      </c>
      <c r="L1180" s="58"/>
      <c r="M1180" s="14"/>
      <c r="N1180" s="14" t="s">
        <v>75</v>
      </c>
      <c r="O1180" s="14"/>
      <c r="P1180" s="15" t="s">
        <v>1792</v>
      </c>
      <c r="Q1180" s="16">
        <v>9699</v>
      </c>
      <c r="R1180" s="17">
        <v>40</v>
      </c>
      <c r="S1180" s="18">
        <v>6692.3099999999995</v>
      </c>
      <c r="T1180" s="19" t="s">
        <v>407</v>
      </c>
      <c r="U1180" s="20" t="s">
        <v>524</v>
      </c>
      <c r="V1180" s="30">
        <v>39.5</v>
      </c>
      <c r="W1180" s="22">
        <v>1</v>
      </c>
      <c r="X1180" s="23"/>
    </row>
    <row r="1181" spans="1:24" s="1" customFormat="1" ht="52.05" customHeight="1" x14ac:dyDescent="0.3">
      <c r="A1181" s="11" t="s">
        <v>23</v>
      </c>
      <c r="B1181" s="11" t="s">
        <v>1794</v>
      </c>
      <c r="C1181" s="12" t="s">
        <v>1844</v>
      </c>
      <c r="D1181" s="59"/>
      <c r="E1181" s="39" t="str">
        <f>HYPERLINK("https://www.google.ru/search?q=DX4816-600&amp;newwindow=1&amp;tbm=isch","Еще фото")</f>
        <v>Еще фото</v>
      </c>
      <c r="F1181" s="13"/>
      <c r="G1181" s="11" t="s">
        <v>1782</v>
      </c>
      <c r="H1181" s="11" t="s">
        <v>514</v>
      </c>
      <c r="I1181" s="14" t="s">
        <v>1783</v>
      </c>
      <c r="J1181" s="14" t="s">
        <v>29</v>
      </c>
      <c r="K1181" s="15" t="s">
        <v>58</v>
      </c>
      <c r="L1181" s="56" t="s">
        <v>1845</v>
      </c>
      <c r="M1181" s="14"/>
      <c r="N1181" s="14" t="s">
        <v>316</v>
      </c>
      <c r="O1181" s="14"/>
      <c r="P1181" s="15" t="s">
        <v>1846</v>
      </c>
      <c r="Q1181" s="16">
        <v>9499</v>
      </c>
      <c r="R1181" s="17">
        <v>40</v>
      </c>
      <c r="S1181" s="18">
        <v>6554.3099999999995</v>
      </c>
      <c r="T1181" s="19" t="s">
        <v>407</v>
      </c>
      <c r="U1181" s="20" t="s">
        <v>519</v>
      </c>
      <c r="V1181" s="30">
        <v>35.5</v>
      </c>
      <c r="W1181" s="22">
        <v>1</v>
      </c>
      <c r="X1181" s="23"/>
    </row>
    <row r="1182" spans="1:24" s="1" customFormat="1" ht="61.05" customHeight="1" x14ac:dyDescent="0.3">
      <c r="A1182" s="24" t="s">
        <v>23</v>
      </c>
      <c r="B1182" s="24" t="s">
        <v>1794</v>
      </c>
      <c r="C1182" s="12" t="s">
        <v>1844</v>
      </c>
      <c r="D1182" s="60"/>
      <c r="E1182" s="39" t="str">
        <f>HYPERLINK("https://www.google.ru/search?q=DX4816-600&amp;newwindow=1&amp;tbm=isch","Еще фото")</f>
        <v>Еще фото</v>
      </c>
      <c r="F1182" s="13"/>
      <c r="G1182" s="24" t="s">
        <v>1782</v>
      </c>
      <c r="H1182" s="24" t="s">
        <v>514</v>
      </c>
      <c r="I1182" s="24" t="s">
        <v>1783</v>
      </c>
      <c r="J1182" s="14" t="s">
        <v>29</v>
      </c>
      <c r="K1182" s="15" t="s">
        <v>58</v>
      </c>
      <c r="L1182" s="58"/>
      <c r="M1182" s="14"/>
      <c r="N1182" s="14" t="s">
        <v>316</v>
      </c>
      <c r="O1182" s="14"/>
      <c r="P1182" s="15" t="s">
        <v>1846</v>
      </c>
      <c r="Q1182" s="16">
        <v>9499</v>
      </c>
      <c r="R1182" s="17">
        <v>40</v>
      </c>
      <c r="S1182" s="18">
        <v>6554.3099999999995</v>
      </c>
      <c r="T1182" s="19" t="s">
        <v>407</v>
      </c>
      <c r="U1182" s="20" t="s">
        <v>521</v>
      </c>
      <c r="V1182" s="22">
        <v>37</v>
      </c>
      <c r="W1182" s="22">
        <v>1</v>
      </c>
      <c r="X1182" s="23"/>
    </row>
    <row r="1183" spans="1:24" s="1" customFormat="1" ht="108" customHeight="1" x14ac:dyDescent="0.3">
      <c r="A1183" s="11" t="s">
        <v>23</v>
      </c>
      <c r="B1183" s="11" t="s">
        <v>1794</v>
      </c>
      <c r="C1183" s="12" t="s">
        <v>1847</v>
      </c>
      <c r="D1183" s="26"/>
      <c r="E1183" s="39" t="str">
        <f>HYPERLINK("https://www.google.ru/search?q=DX4816-802&amp;newwindow=1&amp;tbm=isch","Еще фото")</f>
        <v>Еще фото</v>
      </c>
      <c r="F1183" s="13"/>
      <c r="G1183" s="11" t="s">
        <v>1782</v>
      </c>
      <c r="H1183" s="11" t="s">
        <v>514</v>
      </c>
      <c r="I1183" s="14" t="s">
        <v>1783</v>
      </c>
      <c r="J1183" s="14" t="s">
        <v>29</v>
      </c>
      <c r="K1183" s="15" t="s">
        <v>58</v>
      </c>
      <c r="L1183" s="14" t="s">
        <v>1845</v>
      </c>
      <c r="M1183" s="14"/>
      <c r="N1183" s="14" t="s">
        <v>142</v>
      </c>
      <c r="O1183" s="14"/>
      <c r="P1183" s="15" t="s">
        <v>1848</v>
      </c>
      <c r="Q1183" s="16">
        <v>7899</v>
      </c>
      <c r="R1183" s="17">
        <v>40</v>
      </c>
      <c r="S1183" s="18">
        <v>5450.3099999999995</v>
      </c>
      <c r="T1183" s="19" t="s">
        <v>407</v>
      </c>
      <c r="U1183" s="20" t="s">
        <v>519</v>
      </c>
      <c r="V1183" s="30">
        <v>35.5</v>
      </c>
      <c r="W1183" s="22">
        <v>1</v>
      </c>
      <c r="X1183" s="23"/>
    </row>
    <row r="1184" spans="1:24" s="1" customFormat="1" ht="108" customHeight="1" x14ac:dyDescent="0.3">
      <c r="A1184" s="11" t="s">
        <v>23</v>
      </c>
      <c r="B1184" s="11" t="s">
        <v>1849</v>
      </c>
      <c r="C1184" s="12" t="s">
        <v>1850</v>
      </c>
      <c r="D1184" s="26"/>
      <c r="E1184" s="39" t="str">
        <f>HYPERLINK("https://www.google.ru/search?q=FD4116-200&amp;newwindow=1&amp;tbm=isch","Еще фото")</f>
        <v>Еще фото</v>
      </c>
      <c r="F1184" s="13"/>
      <c r="G1184" s="11" t="s">
        <v>1782</v>
      </c>
      <c r="H1184" s="11" t="s">
        <v>514</v>
      </c>
      <c r="I1184" s="14" t="s">
        <v>1783</v>
      </c>
      <c r="J1184" s="14" t="s">
        <v>29</v>
      </c>
      <c r="K1184" s="15" t="s">
        <v>30</v>
      </c>
      <c r="L1184" s="14" t="s">
        <v>1799</v>
      </c>
      <c r="M1184" s="14"/>
      <c r="N1184" s="14" t="s">
        <v>69</v>
      </c>
      <c r="O1184" s="14"/>
      <c r="P1184" s="15" t="s">
        <v>1846</v>
      </c>
      <c r="Q1184" s="16">
        <v>7899</v>
      </c>
      <c r="R1184" s="17">
        <v>40</v>
      </c>
      <c r="S1184" s="18">
        <v>5450.3099999999995</v>
      </c>
      <c r="T1184" s="19" t="s">
        <v>407</v>
      </c>
      <c r="U1184" s="20" t="s">
        <v>523</v>
      </c>
      <c r="V1184" s="22">
        <v>40</v>
      </c>
      <c r="W1184" s="22">
        <v>1</v>
      </c>
      <c r="X1184" s="23"/>
    </row>
    <row r="1185" spans="1:24" s="1" customFormat="1" ht="108" customHeight="1" x14ac:dyDescent="0.3">
      <c r="A1185" s="11" t="s">
        <v>23</v>
      </c>
      <c r="B1185" s="11" t="s">
        <v>1851</v>
      </c>
      <c r="C1185" s="12" t="s">
        <v>1852</v>
      </c>
      <c r="D1185" s="26"/>
      <c r="E1185" s="39" t="str">
        <f>HYPERLINK("https://www.google.ru/search?q=FD5131-006&amp;newwindow=1&amp;tbm=isch","Еще фото")</f>
        <v>Еще фото</v>
      </c>
      <c r="F1185" s="13"/>
      <c r="G1185" s="11" t="s">
        <v>1853</v>
      </c>
      <c r="H1185" s="11" t="s">
        <v>514</v>
      </c>
      <c r="I1185" s="14" t="s">
        <v>1783</v>
      </c>
      <c r="J1185" s="14" t="s">
        <v>29</v>
      </c>
      <c r="K1185" s="15" t="s">
        <v>30</v>
      </c>
      <c r="L1185" s="14" t="s">
        <v>1854</v>
      </c>
      <c r="M1185" s="14"/>
      <c r="N1185" s="14" t="s">
        <v>32</v>
      </c>
      <c r="O1185" s="14"/>
      <c r="P1185" s="15" t="s">
        <v>1855</v>
      </c>
      <c r="Q1185" s="16">
        <v>11599</v>
      </c>
      <c r="R1185" s="17">
        <v>40</v>
      </c>
      <c r="S1185" s="18">
        <v>8003.3099999999986</v>
      </c>
      <c r="T1185" s="19" t="s">
        <v>407</v>
      </c>
      <c r="U1185" s="20" t="s">
        <v>524</v>
      </c>
      <c r="V1185" s="30">
        <v>41.5</v>
      </c>
      <c r="W1185" s="22">
        <v>1</v>
      </c>
      <c r="X1185" s="23"/>
    </row>
    <row r="1186" spans="1:24" s="1" customFormat="1" ht="108" customHeight="1" x14ac:dyDescent="0.3">
      <c r="A1186" s="11" t="s">
        <v>23</v>
      </c>
      <c r="B1186" s="11" t="s">
        <v>1851</v>
      </c>
      <c r="C1186" s="12" t="s">
        <v>1856</v>
      </c>
      <c r="D1186" s="26"/>
      <c r="E1186" s="39" t="str">
        <f>HYPERLINK("https://www.google.ru/search?q=FD5131-200&amp;newwindow=1&amp;tbm=isch","Еще фото")</f>
        <v>Еще фото</v>
      </c>
      <c r="F1186" s="13"/>
      <c r="G1186" s="11" t="s">
        <v>1853</v>
      </c>
      <c r="H1186" s="11" t="s">
        <v>514</v>
      </c>
      <c r="I1186" s="14" t="s">
        <v>1783</v>
      </c>
      <c r="J1186" s="14" t="s">
        <v>29</v>
      </c>
      <c r="K1186" s="15" t="s">
        <v>247</v>
      </c>
      <c r="L1186" s="14" t="s">
        <v>1854</v>
      </c>
      <c r="M1186" s="14"/>
      <c r="N1186" s="14" t="s">
        <v>69</v>
      </c>
      <c r="O1186" s="14"/>
      <c r="P1186" s="15" t="s">
        <v>1857</v>
      </c>
      <c r="Q1186" s="16">
        <v>11599</v>
      </c>
      <c r="R1186" s="17">
        <v>40</v>
      </c>
      <c r="S1186" s="18">
        <v>8003.3099999999986</v>
      </c>
      <c r="T1186" s="19" t="s">
        <v>407</v>
      </c>
      <c r="U1186" s="20" t="s">
        <v>523</v>
      </c>
      <c r="V1186" s="22">
        <v>40</v>
      </c>
      <c r="W1186" s="22">
        <v>1</v>
      </c>
      <c r="X1186" s="23"/>
    </row>
    <row r="1187" spans="1:24" s="1" customFormat="1" ht="108" customHeight="1" x14ac:dyDescent="0.3">
      <c r="A1187" s="11" t="s">
        <v>23</v>
      </c>
      <c r="B1187" s="11" t="s">
        <v>1858</v>
      </c>
      <c r="C1187" s="12" t="s">
        <v>1859</v>
      </c>
      <c r="D1187" s="26"/>
      <c r="E1187" s="39" t="str">
        <f>HYPERLINK("https://www.google.ru/search?q=HF3263-001&amp;newwindow=1&amp;tbm=isch","Еще фото")</f>
        <v>Еще фото</v>
      </c>
      <c r="F1187" s="25" t="s">
        <v>43</v>
      </c>
      <c r="G1187" s="11" t="s">
        <v>1807</v>
      </c>
      <c r="H1187" s="11" t="s">
        <v>514</v>
      </c>
      <c r="I1187" s="14" t="s">
        <v>1783</v>
      </c>
      <c r="J1187" s="14" t="s">
        <v>29</v>
      </c>
      <c r="K1187" s="15" t="s">
        <v>30</v>
      </c>
      <c r="L1187" s="14" t="s">
        <v>1860</v>
      </c>
      <c r="M1187" s="14"/>
      <c r="N1187" s="14" t="s">
        <v>241</v>
      </c>
      <c r="O1187" s="14"/>
      <c r="P1187" s="15" t="s">
        <v>1718</v>
      </c>
      <c r="Q1187" s="16">
        <v>5199</v>
      </c>
      <c r="R1187" s="17">
        <v>40</v>
      </c>
      <c r="S1187" s="18">
        <v>3587.31</v>
      </c>
      <c r="T1187" s="19" t="s">
        <v>407</v>
      </c>
      <c r="U1187" s="20" t="s">
        <v>1861</v>
      </c>
      <c r="V1187" s="30">
        <v>48.5</v>
      </c>
      <c r="W1187" s="22">
        <v>2</v>
      </c>
      <c r="X1187" s="23"/>
    </row>
    <row r="1188" spans="1:24" s="1" customFormat="1" ht="108" customHeight="1" x14ac:dyDescent="0.3">
      <c r="A1188" s="11" t="s">
        <v>23</v>
      </c>
      <c r="B1188" s="11" t="s">
        <v>1862</v>
      </c>
      <c r="C1188" s="12" t="s">
        <v>1863</v>
      </c>
      <c r="D1188" s="26"/>
      <c r="E1188" s="39" t="str">
        <f>HYPERLINK("https://www.google.ru/search?q=HJ4292-100&amp;newwindow=1&amp;tbm=isch","Еще фото")</f>
        <v>Еще фото</v>
      </c>
      <c r="F1188" s="13"/>
      <c r="G1188" s="11" t="s">
        <v>1853</v>
      </c>
      <c r="H1188" s="11" t="s">
        <v>514</v>
      </c>
      <c r="I1188" s="14" t="s">
        <v>1783</v>
      </c>
      <c r="J1188" s="14" t="s">
        <v>29</v>
      </c>
      <c r="K1188" s="15" t="s">
        <v>58</v>
      </c>
      <c r="L1188" s="14" t="s">
        <v>1864</v>
      </c>
      <c r="M1188" s="14"/>
      <c r="N1188" s="14" t="s">
        <v>1286</v>
      </c>
      <c r="O1188" s="14"/>
      <c r="P1188" s="15" t="s">
        <v>1865</v>
      </c>
      <c r="Q1188" s="16">
        <v>21899</v>
      </c>
      <c r="R1188" s="17">
        <v>40</v>
      </c>
      <c r="S1188" s="18">
        <v>15110.309999999998</v>
      </c>
      <c r="T1188" s="19" t="s">
        <v>407</v>
      </c>
      <c r="U1188" s="20" t="s">
        <v>519</v>
      </c>
      <c r="V1188" s="30">
        <v>35.5</v>
      </c>
      <c r="W1188" s="22">
        <v>1</v>
      </c>
      <c r="X1188" s="23"/>
    </row>
    <row r="1189" spans="1:24" s="1" customFormat="1" ht="108" customHeight="1" x14ac:dyDescent="0.3">
      <c r="A1189" s="11" t="s">
        <v>23</v>
      </c>
      <c r="B1189" s="11" t="s">
        <v>1862</v>
      </c>
      <c r="C1189" s="12" t="s">
        <v>1866</v>
      </c>
      <c r="D1189" s="26"/>
      <c r="E1189" s="39" t="str">
        <f>HYPERLINK("https://www.google.ru/search?q=HJ4292-402&amp;newwindow=1&amp;tbm=isch","Еще фото")</f>
        <v>Еще фото</v>
      </c>
      <c r="F1189" s="13"/>
      <c r="G1189" s="11" t="s">
        <v>1853</v>
      </c>
      <c r="H1189" s="11" t="s">
        <v>514</v>
      </c>
      <c r="I1189" s="14" t="s">
        <v>1783</v>
      </c>
      <c r="J1189" s="14" t="s">
        <v>29</v>
      </c>
      <c r="K1189" s="15" t="s">
        <v>58</v>
      </c>
      <c r="L1189" s="14" t="s">
        <v>1864</v>
      </c>
      <c r="M1189" s="14"/>
      <c r="N1189" s="14" t="s">
        <v>1656</v>
      </c>
      <c r="O1189" s="14"/>
      <c r="P1189" s="15" t="s">
        <v>1867</v>
      </c>
      <c r="Q1189" s="16">
        <v>21899</v>
      </c>
      <c r="R1189" s="17">
        <v>40</v>
      </c>
      <c r="S1189" s="18">
        <v>15110.309999999998</v>
      </c>
      <c r="T1189" s="19" t="s">
        <v>407</v>
      </c>
      <c r="U1189" s="20" t="s">
        <v>526</v>
      </c>
      <c r="V1189" s="22">
        <v>41</v>
      </c>
      <c r="W1189" s="22">
        <v>1</v>
      </c>
      <c r="X1189" s="23"/>
    </row>
    <row r="1190" spans="1:24" s="1" customFormat="1" ht="108" customHeight="1" x14ac:dyDescent="0.3">
      <c r="A1190" s="11" t="s">
        <v>23</v>
      </c>
      <c r="B1190" s="11" t="s">
        <v>1868</v>
      </c>
      <c r="C1190" s="12" t="s">
        <v>1869</v>
      </c>
      <c r="D1190" s="26"/>
      <c r="E1190" s="39" t="str">
        <f>HYPERLINK("https://www.google.ru/search?q=HJ5601-502&amp;newwindow=1&amp;tbm=isch","Еще фото")</f>
        <v>Еще фото</v>
      </c>
      <c r="F1190" s="13"/>
      <c r="G1190" s="11" t="s">
        <v>1782</v>
      </c>
      <c r="H1190" s="11" t="s">
        <v>514</v>
      </c>
      <c r="I1190" s="14" t="s">
        <v>1783</v>
      </c>
      <c r="J1190" s="14" t="s">
        <v>29</v>
      </c>
      <c r="K1190" s="15" t="s">
        <v>58</v>
      </c>
      <c r="L1190" s="14" t="s">
        <v>1870</v>
      </c>
      <c r="M1190" s="14"/>
      <c r="N1190" s="14" t="s">
        <v>102</v>
      </c>
      <c r="O1190" s="14"/>
      <c r="P1190" s="15" t="s">
        <v>1718</v>
      </c>
      <c r="Q1190" s="16">
        <v>8899</v>
      </c>
      <c r="R1190" s="17">
        <v>40</v>
      </c>
      <c r="S1190" s="18">
        <v>6140.3099999999995</v>
      </c>
      <c r="T1190" s="19" t="s">
        <v>407</v>
      </c>
      <c r="U1190" s="20" t="s">
        <v>524</v>
      </c>
      <c r="V1190" s="30">
        <v>39.5</v>
      </c>
      <c r="W1190" s="22">
        <v>1</v>
      </c>
      <c r="X1190" s="23"/>
    </row>
    <row r="1191" spans="1:24" s="1" customFormat="1" ht="108" customHeight="1" x14ac:dyDescent="0.3">
      <c r="A1191" s="11" t="s">
        <v>23</v>
      </c>
      <c r="B1191" s="11" t="s">
        <v>1871</v>
      </c>
      <c r="C1191" s="12" t="s">
        <v>1872</v>
      </c>
      <c r="D1191" s="26"/>
      <c r="E1191" s="39" t="str">
        <f>HYPERLINK("https://www.google.ru/search?q=HQ2178-001&amp;newwindow=1&amp;tbm=isch","Еще фото")</f>
        <v>Еще фото</v>
      </c>
      <c r="F1191" s="13"/>
      <c r="G1191" s="11" t="s">
        <v>1813</v>
      </c>
      <c r="H1191" s="11" t="s">
        <v>514</v>
      </c>
      <c r="I1191" s="14" t="s">
        <v>1783</v>
      </c>
      <c r="J1191" s="14" t="s">
        <v>29</v>
      </c>
      <c r="K1191" s="15" t="s">
        <v>30</v>
      </c>
      <c r="L1191" s="14" t="s">
        <v>1873</v>
      </c>
      <c r="M1191" s="14"/>
      <c r="N1191" s="14" t="s">
        <v>92</v>
      </c>
      <c r="O1191" s="14"/>
      <c r="P1191" s="15" t="s">
        <v>1718</v>
      </c>
      <c r="Q1191" s="16">
        <v>7099</v>
      </c>
      <c r="R1191" s="17">
        <v>40</v>
      </c>
      <c r="S1191" s="18">
        <v>4898.3099999999995</v>
      </c>
      <c r="T1191" s="19" t="s">
        <v>407</v>
      </c>
      <c r="U1191" s="20" t="s">
        <v>523</v>
      </c>
      <c r="V1191" s="22">
        <v>40</v>
      </c>
      <c r="W1191" s="22">
        <v>1</v>
      </c>
      <c r="X1191" s="23"/>
    </row>
    <row r="1192" spans="1:24" s="1" customFormat="1" ht="108" customHeight="1" x14ac:dyDescent="0.3">
      <c r="A1192" s="11" t="s">
        <v>23</v>
      </c>
      <c r="B1192" s="11" t="s">
        <v>1874</v>
      </c>
      <c r="C1192" s="12" t="s">
        <v>1875</v>
      </c>
      <c r="D1192" s="26"/>
      <c r="E1192" s="39" t="str">
        <f>HYPERLINK("https://www.google.ru/search?q=IB0183-001&amp;newwindow=1&amp;tbm=isch","Еще фото")</f>
        <v>Еще фото</v>
      </c>
      <c r="F1192" s="13"/>
      <c r="G1192" s="11" t="s">
        <v>1782</v>
      </c>
      <c r="H1192" s="11" t="s">
        <v>514</v>
      </c>
      <c r="I1192" s="14" t="s">
        <v>1783</v>
      </c>
      <c r="J1192" s="14" t="s">
        <v>29</v>
      </c>
      <c r="K1192" s="15" t="s">
        <v>30</v>
      </c>
      <c r="L1192" s="14" t="s">
        <v>1876</v>
      </c>
      <c r="M1192" s="14"/>
      <c r="N1192" s="14" t="s">
        <v>92</v>
      </c>
      <c r="O1192" s="14"/>
      <c r="P1192" s="15" t="s">
        <v>1877</v>
      </c>
      <c r="Q1192" s="16">
        <v>7899</v>
      </c>
      <c r="R1192" s="17">
        <v>40</v>
      </c>
      <c r="S1192" s="18">
        <v>5450.3099999999995</v>
      </c>
      <c r="T1192" s="19" t="s">
        <v>407</v>
      </c>
      <c r="U1192" s="20" t="s">
        <v>519</v>
      </c>
      <c r="V1192" s="30">
        <v>37.5</v>
      </c>
      <c r="W1192" s="22">
        <v>2</v>
      </c>
      <c r="X1192" s="23"/>
    </row>
    <row r="1193" spans="1:24" s="1" customFormat="1" ht="26" customHeight="1" x14ac:dyDescent="0.3">
      <c r="A1193" s="11" t="s">
        <v>23</v>
      </c>
      <c r="B1193" s="11" t="s">
        <v>1878</v>
      </c>
      <c r="C1193" s="12" t="s">
        <v>1879</v>
      </c>
      <c r="D1193" s="53"/>
      <c r="E1193" s="39" t="str">
        <f>HYPERLINK("https://www.google.ru/search?q=IR5197-001&amp;newwindow=1&amp;tbm=isch","Еще фото")</f>
        <v>Еще фото</v>
      </c>
      <c r="F1193" s="13"/>
      <c r="G1193" s="11" t="s">
        <v>1782</v>
      </c>
      <c r="H1193" s="11" t="s">
        <v>514</v>
      </c>
      <c r="I1193" s="14" t="s">
        <v>1783</v>
      </c>
      <c r="J1193" s="14" t="s">
        <v>29</v>
      </c>
      <c r="K1193" s="15" t="s">
        <v>134</v>
      </c>
      <c r="L1193" s="56" t="s">
        <v>1880</v>
      </c>
      <c r="M1193" s="14"/>
      <c r="N1193" s="14" t="s">
        <v>32</v>
      </c>
      <c r="O1193" s="14"/>
      <c r="P1193" s="15" t="s">
        <v>1792</v>
      </c>
      <c r="Q1193" s="16">
        <v>6799</v>
      </c>
      <c r="R1193" s="17">
        <v>40</v>
      </c>
      <c r="S1193" s="18">
        <v>4691.3099999999995</v>
      </c>
      <c r="T1193" s="19" t="s">
        <v>407</v>
      </c>
      <c r="U1193" s="20" t="s">
        <v>1661</v>
      </c>
      <c r="V1193" s="22">
        <v>35</v>
      </c>
      <c r="W1193" s="22">
        <v>1</v>
      </c>
      <c r="X1193" s="23"/>
    </row>
    <row r="1194" spans="1:24" s="1" customFormat="1" ht="26" customHeight="1" x14ac:dyDescent="0.3">
      <c r="A1194" s="24" t="s">
        <v>23</v>
      </c>
      <c r="B1194" s="24" t="s">
        <v>1878</v>
      </c>
      <c r="C1194" s="12" t="s">
        <v>1879</v>
      </c>
      <c r="D1194" s="54"/>
      <c r="E1194" s="39" t="str">
        <f>HYPERLINK("https://www.google.ru/search?q=IR5197-001&amp;newwindow=1&amp;tbm=isch","Еще фото")</f>
        <v>Еще фото</v>
      </c>
      <c r="F1194" s="13"/>
      <c r="G1194" s="24" t="s">
        <v>1782</v>
      </c>
      <c r="H1194" s="24" t="s">
        <v>514</v>
      </c>
      <c r="I1194" s="24" t="s">
        <v>1783</v>
      </c>
      <c r="J1194" s="14" t="s">
        <v>29</v>
      </c>
      <c r="K1194" s="15" t="s">
        <v>134</v>
      </c>
      <c r="L1194" s="57"/>
      <c r="M1194" s="14"/>
      <c r="N1194" s="14" t="s">
        <v>32</v>
      </c>
      <c r="O1194" s="14"/>
      <c r="P1194" s="15" t="s">
        <v>1792</v>
      </c>
      <c r="Q1194" s="16">
        <v>6799</v>
      </c>
      <c r="R1194" s="17">
        <v>40</v>
      </c>
      <c r="S1194" s="18">
        <v>4691.3099999999995</v>
      </c>
      <c r="T1194" s="19" t="s">
        <v>407</v>
      </c>
      <c r="U1194" s="20" t="s">
        <v>1064</v>
      </c>
      <c r="V1194" s="30">
        <v>36.5</v>
      </c>
      <c r="W1194" s="22">
        <v>1</v>
      </c>
      <c r="X1194" s="23"/>
    </row>
    <row r="1195" spans="1:24" s="1" customFormat="1" ht="26" customHeight="1" x14ac:dyDescent="0.3">
      <c r="A1195" s="24" t="s">
        <v>23</v>
      </c>
      <c r="B1195" s="24" t="s">
        <v>1878</v>
      </c>
      <c r="C1195" s="12" t="s">
        <v>1879</v>
      </c>
      <c r="D1195" s="54"/>
      <c r="E1195" s="39" t="str">
        <f>HYPERLINK("https://www.google.ru/search?q=IR5197-001&amp;newwindow=1&amp;tbm=isch","Еще фото")</f>
        <v>Еще фото</v>
      </c>
      <c r="F1195" s="13"/>
      <c r="G1195" s="24" t="s">
        <v>1782</v>
      </c>
      <c r="H1195" s="24" t="s">
        <v>514</v>
      </c>
      <c r="I1195" s="24" t="s">
        <v>1783</v>
      </c>
      <c r="J1195" s="14" t="s">
        <v>29</v>
      </c>
      <c r="K1195" s="15" t="s">
        <v>134</v>
      </c>
      <c r="L1195" s="57"/>
      <c r="M1195" s="14"/>
      <c r="N1195" s="14" t="s">
        <v>32</v>
      </c>
      <c r="O1195" s="14"/>
      <c r="P1195" s="15" t="s">
        <v>1792</v>
      </c>
      <c r="Q1195" s="16">
        <v>6799</v>
      </c>
      <c r="R1195" s="17">
        <v>40</v>
      </c>
      <c r="S1195" s="18">
        <v>4691.3099999999995</v>
      </c>
      <c r="T1195" s="19" t="s">
        <v>407</v>
      </c>
      <c r="U1195" s="20" t="s">
        <v>1065</v>
      </c>
      <c r="V1195" s="30">
        <v>37.5</v>
      </c>
      <c r="W1195" s="22">
        <v>1</v>
      </c>
      <c r="X1195" s="23"/>
    </row>
    <row r="1196" spans="1:24" s="1" customFormat="1" ht="26" customHeight="1" x14ac:dyDescent="0.3">
      <c r="A1196" s="24" t="s">
        <v>23</v>
      </c>
      <c r="B1196" s="24" t="s">
        <v>1878</v>
      </c>
      <c r="C1196" s="12" t="s">
        <v>1879</v>
      </c>
      <c r="D1196" s="55"/>
      <c r="E1196" s="39" t="str">
        <f>HYPERLINK("https://www.google.ru/search?q=IR5197-001&amp;newwindow=1&amp;tbm=isch","Еще фото")</f>
        <v>Еще фото</v>
      </c>
      <c r="F1196" s="13"/>
      <c r="G1196" s="24" t="s">
        <v>1782</v>
      </c>
      <c r="H1196" s="24" t="s">
        <v>514</v>
      </c>
      <c r="I1196" s="24" t="s">
        <v>1783</v>
      </c>
      <c r="J1196" s="14" t="s">
        <v>29</v>
      </c>
      <c r="K1196" s="15" t="s">
        <v>134</v>
      </c>
      <c r="L1196" s="58"/>
      <c r="M1196" s="14"/>
      <c r="N1196" s="14" t="s">
        <v>32</v>
      </c>
      <c r="O1196" s="14"/>
      <c r="P1196" s="15" t="s">
        <v>1792</v>
      </c>
      <c r="Q1196" s="16">
        <v>6799</v>
      </c>
      <c r="R1196" s="17">
        <v>40</v>
      </c>
      <c r="S1196" s="18">
        <v>4691.3099999999995</v>
      </c>
      <c r="T1196" s="19" t="s">
        <v>407</v>
      </c>
      <c r="U1196" s="20" t="s">
        <v>1665</v>
      </c>
      <c r="V1196" s="22">
        <v>39</v>
      </c>
      <c r="W1196" s="22">
        <v>1</v>
      </c>
      <c r="X1196" s="23"/>
    </row>
    <row r="1197" spans="1:24" s="1" customFormat="1" ht="108" customHeight="1" x14ac:dyDescent="0.3">
      <c r="A1197" s="11" t="s">
        <v>23</v>
      </c>
      <c r="B1197" s="11" t="s">
        <v>1881</v>
      </c>
      <c r="C1197" s="12" t="s">
        <v>1882</v>
      </c>
      <c r="D1197" s="26"/>
      <c r="E1197" s="39" t="str">
        <f>HYPERLINK("https://www.google.ru/search?q=DN1254-011&amp;newwindow=1&amp;tbm=isch","Еще фото")</f>
        <v>Еще фото</v>
      </c>
      <c r="F1197" s="13" t="s">
        <v>26</v>
      </c>
      <c r="G1197" s="11" t="s">
        <v>1883</v>
      </c>
      <c r="H1197" s="11" t="s">
        <v>28</v>
      </c>
      <c r="I1197" s="14" t="s">
        <v>1884</v>
      </c>
      <c r="J1197" s="14" t="s">
        <v>122</v>
      </c>
      <c r="K1197" s="15" t="s">
        <v>30</v>
      </c>
      <c r="L1197" s="14" t="s">
        <v>1885</v>
      </c>
      <c r="M1197" s="14"/>
      <c r="N1197" s="14" t="s">
        <v>92</v>
      </c>
      <c r="O1197" s="14"/>
      <c r="P1197" s="15" t="s">
        <v>164</v>
      </c>
      <c r="Q1197" s="16">
        <v>20099</v>
      </c>
      <c r="R1197" s="17">
        <v>58.91</v>
      </c>
      <c r="S1197" s="18">
        <v>9496.4354999999996</v>
      </c>
      <c r="T1197" s="19" t="s">
        <v>34</v>
      </c>
      <c r="U1197" s="20" t="s">
        <v>35</v>
      </c>
      <c r="V1197" s="21" t="s">
        <v>36</v>
      </c>
      <c r="W1197" s="22">
        <v>1</v>
      </c>
      <c r="X1197" s="23"/>
    </row>
    <row r="1198" spans="1:24" s="1" customFormat="1" ht="108" customHeight="1" x14ac:dyDescent="0.3">
      <c r="A1198" s="11" t="s">
        <v>23</v>
      </c>
      <c r="B1198" s="11" t="s">
        <v>1886</v>
      </c>
      <c r="C1198" s="12" t="s">
        <v>1887</v>
      </c>
      <c r="D1198" s="26"/>
      <c r="E1198" s="39" t="str">
        <f>HYPERLINK("https://www.google.ru/search?q=FB7296-410&amp;newwindow=1&amp;tbm=isch","Еще фото")</f>
        <v>Еще фото</v>
      </c>
      <c r="F1198" s="13"/>
      <c r="G1198" s="11" t="s">
        <v>1883</v>
      </c>
      <c r="H1198" s="11" t="s">
        <v>28</v>
      </c>
      <c r="I1198" s="14" t="s">
        <v>1884</v>
      </c>
      <c r="J1198" s="14" t="s">
        <v>29</v>
      </c>
      <c r="K1198" s="15" t="s">
        <v>30</v>
      </c>
      <c r="L1198" s="14" t="s">
        <v>1888</v>
      </c>
      <c r="M1198" s="14"/>
      <c r="N1198" s="14" t="s">
        <v>85</v>
      </c>
      <c r="O1198" s="14"/>
      <c r="P1198" s="15" t="s">
        <v>70</v>
      </c>
      <c r="Q1198" s="16">
        <v>17099</v>
      </c>
      <c r="R1198" s="17">
        <v>40</v>
      </c>
      <c r="S1198" s="18">
        <v>11798.31</v>
      </c>
      <c r="T1198" s="19" t="s">
        <v>34</v>
      </c>
      <c r="U1198" s="20" t="s">
        <v>37</v>
      </c>
      <c r="V1198" s="21" t="s">
        <v>38</v>
      </c>
      <c r="W1198" s="22">
        <v>1</v>
      </c>
      <c r="X1198" s="23"/>
    </row>
    <row r="1199" spans="1:24" s="1" customFormat="1" ht="108" customHeight="1" x14ac:dyDescent="0.3">
      <c r="A1199" s="11" t="s">
        <v>23</v>
      </c>
      <c r="B1199" s="11" t="s">
        <v>1889</v>
      </c>
      <c r="C1199" s="12" t="s">
        <v>1890</v>
      </c>
      <c r="D1199" s="26"/>
      <c r="E1199" s="39" t="str">
        <f>HYPERLINK("https://www.google.ru/search?q=FB7351-010&amp;newwindow=1&amp;tbm=isch","Еще фото")</f>
        <v>Еще фото</v>
      </c>
      <c r="F1199" s="13"/>
      <c r="G1199" s="11" t="s">
        <v>1883</v>
      </c>
      <c r="H1199" s="11" t="s">
        <v>28</v>
      </c>
      <c r="I1199" s="14" t="s">
        <v>1884</v>
      </c>
      <c r="J1199" s="14" t="s">
        <v>29</v>
      </c>
      <c r="K1199" s="15" t="s">
        <v>30</v>
      </c>
      <c r="L1199" s="14" t="s">
        <v>1891</v>
      </c>
      <c r="M1199" s="14"/>
      <c r="N1199" s="14" t="s">
        <v>92</v>
      </c>
      <c r="O1199" s="14"/>
      <c r="P1199" s="15" t="s">
        <v>164</v>
      </c>
      <c r="Q1199" s="16">
        <v>20799</v>
      </c>
      <c r="R1199" s="17">
        <v>40</v>
      </c>
      <c r="S1199" s="18">
        <v>14351.309999999998</v>
      </c>
      <c r="T1199" s="19" t="s">
        <v>34</v>
      </c>
      <c r="U1199" s="20" t="s">
        <v>47</v>
      </c>
      <c r="V1199" s="21" t="s">
        <v>48</v>
      </c>
      <c r="W1199" s="22">
        <v>1</v>
      </c>
      <c r="X1199" s="23"/>
    </row>
    <row r="1200" spans="1:24" s="1" customFormat="1" ht="52.05" customHeight="1" x14ac:dyDescent="0.3">
      <c r="A1200" s="11" t="s">
        <v>23</v>
      </c>
      <c r="B1200" s="11" t="s">
        <v>1892</v>
      </c>
      <c r="C1200" s="12" t="s">
        <v>1893</v>
      </c>
      <c r="D1200" s="59"/>
      <c r="E1200" s="39" t="str">
        <f>HYPERLINK("https://www.google.ru/search?q=FZ1404-431&amp;newwindow=1&amp;tbm=isch","Еще фото")</f>
        <v>Еще фото</v>
      </c>
      <c r="F1200" s="13"/>
      <c r="G1200" s="11" t="s">
        <v>1883</v>
      </c>
      <c r="H1200" s="11" t="s">
        <v>28</v>
      </c>
      <c r="I1200" s="14" t="s">
        <v>1884</v>
      </c>
      <c r="J1200" s="14" t="s">
        <v>122</v>
      </c>
      <c r="K1200" s="15" t="s">
        <v>30</v>
      </c>
      <c r="L1200" s="56" t="s">
        <v>1894</v>
      </c>
      <c r="M1200" s="14"/>
      <c r="N1200" s="14" t="s">
        <v>85</v>
      </c>
      <c r="O1200" s="14"/>
      <c r="P1200" s="15" t="s">
        <v>119</v>
      </c>
      <c r="Q1200" s="16">
        <v>22799</v>
      </c>
      <c r="R1200" s="17">
        <v>40</v>
      </c>
      <c r="S1200" s="18">
        <v>15731.309999999998</v>
      </c>
      <c r="T1200" s="19" t="s">
        <v>34</v>
      </c>
      <c r="U1200" s="20" t="s">
        <v>45</v>
      </c>
      <c r="V1200" s="21" t="s">
        <v>46</v>
      </c>
      <c r="W1200" s="22">
        <v>1</v>
      </c>
      <c r="X1200" s="23"/>
    </row>
    <row r="1201" spans="1:24" s="1" customFormat="1" ht="61.05" customHeight="1" x14ac:dyDescent="0.3">
      <c r="A1201" s="24" t="s">
        <v>23</v>
      </c>
      <c r="B1201" s="24" t="s">
        <v>1892</v>
      </c>
      <c r="C1201" s="12" t="s">
        <v>1893</v>
      </c>
      <c r="D1201" s="60"/>
      <c r="E1201" s="39" t="str">
        <f>HYPERLINK("https://www.google.ru/search?q=FZ1404-431&amp;newwindow=1&amp;tbm=isch","Еще фото")</f>
        <v>Еще фото</v>
      </c>
      <c r="F1201" s="13"/>
      <c r="G1201" s="24" t="s">
        <v>1883</v>
      </c>
      <c r="H1201" s="24" t="s">
        <v>28</v>
      </c>
      <c r="I1201" s="24" t="s">
        <v>1884</v>
      </c>
      <c r="J1201" s="14" t="s">
        <v>122</v>
      </c>
      <c r="K1201" s="15" t="s">
        <v>30</v>
      </c>
      <c r="L1201" s="58"/>
      <c r="M1201" s="14"/>
      <c r="N1201" s="14" t="s">
        <v>85</v>
      </c>
      <c r="O1201" s="14"/>
      <c r="P1201" s="15" t="s">
        <v>119</v>
      </c>
      <c r="Q1201" s="16">
        <v>22799</v>
      </c>
      <c r="R1201" s="17">
        <v>40</v>
      </c>
      <c r="S1201" s="18">
        <v>15731.309999999998</v>
      </c>
      <c r="T1201" s="19" t="s">
        <v>34</v>
      </c>
      <c r="U1201" s="20" t="s">
        <v>47</v>
      </c>
      <c r="V1201" s="21" t="s">
        <v>48</v>
      </c>
      <c r="W1201" s="22">
        <v>1</v>
      </c>
      <c r="X1201" s="23"/>
    </row>
    <row r="1202" spans="1:24" s="1" customFormat="1" ht="108" customHeight="1" x14ac:dyDescent="0.3">
      <c r="A1202" s="11" t="s">
        <v>23</v>
      </c>
      <c r="B1202" s="11" t="s">
        <v>1895</v>
      </c>
      <c r="C1202" s="12" t="s">
        <v>1896</v>
      </c>
      <c r="D1202" s="26"/>
      <c r="E1202" s="39" t="str">
        <f>HYPERLINK("https://www.google.ru/search?q=HJ1985-010&amp;newwindow=1&amp;tbm=isch","Еще фото")</f>
        <v>Еще фото</v>
      </c>
      <c r="F1202" s="13" t="s">
        <v>26</v>
      </c>
      <c r="G1202" s="11" t="s">
        <v>1897</v>
      </c>
      <c r="H1202" s="11" t="s">
        <v>28</v>
      </c>
      <c r="I1202" s="14" t="s">
        <v>1884</v>
      </c>
      <c r="J1202" s="14" t="s">
        <v>29</v>
      </c>
      <c r="K1202" s="15" t="s">
        <v>30</v>
      </c>
      <c r="L1202" s="14" t="s">
        <v>1898</v>
      </c>
      <c r="M1202" s="14"/>
      <c r="N1202" s="14" t="s">
        <v>92</v>
      </c>
      <c r="O1202" s="14"/>
      <c r="P1202" s="15" t="s">
        <v>160</v>
      </c>
      <c r="Q1202" s="16">
        <v>16099</v>
      </c>
      <c r="R1202" s="17">
        <v>40</v>
      </c>
      <c r="S1202" s="18">
        <v>11108.31</v>
      </c>
      <c r="T1202" s="19" t="s">
        <v>34</v>
      </c>
      <c r="U1202" s="20" t="s">
        <v>39</v>
      </c>
      <c r="V1202" s="21" t="s">
        <v>40</v>
      </c>
      <c r="W1202" s="22">
        <v>1</v>
      </c>
      <c r="X1202" s="23"/>
    </row>
    <row r="1203" spans="1:24" s="1" customFormat="1" ht="108" customHeight="1" x14ac:dyDescent="0.3">
      <c r="A1203" s="11" t="s">
        <v>23</v>
      </c>
      <c r="B1203" s="11" t="s">
        <v>1895</v>
      </c>
      <c r="C1203" s="12" t="s">
        <v>1899</v>
      </c>
      <c r="D1203" s="26"/>
      <c r="E1203" s="39" t="str">
        <f>HYPERLINK("https://www.google.ru/search?q=HJ1985-451&amp;newwindow=1&amp;tbm=isch","Еще фото")</f>
        <v>Еще фото</v>
      </c>
      <c r="F1203" s="13"/>
      <c r="G1203" s="11" t="s">
        <v>1897</v>
      </c>
      <c r="H1203" s="11" t="s">
        <v>28</v>
      </c>
      <c r="I1203" s="14" t="s">
        <v>1884</v>
      </c>
      <c r="J1203" s="14" t="s">
        <v>29</v>
      </c>
      <c r="K1203" s="15" t="s">
        <v>30</v>
      </c>
      <c r="L1203" s="14" t="s">
        <v>1898</v>
      </c>
      <c r="M1203" s="14"/>
      <c r="N1203" s="14" t="s">
        <v>85</v>
      </c>
      <c r="O1203" s="14"/>
      <c r="P1203" s="15" t="s">
        <v>160</v>
      </c>
      <c r="Q1203" s="16">
        <v>15699</v>
      </c>
      <c r="R1203" s="17">
        <v>40</v>
      </c>
      <c r="S1203" s="18">
        <v>10832.31</v>
      </c>
      <c r="T1203" s="19" t="s">
        <v>34</v>
      </c>
      <c r="U1203" s="20" t="s">
        <v>47</v>
      </c>
      <c r="V1203" s="21" t="s">
        <v>48</v>
      </c>
      <c r="W1203" s="22">
        <v>1</v>
      </c>
      <c r="X1203" s="23"/>
    </row>
    <row r="1204" spans="1:24" s="1" customFormat="1" ht="108" customHeight="1" x14ac:dyDescent="0.3">
      <c r="A1204" s="11" t="s">
        <v>23</v>
      </c>
      <c r="B1204" s="11" t="s">
        <v>1900</v>
      </c>
      <c r="C1204" s="12" t="s">
        <v>1901</v>
      </c>
      <c r="D1204" s="26"/>
      <c r="E1204" s="39" t="str">
        <f>HYPERLINK("https://www.google.ru/search?q=HJ3715-010&amp;newwindow=1&amp;tbm=isch","Еще фото")</f>
        <v>Еще фото</v>
      </c>
      <c r="F1204" s="13"/>
      <c r="G1204" s="11" t="s">
        <v>1902</v>
      </c>
      <c r="H1204" s="11" t="s">
        <v>28</v>
      </c>
      <c r="I1204" s="14" t="s">
        <v>1884</v>
      </c>
      <c r="J1204" s="14" t="s">
        <v>29</v>
      </c>
      <c r="K1204" s="15" t="s">
        <v>134</v>
      </c>
      <c r="L1204" s="14" t="s">
        <v>1903</v>
      </c>
      <c r="M1204" s="14"/>
      <c r="N1204" s="14" t="s">
        <v>92</v>
      </c>
      <c r="O1204" s="14"/>
      <c r="P1204" s="15" t="s">
        <v>164</v>
      </c>
      <c r="Q1204" s="16">
        <v>10399</v>
      </c>
      <c r="R1204" s="17">
        <v>40</v>
      </c>
      <c r="S1204" s="18">
        <v>7175.3099999999986</v>
      </c>
      <c r="T1204" s="19" t="s">
        <v>34</v>
      </c>
      <c r="U1204" s="20" t="s">
        <v>45</v>
      </c>
      <c r="V1204" s="21" t="s">
        <v>1904</v>
      </c>
      <c r="W1204" s="22">
        <v>1</v>
      </c>
      <c r="X1204" s="23"/>
    </row>
    <row r="1205" spans="1:24" s="1" customFormat="1" ht="108" customHeight="1" x14ac:dyDescent="0.3">
      <c r="A1205" s="11" t="s">
        <v>23</v>
      </c>
      <c r="B1205" s="11" t="s">
        <v>1905</v>
      </c>
      <c r="C1205" s="12" t="s">
        <v>1906</v>
      </c>
      <c r="D1205" s="26"/>
      <c r="E1205" s="39" t="str">
        <f>HYPERLINK("https://www.google.ru/search?q=HJ6976-411&amp;newwindow=1&amp;tbm=isch","Еще фото")</f>
        <v>Еще фото</v>
      </c>
      <c r="F1205" s="13"/>
      <c r="G1205" s="11" t="s">
        <v>1902</v>
      </c>
      <c r="H1205" s="11" t="s">
        <v>28</v>
      </c>
      <c r="I1205" s="14" t="s">
        <v>1884</v>
      </c>
      <c r="J1205" s="14" t="s">
        <v>122</v>
      </c>
      <c r="K1205" s="15" t="s">
        <v>30</v>
      </c>
      <c r="L1205" s="14" t="s">
        <v>1907</v>
      </c>
      <c r="M1205" s="14"/>
      <c r="N1205" s="14" t="s">
        <v>85</v>
      </c>
      <c r="O1205" s="14"/>
      <c r="P1205" s="15" t="s">
        <v>164</v>
      </c>
      <c r="Q1205" s="16">
        <v>23599</v>
      </c>
      <c r="R1205" s="17">
        <v>40</v>
      </c>
      <c r="S1205" s="18">
        <v>16283.309999999998</v>
      </c>
      <c r="T1205" s="19" t="s">
        <v>34</v>
      </c>
      <c r="U1205" s="20" t="s">
        <v>1908</v>
      </c>
      <c r="V1205" s="21" t="s">
        <v>1909</v>
      </c>
      <c r="W1205" s="22">
        <v>1</v>
      </c>
      <c r="X1205" s="23"/>
    </row>
    <row r="1206" spans="1:24" s="1" customFormat="1" ht="108" customHeight="1" x14ac:dyDescent="0.3">
      <c r="A1206" s="11" t="s">
        <v>23</v>
      </c>
      <c r="B1206" s="11" t="s">
        <v>1889</v>
      </c>
      <c r="C1206" s="12" t="s">
        <v>1910</v>
      </c>
      <c r="D1206" s="26"/>
      <c r="E1206" s="39" t="str">
        <f>HYPERLINK("https://www.google.ru/search?q=HV1444-608&amp;newwindow=1&amp;tbm=isch","Еще фото")</f>
        <v>Еще фото</v>
      </c>
      <c r="F1206" s="13"/>
      <c r="G1206" s="11" t="s">
        <v>1883</v>
      </c>
      <c r="H1206" s="11" t="s">
        <v>28</v>
      </c>
      <c r="I1206" s="14" t="s">
        <v>1884</v>
      </c>
      <c r="J1206" s="14" t="s">
        <v>29</v>
      </c>
      <c r="K1206" s="15" t="s">
        <v>30</v>
      </c>
      <c r="L1206" s="14" t="s">
        <v>1911</v>
      </c>
      <c r="M1206" s="14"/>
      <c r="N1206" s="14" t="s">
        <v>390</v>
      </c>
      <c r="O1206" s="14"/>
      <c r="P1206" s="15" t="s">
        <v>164</v>
      </c>
      <c r="Q1206" s="16">
        <v>11199</v>
      </c>
      <c r="R1206" s="17">
        <v>40</v>
      </c>
      <c r="S1206" s="18">
        <v>7727.3099999999986</v>
      </c>
      <c r="T1206" s="19" t="s">
        <v>34</v>
      </c>
      <c r="U1206" s="20" t="s">
        <v>37</v>
      </c>
      <c r="V1206" s="21" t="s">
        <v>38</v>
      </c>
      <c r="W1206" s="22">
        <v>1</v>
      </c>
      <c r="X1206" s="23"/>
    </row>
    <row r="1207" spans="1:24" s="1" customFormat="1" ht="108" customHeight="1" x14ac:dyDescent="0.3">
      <c r="A1207" s="11" t="s">
        <v>23</v>
      </c>
      <c r="B1207" s="11" t="s">
        <v>1912</v>
      </c>
      <c r="C1207" s="12" t="s">
        <v>1913</v>
      </c>
      <c r="D1207" s="26"/>
      <c r="E1207" s="39" t="str">
        <f>HYPERLINK("https://www.google.ru/search?q=FB3050-010&amp;newwindow=1&amp;tbm=isch","Еще фото")</f>
        <v>Еще фото</v>
      </c>
      <c r="F1207" s="13"/>
      <c r="G1207" s="11" t="s">
        <v>1914</v>
      </c>
      <c r="H1207" s="11" t="s">
        <v>1767</v>
      </c>
      <c r="I1207" s="14" t="s">
        <v>1915</v>
      </c>
      <c r="J1207" s="14" t="s">
        <v>29</v>
      </c>
      <c r="K1207" s="15" t="s">
        <v>58</v>
      </c>
      <c r="L1207" s="14" t="s">
        <v>1916</v>
      </c>
      <c r="M1207" s="14"/>
      <c r="N1207" s="14" t="s">
        <v>92</v>
      </c>
      <c r="O1207" s="14"/>
      <c r="P1207" s="15" t="s">
        <v>305</v>
      </c>
      <c r="Q1207" s="16">
        <v>12399</v>
      </c>
      <c r="R1207" s="17">
        <v>82.6</v>
      </c>
      <c r="S1207" s="18">
        <v>2481.4354999999996</v>
      </c>
      <c r="T1207" s="19" t="s">
        <v>275</v>
      </c>
      <c r="U1207" s="20" t="s">
        <v>1917</v>
      </c>
      <c r="V1207" s="21" t="s">
        <v>277</v>
      </c>
      <c r="W1207" s="22">
        <v>3</v>
      </c>
      <c r="X1207" s="23"/>
    </row>
    <row r="1208" spans="1:24" s="1" customFormat="1" ht="108" customHeight="1" x14ac:dyDescent="0.3">
      <c r="A1208" s="11" t="s">
        <v>23</v>
      </c>
      <c r="B1208" s="11" t="s">
        <v>1918</v>
      </c>
      <c r="C1208" s="12" t="s">
        <v>1919</v>
      </c>
      <c r="D1208" s="26"/>
      <c r="E1208" s="39" t="str">
        <f>HYPERLINK("https://www.google.ru/search?q=BA5871-010&amp;newwindow=1&amp;tbm=isch","Еще фото")</f>
        <v>Еще фото</v>
      </c>
      <c r="F1208" s="13" t="s">
        <v>26</v>
      </c>
      <c r="G1208" s="11" t="s">
        <v>1914</v>
      </c>
      <c r="H1208" s="11" t="s">
        <v>1767</v>
      </c>
      <c r="I1208" s="14" t="s">
        <v>1915</v>
      </c>
      <c r="J1208" s="14" t="s">
        <v>29</v>
      </c>
      <c r="K1208" s="15" t="s">
        <v>247</v>
      </c>
      <c r="L1208" s="14" t="s">
        <v>1920</v>
      </c>
      <c r="M1208" s="14"/>
      <c r="N1208" s="14" t="s">
        <v>92</v>
      </c>
      <c r="O1208" s="14" t="s">
        <v>86</v>
      </c>
      <c r="P1208" s="15" t="s">
        <v>160</v>
      </c>
      <c r="Q1208" s="16">
        <v>4399</v>
      </c>
      <c r="R1208" s="17">
        <v>58.45</v>
      </c>
      <c r="S1208" s="18">
        <v>2101.9354999999996</v>
      </c>
      <c r="T1208" s="19" t="s">
        <v>275</v>
      </c>
      <c r="U1208" s="20" t="s">
        <v>276</v>
      </c>
      <c r="V1208" s="21" t="s">
        <v>277</v>
      </c>
      <c r="W1208" s="22">
        <v>209</v>
      </c>
      <c r="X1208" s="23"/>
    </row>
    <row r="1209" spans="1:24" s="1" customFormat="1" ht="108" customHeight="1" x14ac:dyDescent="0.3">
      <c r="A1209" s="11" t="s">
        <v>23</v>
      </c>
      <c r="B1209" s="11" t="s">
        <v>1921</v>
      </c>
      <c r="C1209" s="12" t="s">
        <v>1922</v>
      </c>
      <c r="D1209" s="26"/>
      <c r="E1209" s="39" t="str">
        <f>HYPERLINK("https://www.google.ru/search?q=DB0456-010&amp;newwindow=1&amp;tbm=isch","Еще фото")</f>
        <v>Еще фото</v>
      </c>
      <c r="F1209" s="13" t="s">
        <v>26</v>
      </c>
      <c r="G1209" s="11" t="s">
        <v>1914</v>
      </c>
      <c r="H1209" s="11" t="s">
        <v>1767</v>
      </c>
      <c r="I1209" s="14" t="s">
        <v>1915</v>
      </c>
      <c r="J1209" s="14" t="s">
        <v>29</v>
      </c>
      <c r="K1209" s="15" t="s">
        <v>247</v>
      </c>
      <c r="L1209" s="14" t="s">
        <v>1923</v>
      </c>
      <c r="M1209" s="14"/>
      <c r="N1209" s="14" t="s">
        <v>92</v>
      </c>
      <c r="O1209" s="14"/>
      <c r="P1209" s="15" t="s">
        <v>164</v>
      </c>
      <c r="Q1209" s="16">
        <v>4299</v>
      </c>
      <c r="R1209" s="17">
        <v>40</v>
      </c>
      <c r="S1209" s="18">
        <v>2966.31</v>
      </c>
      <c r="T1209" s="19" t="s">
        <v>275</v>
      </c>
      <c r="U1209" s="20" t="s">
        <v>276</v>
      </c>
      <c r="V1209" s="21" t="s">
        <v>277</v>
      </c>
      <c r="W1209" s="22">
        <v>1</v>
      </c>
      <c r="X1209" s="23"/>
    </row>
    <row r="1210" spans="1:24" s="1" customFormat="1" ht="108" customHeight="1" x14ac:dyDescent="0.3">
      <c r="A1210" s="11" t="s">
        <v>23</v>
      </c>
      <c r="B1210" s="11" t="s">
        <v>1764</v>
      </c>
      <c r="C1210" s="12" t="s">
        <v>1924</v>
      </c>
      <c r="D1210" s="26"/>
      <c r="E1210" s="39" t="str">
        <f>HYPERLINK("https://www.google.ru/search?q=DB0490-010&amp;newwindow=1&amp;tbm=isch","Еще фото")</f>
        <v>Еще фото</v>
      </c>
      <c r="F1210" s="13" t="s">
        <v>26</v>
      </c>
      <c r="G1210" s="11" t="s">
        <v>1925</v>
      </c>
      <c r="H1210" s="11" t="s">
        <v>1767</v>
      </c>
      <c r="I1210" s="14" t="s">
        <v>1915</v>
      </c>
      <c r="J1210" s="14" t="s">
        <v>29</v>
      </c>
      <c r="K1210" s="15" t="s">
        <v>247</v>
      </c>
      <c r="L1210" s="14" t="s">
        <v>1926</v>
      </c>
      <c r="M1210" s="14"/>
      <c r="N1210" s="14" t="s">
        <v>92</v>
      </c>
      <c r="O1210" s="14"/>
      <c r="P1210" s="15" t="s">
        <v>164</v>
      </c>
      <c r="Q1210" s="16">
        <v>4799</v>
      </c>
      <c r="R1210" s="17">
        <v>40</v>
      </c>
      <c r="S1210" s="18">
        <v>3311.31</v>
      </c>
      <c r="T1210" s="19" t="s">
        <v>275</v>
      </c>
      <c r="U1210" s="20" t="s">
        <v>276</v>
      </c>
      <c r="V1210" s="21" t="s">
        <v>277</v>
      </c>
      <c r="W1210" s="22">
        <v>3</v>
      </c>
      <c r="X1210" s="23"/>
    </row>
    <row r="1211" spans="1:24" s="1" customFormat="1" ht="108" customHeight="1" x14ac:dyDescent="0.3">
      <c r="A1211" s="11" t="s">
        <v>23</v>
      </c>
      <c r="B1211" s="11" t="s">
        <v>1927</v>
      </c>
      <c r="C1211" s="12" t="s">
        <v>1928</v>
      </c>
      <c r="D1211" s="26"/>
      <c r="E1211" s="39" t="str">
        <f>HYPERLINK("https://www.google.ru/search?q=DH6863-417&amp;newwindow=1&amp;tbm=isch","Еще фото")</f>
        <v>Еще фото</v>
      </c>
      <c r="F1211" s="13"/>
      <c r="G1211" s="11" t="s">
        <v>1914</v>
      </c>
      <c r="H1211" s="11" t="s">
        <v>1767</v>
      </c>
      <c r="I1211" s="14" t="s">
        <v>1915</v>
      </c>
      <c r="J1211" s="14" t="s">
        <v>29</v>
      </c>
      <c r="K1211" s="15" t="s">
        <v>58</v>
      </c>
      <c r="L1211" s="14" t="s">
        <v>1929</v>
      </c>
      <c r="M1211" s="14"/>
      <c r="N1211" s="14" t="s">
        <v>85</v>
      </c>
      <c r="O1211" s="14"/>
      <c r="P1211" s="15" t="s">
        <v>119</v>
      </c>
      <c r="Q1211" s="16">
        <v>5999</v>
      </c>
      <c r="R1211" s="17">
        <v>40</v>
      </c>
      <c r="S1211" s="18">
        <v>4139.3099999999995</v>
      </c>
      <c r="T1211" s="19" t="s">
        <v>275</v>
      </c>
      <c r="U1211" s="20" t="s">
        <v>276</v>
      </c>
      <c r="V1211" s="21" t="s">
        <v>277</v>
      </c>
      <c r="W1211" s="22">
        <v>7</v>
      </c>
      <c r="X1211" s="23"/>
    </row>
    <row r="1212" spans="1:24" s="1" customFormat="1" ht="108" customHeight="1" x14ac:dyDescent="0.3">
      <c r="A1212" s="11" t="s">
        <v>23</v>
      </c>
      <c r="B1212" s="11" t="s">
        <v>1927</v>
      </c>
      <c r="C1212" s="12" t="s">
        <v>1930</v>
      </c>
      <c r="D1212" s="26"/>
      <c r="E1212" s="39" t="str">
        <f>HYPERLINK("https://www.google.ru/search?q=DH6863-608&amp;newwindow=1&amp;tbm=isch","Еще фото")</f>
        <v>Еще фото</v>
      </c>
      <c r="F1212" s="13"/>
      <c r="G1212" s="11" t="s">
        <v>1914</v>
      </c>
      <c r="H1212" s="11" t="s">
        <v>1767</v>
      </c>
      <c r="I1212" s="14" t="s">
        <v>1915</v>
      </c>
      <c r="J1212" s="14" t="s">
        <v>29</v>
      </c>
      <c r="K1212" s="15" t="s">
        <v>58</v>
      </c>
      <c r="L1212" s="14" t="s">
        <v>1929</v>
      </c>
      <c r="M1212" s="14"/>
      <c r="N1212" s="14" t="s">
        <v>390</v>
      </c>
      <c r="O1212" s="14"/>
      <c r="P1212" s="15" t="s">
        <v>119</v>
      </c>
      <c r="Q1212" s="16">
        <v>5999</v>
      </c>
      <c r="R1212" s="17">
        <v>40</v>
      </c>
      <c r="S1212" s="18">
        <v>4139.3099999999995</v>
      </c>
      <c r="T1212" s="19" t="s">
        <v>275</v>
      </c>
      <c r="U1212" s="20" t="s">
        <v>276</v>
      </c>
      <c r="V1212" s="21" t="s">
        <v>277</v>
      </c>
      <c r="W1212" s="22">
        <v>1</v>
      </c>
      <c r="X1212" s="23"/>
    </row>
    <row r="1213" spans="1:24" s="1" customFormat="1" ht="108" customHeight="1" x14ac:dyDescent="0.3">
      <c r="A1213" s="11" t="s">
        <v>23</v>
      </c>
      <c r="B1213" s="11" t="s">
        <v>1931</v>
      </c>
      <c r="C1213" s="12" t="s">
        <v>1932</v>
      </c>
      <c r="D1213" s="26"/>
      <c r="E1213" s="39" t="str">
        <f>HYPERLINK("https://www.google.ru/search?q=DR6100-010&amp;newwindow=1&amp;tbm=isch","Еще фото")</f>
        <v>Еще фото</v>
      </c>
      <c r="F1213" s="13"/>
      <c r="G1213" s="11" t="s">
        <v>1914</v>
      </c>
      <c r="H1213" s="11" t="s">
        <v>1767</v>
      </c>
      <c r="I1213" s="14" t="s">
        <v>1915</v>
      </c>
      <c r="J1213" s="14" t="s">
        <v>29</v>
      </c>
      <c r="K1213" s="15" t="s">
        <v>134</v>
      </c>
      <c r="L1213" s="14" t="s">
        <v>1933</v>
      </c>
      <c r="M1213" s="14"/>
      <c r="N1213" s="14" t="s">
        <v>92</v>
      </c>
      <c r="O1213" s="14"/>
      <c r="P1213" s="15" t="s">
        <v>119</v>
      </c>
      <c r="Q1213" s="16">
        <v>7499</v>
      </c>
      <c r="R1213" s="17">
        <v>40</v>
      </c>
      <c r="S1213" s="18">
        <v>5174.3099999999995</v>
      </c>
      <c r="T1213" s="19" t="s">
        <v>275</v>
      </c>
      <c r="U1213" s="20" t="s">
        <v>276</v>
      </c>
      <c r="V1213" s="21" t="s">
        <v>277</v>
      </c>
      <c r="W1213" s="22">
        <v>1</v>
      </c>
      <c r="X1213" s="23"/>
    </row>
    <row r="1214" spans="1:24" s="1" customFormat="1" ht="108" customHeight="1" x14ac:dyDescent="0.3">
      <c r="A1214" s="11" t="s">
        <v>23</v>
      </c>
      <c r="B1214" s="11" t="s">
        <v>1934</v>
      </c>
      <c r="C1214" s="12" t="s">
        <v>1935</v>
      </c>
      <c r="D1214" s="26"/>
      <c r="E1214" s="39" t="str">
        <f>HYPERLINK("https://www.google.ru/search?q=FN4106-010&amp;newwindow=1&amp;tbm=isch","Еще фото")</f>
        <v>Еще фото</v>
      </c>
      <c r="F1214" s="13"/>
      <c r="G1214" s="11" t="s">
        <v>1914</v>
      </c>
      <c r="H1214" s="11" t="s">
        <v>1767</v>
      </c>
      <c r="I1214" s="14" t="s">
        <v>1915</v>
      </c>
      <c r="J1214" s="14" t="s">
        <v>29</v>
      </c>
      <c r="K1214" s="15" t="s">
        <v>30</v>
      </c>
      <c r="L1214" s="14" t="s">
        <v>1936</v>
      </c>
      <c r="M1214" s="14"/>
      <c r="N1214" s="14" t="s">
        <v>92</v>
      </c>
      <c r="O1214" s="14"/>
      <c r="P1214" s="15" t="s">
        <v>119</v>
      </c>
      <c r="Q1214" s="16">
        <v>13399</v>
      </c>
      <c r="R1214" s="17">
        <v>40</v>
      </c>
      <c r="S1214" s="18">
        <v>9245.31</v>
      </c>
      <c r="T1214" s="19" t="s">
        <v>275</v>
      </c>
      <c r="U1214" s="20" t="s">
        <v>276</v>
      </c>
      <c r="V1214" s="21" t="s">
        <v>277</v>
      </c>
      <c r="W1214" s="22">
        <v>1</v>
      </c>
      <c r="X1214" s="23"/>
    </row>
    <row r="1215" spans="1:24" s="1" customFormat="1" ht="108" customHeight="1" x14ac:dyDescent="0.3">
      <c r="A1215" s="11" t="s">
        <v>23</v>
      </c>
      <c r="B1215" s="11" t="s">
        <v>1937</v>
      </c>
      <c r="C1215" s="12" t="s">
        <v>1938</v>
      </c>
      <c r="D1215" s="26"/>
      <c r="E1215" s="39" t="str">
        <f>HYPERLINK("https://www.google.ru/search?q=FN4206-010&amp;newwindow=1&amp;tbm=isch","Еще фото")</f>
        <v>Еще фото</v>
      </c>
      <c r="F1215" s="13"/>
      <c r="G1215" s="11" t="s">
        <v>1914</v>
      </c>
      <c r="H1215" s="11" t="s">
        <v>1767</v>
      </c>
      <c r="I1215" s="14" t="s">
        <v>1915</v>
      </c>
      <c r="J1215" s="14" t="s">
        <v>29</v>
      </c>
      <c r="K1215" s="15" t="s">
        <v>30</v>
      </c>
      <c r="L1215" s="14" t="s">
        <v>1939</v>
      </c>
      <c r="M1215" s="14"/>
      <c r="N1215" s="14" t="s">
        <v>92</v>
      </c>
      <c r="O1215" s="14"/>
      <c r="P1215" s="15" t="s">
        <v>119</v>
      </c>
      <c r="Q1215" s="16">
        <v>10299</v>
      </c>
      <c r="R1215" s="17">
        <v>40</v>
      </c>
      <c r="S1215" s="18">
        <v>7106.3099999999986</v>
      </c>
      <c r="T1215" s="19" t="s">
        <v>275</v>
      </c>
      <c r="U1215" s="20" t="s">
        <v>276</v>
      </c>
      <c r="V1215" s="21" t="s">
        <v>277</v>
      </c>
      <c r="W1215" s="22">
        <v>2</v>
      </c>
      <c r="X1215" s="23"/>
    </row>
    <row r="1216" spans="1:24" s="1" customFormat="1" ht="108" customHeight="1" x14ac:dyDescent="0.3">
      <c r="A1216" s="11" t="s">
        <v>23</v>
      </c>
      <c r="B1216" s="11" t="s">
        <v>1940</v>
      </c>
      <c r="C1216" s="12" t="s">
        <v>1941</v>
      </c>
      <c r="D1216" s="26"/>
      <c r="E1216" s="39" t="str">
        <f>HYPERLINK("https://www.google.ru/search?q=HQ4370-013&amp;newwindow=1&amp;tbm=isch","Еще фото")</f>
        <v>Еще фото</v>
      </c>
      <c r="F1216" s="13"/>
      <c r="G1216" s="11" t="s">
        <v>1942</v>
      </c>
      <c r="H1216" s="11" t="s">
        <v>1767</v>
      </c>
      <c r="I1216" s="14" t="s">
        <v>1915</v>
      </c>
      <c r="J1216" s="14" t="s">
        <v>29</v>
      </c>
      <c r="K1216" s="15" t="s">
        <v>247</v>
      </c>
      <c r="L1216" s="14" t="s">
        <v>1943</v>
      </c>
      <c r="M1216" s="14"/>
      <c r="N1216" s="14" t="s">
        <v>92</v>
      </c>
      <c r="O1216" s="14"/>
      <c r="P1216" s="15" t="s">
        <v>214</v>
      </c>
      <c r="Q1216" s="16">
        <v>5599</v>
      </c>
      <c r="R1216" s="17">
        <v>40</v>
      </c>
      <c r="S1216" s="18">
        <v>3863.31</v>
      </c>
      <c r="T1216" s="19" t="s">
        <v>275</v>
      </c>
      <c r="U1216" s="20" t="s">
        <v>276</v>
      </c>
      <c r="V1216" s="21" t="s">
        <v>277</v>
      </c>
      <c r="W1216" s="22">
        <v>1</v>
      </c>
      <c r="X1216" s="23"/>
    </row>
    <row r="1217" spans="1:24" s="1" customFormat="1" ht="108" customHeight="1" x14ac:dyDescent="0.3">
      <c r="A1217" s="11" t="s">
        <v>23</v>
      </c>
      <c r="B1217" s="11" t="s">
        <v>1944</v>
      </c>
      <c r="C1217" s="12" t="s">
        <v>1945</v>
      </c>
      <c r="D1217" s="26"/>
      <c r="E1217" s="39" t="str">
        <f>HYPERLINK("https://www.google.ru/search?q=HV1197-010&amp;newwindow=1&amp;tbm=isch","Еще фото")</f>
        <v>Еще фото</v>
      </c>
      <c r="F1217" s="13"/>
      <c r="G1217" s="11" t="s">
        <v>1914</v>
      </c>
      <c r="H1217" s="11" t="s">
        <v>1767</v>
      </c>
      <c r="I1217" s="14" t="s">
        <v>1915</v>
      </c>
      <c r="J1217" s="14" t="s">
        <v>29</v>
      </c>
      <c r="K1217" s="15" t="s">
        <v>247</v>
      </c>
      <c r="L1217" s="14" t="s">
        <v>1946</v>
      </c>
      <c r="M1217" s="14"/>
      <c r="N1217" s="14" t="s">
        <v>92</v>
      </c>
      <c r="O1217" s="14"/>
      <c r="P1217" s="15" t="s">
        <v>1947</v>
      </c>
      <c r="Q1217" s="16">
        <v>16099</v>
      </c>
      <c r="R1217" s="17">
        <v>40</v>
      </c>
      <c r="S1217" s="18">
        <v>11108.31</v>
      </c>
      <c r="T1217" s="19" t="s">
        <v>275</v>
      </c>
      <c r="U1217" s="20" t="s">
        <v>276</v>
      </c>
      <c r="V1217" s="21" t="s">
        <v>277</v>
      </c>
      <c r="W1217" s="22">
        <v>1</v>
      </c>
      <c r="X1217" s="23"/>
    </row>
    <row r="1218" spans="1:24" s="1" customFormat="1" ht="108" customHeight="1" x14ac:dyDescent="0.3">
      <c r="A1218" s="11" t="s">
        <v>23</v>
      </c>
      <c r="B1218" s="11" t="s">
        <v>1948</v>
      </c>
      <c r="C1218" s="12" t="s">
        <v>1949</v>
      </c>
      <c r="D1218" s="26"/>
      <c r="E1218" s="39" t="str">
        <f>HYPERLINK("https://www.google.ru/search?q=HV8584-010&amp;newwindow=1&amp;tbm=isch","Еще фото")</f>
        <v>Еще фото</v>
      </c>
      <c r="F1218" s="13"/>
      <c r="G1218" s="11" t="s">
        <v>1950</v>
      </c>
      <c r="H1218" s="11" t="s">
        <v>1767</v>
      </c>
      <c r="I1218" s="14" t="s">
        <v>1915</v>
      </c>
      <c r="J1218" s="14" t="s">
        <v>29</v>
      </c>
      <c r="K1218" s="15" t="s">
        <v>247</v>
      </c>
      <c r="L1218" s="14" t="s">
        <v>1951</v>
      </c>
      <c r="M1218" s="14"/>
      <c r="N1218" s="14" t="s">
        <v>92</v>
      </c>
      <c r="O1218" s="14"/>
      <c r="P1218" s="15" t="s">
        <v>1952</v>
      </c>
      <c r="Q1218" s="16">
        <v>34899</v>
      </c>
      <c r="R1218" s="17">
        <v>40</v>
      </c>
      <c r="S1218" s="18">
        <v>24080.31</v>
      </c>
      <c r="T1218" s="19" t="s">
        <v>275</v>
      </c>
      <c r="U1218" s="20" t="s">
        <v>276</v>
      </c>
      <c r="V1218" s="21" t="s">
        <v>277</v>
      </c>
      <c r="W1218" s="22">
        <v>2</v>
      </c>
      <c r="X1218" s="23"/>
    </row>
    <row r="1219" spans="1:24" s="1" customFormat="1" ht="108" customHeight="1" x14ac:dyDescent="0.3">
      <c r="A1219" s="11" t="s">
        <v>23</v>
      </c>
      <c r="B1219" s="11" t="s">
        <v>1953</v>
      </c>
      <c r="C1219" s="12" t="s">
        <v>1954</v>
      </c>
      <c r="D1219" s="26"/>
      <c r="E1219" s="39" t="str">
        <f>HYPERLINK("https://www.google.ru/search?q=IB4392-072&amp;newwindow=1&amp;tbm=isch","Еще фото")</f>
        <v>Еще фото</v>
      </c>
      <c r="F1219" s="13"/>
      <c r="G1219" s="11" t="s">
        <v>1914</v>
      </c>
      <c r="H1219" s="11" t="s">
        <v>1767</v>
      </c>
      <c r="I1219" s="14" t="s">
        <v>1915</v>
      </c>
      <c r="J1219" s="14" t="s">
        <v>29</v>
      </c>
      <c r="K1219" s="15" t="s">
        <v>247</v>
      </c>
      <c r="L1219" s="14" t="s">
        <v>1955</v>
      </c>
      <c r="M1219" s="14"/>
      <c r="N1219" s="14" t="s">
        <v>32</v>
      </c>
      <c r="O1219" s="14"/>
      <c r="P1219" s="15" t="s">
        <v>119</v>
      </c>
      <c r="Q1219" s="16">
        <v>5899</v>
      </c>
      <c r="R1219" s="17">
        <v>40</v>
      </c>
      <c r="S1219" s="18">
        <v>4070.31</v>
      </c>
      <c r="T1219" s="19" t="s">
        <v>275</v>
      </c>
      <c r="U1219" s="20" t="s">
        <v>276</v>
      </c>
      <c r="V1219" s="21" t="s">
        <v>277</v>
      </c>
      <c r="W1219" s="22">
        <v>1</v>
      </c>
      <c r="X1219" s="23"/>
    </row>
    <row r="1220" spans="1:24" s="1" customFormat="1" ht="108" customHeight="1" x14ac:dyDescent="0.3">
      <c r="A1220" s="11" t="s">
        <v>23</v>
      </c>
      <c r="B1220" s="11" t="s">
        <v>1953</v>
      </c>
      <c r="C1220" s="12" t="s">
        <v>1956</v>
      </c>
      <c r="D1220" s="26"/>
      <c r="E1220" s="39" t="str">
        <f>HYPERLINK("https://www.google.ru/search?q=IB4392-084&amp;newwindow=1&amp;tbm=isch","Еще фото")</f>
        <v>Еще фото</v>
      </c>
      <c r="F1220" s="13"/>
      <c r="G1220" s="11" t="s">
        <v>1914</v>
      </c>
      <c r="H1220" s="11" t="s">
        <v>1767</v>
      </c>
      <c r="I1220" s="14" t="s">
        <v>1915</v>
      </c>
      <c r="J1220" s="14" t="s">
        <v>29</v>
      </c>
      <c r="K1220" s="15" t="s">
        <v>247</v>
      </c>
      <c r="L1220" s="14" t="s">
        <v>1955</v>
      </c>
      <c r="M1220" s="14"/>
      <c r="N1220" s="14" t="s">
        <v>32</v>
      </c>
      <c r="O1220" s="14"/>
      <c r="P1220" s="15" t="s">
        <v>119</v>
      </c>
      <c r="Q1220" s="16">
        <v>5899</v>
      </c>
      <c r="R1220" s="17">
        <v>40</v>
      </c>
      <c r="S1220" s="18">
        <v>4070.31</v>
      </c>
      <c r="T1220" s="19" t="s">
        <v>275</v>
      </c>
      <c r="U1220" s="20" t="s">
        <v>276</v>
      </c>
      <c r="V1220" s="21" t="s">
        <v>277</v>
      </c>
      <c r="W1220" s="22">
        <v>2</v>
      </c>
      <c r="X1220" s="23"/>
    </row>
    <row r="1221" spans="1:24" s="1" customFormat="1" ht="108" customHeight="1" x14ac:dyDescent="0.3">
      <c r="A1221" s="11" t="s">
        <v>23</v>
      </c>
      <c r="B1221" s="11" t="s">
        <v>1953</v>
      </c>
      <c r="C1221" s="12" t="s">
        <v>1957</v>
      </c>
      <c r="D1221" s="26"/>
      <c r="E1221" s="39" t="str">
        <f>HYPERLINK("https://www.google.ru/search?q=IB4392-459&amp;newwindow=1&amp;tbm=isch","Еще фото")</f>
        <v>Еще фото</v>
      </c>
      <c r="F1221" s="13"/>
      <c r="G1221" s="11" t="s">
        <v>1914</v>
      </c>
      <c r="H1221" s="11" t="s">
        <v>1767</v>
      </c>
      <c r="I1221" s="14" t="s">
        <v>1915</v>
      </c>
      <c r="J1221" s="14" t="s">
        <v>29</v>
      </c>
      <c r="K1221" s="15" t="s">
        <v>247</v>
      </c>
      <c r="L1221" s="14" t="s">
        <v>1955</v>
      </c>
      <c r="M1221" s="14"/>
      <c r="N1221" s="14" t="s">
        <v>85</v>
      </c>
      <c r="O1221" s="14"/>
      <c r="P1221" s="15" t="s">
        <v>119</v>
      </c>
      <c r="Q1221" s="16">
        <v>5599</v>
      </c>
      <c r="R1221" s="17">
        <v>40</v>
      </c>
      <c r="S1221" s="18">
        <v>3863.31</v>
      </c>
      <c r="T1221" s="19" t="s">
        <v>275</v>
      </c>
      <c r="U1221" s="20" t="s">
        <v>276</v>
      </c>
      <c r="V1221" s="21" t="s">
        <v>277</v>
      </c>
      <c r="W1221" s="22">
        <v>1</v>
      </c>
      <c r="X1221" s="23"/>
    </row>
    <row r="1222" spans="1:24" s="1" customFormat="1" ht="108" customHeight="1" x14ac:dyDescent="0.3">
      <c r="A1222" s="11" t="s">
        <v>23</v>
      </c>
      <c r="B1222" s="11" t="s">
        <v>1958</v>
      </c>
      <c r="C1222" s="12" t="s">
        <v>1959</v>
      </c>
      <c r="D1222" s="26"/>
      <c r="E1222" s="39" t="str">
        <f>HYPERLINK("https://www.google.ru/search?q=IB4398-503&amp;newwindow=1&amp;tbm=isch","Еще фото")</f>
        <v>Еще фото</v>
      </c>
      <c r="F1222" s="13"/>
      <c r="G1222" s="11" t="s">
        <v>1914</v>
      </c>
      <c r="H1222" s="11" t="s">
        <v>1767</v>
      </c>
      <c r="I1222" s="14" t="s">
        <v>1915</v>
      </c>
      <c r="J1222" s="14" t="s">
        <v>29</v>
      </c>
      <c r="K1222" s="15" t="s">
        <v>247</v>
      </c>
      <c r="L1222" s="14" t="s">
        <v>1960</v>
      </c>
      <c r="M1222" s="14"/>
      <c r="N1222" s="14" t="s">
        <v>102</v>
      </c>
      <c r="O1222" s="14"/>
      <c r="P1222" s="15" t="s">
        <v>119</v>
      </c>
      <c r="Q1222" s="16">
        <v>4699</v>
      </c>
      <c r="R1222" s="17">
        <v>40</v>
      </c>
      <c r="S1222" s="18">
        <v>3242.31</v>
      </c>
      <c r="T1222" s="19" t="s">
        <v>275</v>
      </c>
      <c r="U1222" s="20" t="s">
        <v>276</v>
      </c>
      <c r="V1222" s="21" t="s">
        <v>277</v>
      </c>
      <c r="W1222" s="22">
        <v>1</v>
      </c>
      <c r="X1222" s="23"/>
    </row>
    <row r="1223" spans="1:24" s="1" customFormat="1" ht="108" customHeight="1" x14ac:dyDescent="0.3">
      <c r="A1223" s="11" t="s">
        <v>23</v>
      </c>
      <c r="B1223" s="11" t="s">
        <v>1961</v>
      </c>
      <c r="C1223" s="12" t="s">
        <v>1962</v>
      </c>
      <c r="D1223" s="26"/>
      <c r="E1223" s="39" t="str">
        <f>HYPERLINK("https://www.google.ru/search?q=IH7849-103&amp;newwindow=1&amp;tbm=isch","Еще фото")</f>
        <v>Еще фото</v>
      </c>
      <c r="F1223" s="13"/>
      <c r="G1223" s="11" t="s">
        <v>1914</v>
      </c>
      <c r="H1223" s="11" t="s">
        <v>1767</v>
      </c>
      <c r="I1223" s="14" t="s">
        <v>1915</v>
      </c>
      <c r="J1223" s="14" t="s">
        <v>29</v>
      </c>
      <c r="K1223" s="15" t="s">
        <v>247</v>
      </c>
      <c r="L1223" s="14" t="s">
        <v>1955</v>
      </c>
      <c r="M1223" s="14"/>
      <c r="N1223" s="14" t="s">
        <v>75</v>
      </c>
      <c r="O1223" s="14"/>
      <c r="P1223" s="15" t="s">
        <v>119</v>
      </c>
      <c r="Q1223" s="16">
        <v>7399</v>
      </c>
      <c r="R1223" s="17">
        <v>40</v>
      </c>
      <c r="S1223" s="18">
        <v>5105.3099999999995</v>
      </c>
      <c r="T1223" s="19" t="s">
        <v>275</v>
      </c>
      <c r="U1223" s="20" t="s">
        <v>276</v>
      </c>
      <c r="V1223" s="21" t="s">
        <v>277</v>
      </c>
      <c r="W1223" s="22">
        <v>1</v>
      </c>
      <c r="X1223" s="23"/>
    </row>
    <row r="1224" spans="1:24" s="1" customFormat="1" ht="35" customHeight="1" x14ac:dyDescent="0.3">
      <c r="A1224" s="11" t="s">
        <v>23</v>
      </c>
      <c r="B1224" s="11" t="s">
        <v>1963</v>
      </c>
      <c r="C1224" s="12" t="s">
        <v>1964</v>
      </c>
      <c r="D1224" s="53"/>
      <c r="E1224" s="39" t="str">
        <f>HYPERLINK("https://www.google.ru/search?q=DM6386-063&amp;newwindow=1&amp;tbm=isch","Еще фото")</f>
        <v>Еще фото</v>
      </c>
      <c r="F1224" s="13"/>
      <c r="G1224" s="11" t="s">
        <v>1965</v>
      </c>
      <c r="H1224" s="11" t="s">
        <v>28</v>
      </c>
      <c r="I1224" s="14" t="s">
        <v>1966</v>
      </c>
      <c r="J1224" s="14" t="s">
        <v>29</v>
      </c>
      <c r="K1224" s="15" t="s">
        <v>58</v>
      </c>
      <c r="L1224" s="56" t="s">
        <v>1967</v>
      </c>
      <c r="M1224" s="14"/>
      <c r="N1224" s="14" t="s">
        <v>32</v>
      </c>
      <c r="O1224" s="14" t="s">
        <v>86</v>
      </c>
      <c r="P1224" s="15" t="s">
        <v>97</v>
      </c>
      <c r="Q1224" s="16">
        <v>8099</v>
      </c>
      <c r="R1224" s="17">
        <v>87.8</v>
      </c>
      <c r="S1224" s="29">
        <v>1135.9354999999998</v>
      </c>
      <c r="T1224" s="19" t="s">
        <v>34</v>
      </c>
      <c r="U1224" s="20" t="s">
        <v>45</v>
      </c>
      <c r="V1224" s="21" t="s">
        <v>77</v>
      </c>
      <c r="W1224" s="22">
        <v>34</v>
      </c>
      <c r="X1224" s="23"/>
    </row>
    <row r="1225" spans="1:24" s="1" customFormat="1" ht="35" customHeight="1" x14ac:dyDescent="0.3">
      <c r="A1225" s="24" t="s">
        <v>23</v>
      </c>
      <c r="B1225" s="24" t="s">
        <v>1963</v>
      </c>
      <c r="C1225" s="12" t="s">
        <v>1964</v>
      </c>
      <c r="D1225" s="54"/>
      <c r="E1225" s="39" t="str">
        <f>HYPERLINK("https://www.google.ru/search?q=DM6386-063&amp;newwindow=1&amp;tbm=isch","Еще фото")</f>
        <v>Еще фото</v>
      </c>
      <c r="F1225" s="13"/>
      <c r="G1225" s="24" t="s">
        <v>1965</v>
      </c>
      <c r="H1225" s="24" t="s">
        <v>28</v>
      </c>
      <c r="I1225" s="24" t="s">
        <v>1966</v>
      </c>
      <c r="J1225" s="14" t="s">
        <v>29</v>
      </c>
      <c r="K1225" s="15" t="s">
        <v>58</v>
      </c>
      <c r="L1225" s="57"/>
      <c r="M1225" s="14"/>
      <c r="N1225" s="14" t="s">
        <v>32</v>
      </c>
      <c r="O1225" s="14" t="s">
        <v>86</v>
      </c>
      <c r="P1225" s="15" t="s">
        <v>97</v>
      </c>
      <c r="Q1225" s="16">
        <v>8099</v>
      </c>
      <c r="R1225" s="17">
        <v>87.8</v>
      </c>
      <c r="S1225" s="29">
        <v>1135.9354999999998</v>
      </c>
      <c r="T1225" s="19" t="s">
        <v>34</v>
      </c>
      <c r="U1225" s="20" t="s">
        <v>47</v>
      </c>
      <c r="V1225" s="21" t="s">
        <v>46</v>
      </c>
      <c r="W1225" s="22">
        <v>133</v>
      </c>
      <c r="X1225" s="23"/>
    </row>
    <row r="1226" spans="1:24" s="1" customFormat="1" ht="37.049999999999997" customHeight="1" x14ac:dyDescent="0.3">
      <c r="A1226" s="24" t="s">
        <v>23</v>
      </c>
      <c r="B1226" s="24" t="s">
        <v>1963</v>
      </c>
      <c r="C1226" s="12" t="s">
        <v>1964</v>
      </c>
      <c r="D1226" s="55"/>
      <c r="E1226" s="39" t="str">
        <f>HYPERLINK("https://www.google.ru/search?q=DM6386-063&amp;newwindow=1&amp;tbm=isch","Еще фото")</f>
        <v>Еще фото</v>
      </c>
      <c r="F1226" s="13"/>
      <c r="G1226" s="24" t="s">
        <v>1965</v>
      </c>
      <c r="H1226" s="24" t="s">
        <v>28</v>
      </c>
      <c r="I1226" s="24" t="s">
        <v>1966</v>
      </c>
      <c r="J1226" s="14" t="s">
        <v>29</v>
      </c>
      <c r="K1226" s="15" t="s">
        <v>58</v>
      </c>
      <c r="L1226" s="58"/>
      <c r="M1226" s="14"/>
      <c r="N1226" s="14" t="s">
        <v>32</v>
      </c>
      <c r="O1226" s="14" t="s">
        <v>86</v>
      </c>
      <c r="P1226" s="15" t="s">
        <v>97</v>
      </c>
      <c r="Q1226" s="16">
        <v>8099</v>
      </c>
      <c r="R1226" s="17">
        <v>87.8</v>
      </c>
      <c r="S1226" s="29">
        <v>1135.9354999999998</v>
      </c>
      <c r="T1226" s="19" t="s">
        <v>34</v>
      </c>
      <c r="U1226" s="20" t="s">
        <v>35</v>
      </c>
      <c r="V1226" s="21" t="s">
        <v>36</v>
      </c>
      <c r="W1226" s="22">
        <v>105</v>
      </c>
      <c r="X1226" s="23"/>
    </row>
    <row r="1227" spans="1:24" s="1" customFormat="1" ht="52.05" customHeight="1" x14ac:dyDescent="0.3">
      <c r="A1227" s="11" t="s">
        <v>23</v>
      </c>
      <c r="B1227" s="11" t="s">
        <v>1963</v>
      </c>
      <c r="C1227" s="12" t="s">
        <v>1968</v>
      </c>
      <c r="D1227" s="59"/>
      <c r="E1227" s="39" t="str">
        <f>HYPERLINK("https://www.google.ru/search?q=DM6386-010&amp;newwindow=1&amp;tbm=isch","Еще фото")</f>
        <v>Еще фото</v>
      </c>
      <c r="F1227" s="13"/>
      <c r="G1227" s="11" t="s">
        <v>1965</v>
      </c>
      <c r="H1227" s="11" t="s">
        <v>28</v>
      </c>
      <c r="I1227" s="14" t="s">
        <v>1966</v>
      </c>
      <c r="J1227" s="14" t="s">
        <v>29</v>
      </c>
      <c r="K1227" s="15" t="s">
        <v>58</v>
      </c>
      <c r="L1227" s="56" t="s">
        <v>1969</v>
      </c>
      <c r="M1227" s="14"/>
      <c r="N1227" s="14" t="s">
        <v>92</v>
      </c>
      <c r="O1227" s="14"/>
      <c r="P1227" s="15" t="s">
        <v>97</v>
      </c>
      <c r="Q1227" s="16">
        <v>6699</v>
      </c>
      <c r="R1227" s="17">
        <v>80.03</v>
      </c>
      <c r="S1227" s="18">
        <v>1538.4354999999998</v>
      </c>
      <c r="T1227" s="19" t="s">
        <v>34</v>
      </c>
      <c r="U1227" s="20" t="s">
        <v>47</v>
      </c>
      <c r="V1227" s="21" t="s">
        <v>46</v>
      </c>
      <c r="W1227" s="22">
        <v>1</v>
      </c>
      <c r="X1227" s="23"/>
    </row>
    <row r="1228" spans="1:24" s="1" customFormat="1" ht="61.05" customHeight="1" x14ac:dyDescent="0.3">
      <c r="A1228" s="24" t="s">
        <v>23</v>
      </c>
      <c r="B1228" s="24" t="s">
        <v>1963</v>
      </c>
      <c r="C1228" s="12" t="s">
        <v>1968</v>
      </c>
      <c r="D1228" s="60"/>
      <c r="E1228" s="39" t="str">
        <f>HYPERLINK("https://www.google.ru/search?q=DM6386-010&amp;newwindow=1&amp;tbm=isch","Еще фото")</f>
        <v>Еще фото</v>
      </c>
      <c r="F1228" s="13"/>
      <c r="G1228" s="24" t="s">
        <v>1965</v>
      </c>
      <c r="H1228" s="24" t="s">
        <v>28</v>
      </c>
      <c r="I1228" s="24" t="s">
        <v>1966</v>
      </c>
      <c r="J1228" s="14" t="s">
        <v>29</v>
      </c>
      <c r="K1228" s="15" t="s">
        <v>58</v>
      </c>
      <c r="L1228" s="58"/>
      <c r="M1228" s="14"/>
      <c r="N1228" s="14" t="s">
        <v>92</v>
      </c>
      <c r="O1228" s="14"/>
      <c r="P1228" s="15" t="s">
        <v>97</v>
      </c>
      <c r="Q1228" s="16">
        <v>6699</v>
      </c>
      <c r="R1228" s="17">
        <v>80.03</v>
      </c>
      <c r="S1228" s="18">
        <v>1538.4354999999998</v>
      </c>
      <c r="T1228" s="19" t="s">
        <v>34</v>
      </c>
      <c r="U1228" s="20" t="s">
        <v>35</v>
      </c>
      <c r="V1228" s="21" t="s">
        <v>36</v>
      </c>
      <c r="W1228" s="22">
        <v>1</v>
      </c>
      <c r="X1228" s="23"/>
    </row>
    <row r="1229" spans="1:24" s="1" customFormat="1" ht="108" customHeight="1" x14ac:dyDescent="0.3">
      <c r="A1229" s="11" t="s">
        <v>23</v>
      </c>
      <c r="B1229" s="11" t="s">
        <v>1970</v>
      </c>
      <c r="C1229" s="12" t="s">
        <v>1971</v>
      </c>
      <c r="D1229" s="26"/>
      <c r="E1229" s="39" t="str">
        <f>HYPERLINK("https://www.google.ru/search?q=DQ4663-700&amp;newwindow=1&amp;tbm=isch","Еще фото")</f>
        <v>Еще фото</v>
      </c>
      <c r="F1229" s="13"/>
      <c r="G1229" s="11" t="s">
        <v>1965</v>
      </c>
      <c r="H1229" s="11" t="s">
        <v>28</v>
      </c>
      <c r="I1229" s="14" t="s">
        <v>1966</v>
      </c>
      <c r="J1229" s="14" t="s">
        <v>29</v>
      </c>
      <c r="K1229" s="15" t="s">
        <v>30</v>
      </c>
      <c r="L1229" s="14" t="s">
        <v>1972</v>
      </c>
      <c r="M1229" s="14"/>
      <c r="N1229" s="14" t="s">
        <v>531</v>
      </c>
      <c r="O1229" s="14"/>
      <c r="P1229" s="15" t="s">
        <v>1973</v>
      </c>
      <c r="Q1229" s="16">
        <v>12499</v>
      </c>
      <c r="R1229" s="17">
        <v>73.14</v>
      </c>
      <c r="S1229" s="18">
        <v>3861.4354999999996</v>
      </c>
      <c r="T1229" s="19" t="s">
        <v>34</v>
      </c>
      <c r="U1229" s="20" t="s">
        <v>45</v>
      </c>
      <c r="V1229" s="21" t="s">
        <v>46</v>
      </c>
      <c r="W1229" s="22">
        <v>2</v>
      </c>
      <c r="X1229" s="23"/>
    </row>
    <row r="1230" spans="1:24" s="1" customFormat="1" ht="108" customHeight="1" x14ac:dyDescent="0.3">
      <c r="A1230" s="11" t="s">
        <v>23</v>
      </c>
      <c r="B1230" s="11" t="s">
        <v>1974</v>
      </c>
      <c r="C1230" s="12" t="s">
        <v>1975</v>
      </c>
      <c r="D1230" s="26"/>
      <c r="E1230" s="39" t="str">
        <f>HYPERLINK("https://www.google.ru/search?q=FZ1038-010&amp;newwindow=1&amp;tbm=isch","Еще фото")</f>
        <v>Еще фото</v>
      </c>
      <c r="F1230" s="13"/>
      <c r="G1230" s="11" t="s">
        <v>1976</v>
      </c>
      <c r="H1230" s="11" t="s">
        <v>28</v>
      </c>
      <c r="I1230" s="14" t="s">
        <v>1966</v>
      </c>
      <c r="J1230" s="14" t="s">
        <v>183</v>
      </c>
      <c r="K1230" s="15" t="s">
        <v>30</v>
      </c>
      <c r="L1230" s="14" t="s">
        <v>1977</v>
      </c>
      <c r="M1230" s="14"/>
      <c r="N1230" s="14" t="s">
        <v>185</v>
      </c>
      <c r="O1230" s="14"/>
      <c r="P1230" s="15" t="s">
        <v>164</v>
      </c>
      <c r="Q1230" s="16">
        <v>11899</v>
      </c>
      <c r="R1230" s="17">
        <v>71.28</v>
      </c>
      <c r="S1230" s="18">
        <v>3930.4354999999996</v>
      </c>
      <c r="T1230" s="19" t="s">
        <v>34</v>
      </c>
      <c r="U1230" s="20" t="s">
        <v>37</v>
      </c>
      <c r="V1230" s="21" t="s">
        <v>38</v>
      </c>
      <c r="W1230" s="22">
        <v>1</v>
      </c>
      <c r="X1230" s="23"/>
    </row>
    <row r="1231" spans="1:24" s="1" customFormat="1" ht="21" customHeight="1" x14ac:dyDescent="0.3">
      <c r="A1231" s="11" t="s">
        <v>23</v>
      </c>
      <c r="B1231" s="11" t="s">
        <v>41</v>
      </c>
      <c r="C1231" s="27" t="s">
        <v>1978</v>
      </c>
      <c r="D1231" s="53"/>
      <c r="E1231" s="39" t="str">
        <f>HYPERLINK("https://www.google.ru/search?q=BV2654-410&amp;newwindow=1&amp;tbm=isch","Еще фото")</f>
        <v>Еще фото</v>
      </c>
      <c r="F1231" s="13" t="s">
        <v>26</v>
      </c>
      <c r="G1231" s="11" t="s">
        <v>1976</v>
      </c>
      <c r="H1231" s="11" t="s">
        <v>28</v>
      </c>
      <c r="I1231" s="14" t="s">
        <v>1966</v>
      </c>
      <c r="J1231" s="14" t="s">
        <v>29</v>
      </c>
      <c r="K1231" s="15" t="s">
        <v>30</v>
      </c>
      <c r="L1231" s="56" t="s">
        <v>1979</v>
      </c>
      <c r="M1231" s="14"/>
      <c r="N1231" s="14" t="s">
        <v>85</v>
      </c>
      <c r="O1231" s="14"/>
      <c r="P1231" s="15" t="s">
        <v>70</v>
      </c>
      <c r="Q1231" s="16">
        <v>10699</v>
      </c>
      <c r="R1231" s="17">
        <v>68.709999999999994</v>
      </c>
      <c r="S1231" s="18">
        <v>3849.9354999999996</v>
      </c>
      <c r="T1231" s="19" t="s">
        <v>34</v>
      </c>
      <c r="U1231" s="20" t="s">
        <v>47</v>
      </c>
      <c r="V1231" s="21" t="s">
        <v>48</v>
      </c>
      <c r="W1231" s="22">
        <v>45</v>
      </c>
      <c r="X1231" s="23"/>
    </row>
    <row r="1232" spans="1:24" s="1" customFormat="1" ht="21" customHeight="1" x14ac:dyDescent="0.3">
      <c r="A1232" s="24" t="s">
        <v>23</v>
      </c>
      <c r="B1232" s="24" t="s">
        <v>41</v>
      </c>
      <c r="C1232" s="28" t="s">
        <v>1978</v>
      </c>
      <c r="D1232" s="54"/>
      <c r="E1232" s="39" t="str">
        <f>HYPERLINK("https://www.google.ru/search?q=BV2654-410&amp;newwindow=1&amp;tbm=isch","Еще фото")</f>
        <v>Еще фото</v>
      </c>
      <c r="F1232" s="13" t="s">
        <v>26</v>
      </c>
      <c r="G1232" s="24" t="s">
        <v>1976</v>
      </c>
      <c r="H1232" s="24" t="s">
        <v>28</v>
      </c>
      <c r="I1232" s="24" t="s">
        <v>1966</v>
      </c>
      <c r="J1232" s="14" t="s">
        <v>29</v>
      </c>
      <c r="K1232" s="15" t="s">
        <v>30</v>
      </c>
      <c r="L1232" s="57"/>
      <c r="M1232" s="14"/>
      <c r="N1232" s="14" t="s">
        <v>85</v>
      </c>
      <c r="O1232" s="14"/>
      <c r="P1232" s="15" t="s">
        <v>70</v>
      </c>
      <c r="Q1232" s="16">
        <v>10699</v>
      </c>
      <c r="R1232" s="17">
        <v>68.709999999999994</v>
      </c>
      <c r="S1232" s="18">
        <v>3849.9354999999996</v>
      </c>
      <c r="T1232" s="19" t="s">
        <v>34</v>
      </c>
      <c r="U1232" s="20" t="s">
        <v>35</v>
      </c>
      <c r="V1232" s="21" t="s">
        <v>36</v>
      </c>
      <c r="W1232" s="22">
        <v>78</v>
      </c>
      <c r="X1232" s="23"/>
    </row>
    <row r="1233" spans="1:24" s="1" customFormat="1" ht="21" customHeight="1" x14ac:dyDescent="0.3">
      <c r="A1233" s="24" t="s">
        <v>23</v>
      </c>
      <c r="B1233" s="24" t="s">
        <v>41</v>
      </c>
      <c r="C1233" s="28" t="s">
        <v>1978</v>
      </c>
      <c r="D1233" s="54"/>
      <c r="E1233" s="39" t="str">
        <f>HYPERLINK("https://www.google.ru/search?q=BV2654-410&amp;newwindow=1&amp;tbm=isch","Еще фото")</f>
        <v>Еще фото</v>
      </c>
      <c r="F1233" s="13" t="s">
        <v>26</v>
      </c>
      <c r="G1233" s="24" t="s">
        <v>1976</v>
      </c>
      <c r="H1233" s="24" t="s">
        <v>28</v>
      </c>
      <c r="I1233" s="24" t="s">
        <v>1966</v>
      </c>
      <c r="J1233" s="14" t="s">
        <v>29</v>
      </c>
      <c r="K1233" s="15" t="s">
        <v>30</v>
      </c>
      <c r="L1233" s="57"/>
      <c r="M1233" s="14"/>
      <c r="N1233" s="14" t="s">
        <v>85</v>
      </c>
      <c r="O1233" s="14"/>
      <c r="P1233" s="15" t="s">
        <v>70</v>
      </c>
      <c r="Q1233" s="16">
        <v>10699</v>
      </c>
      <c r="R1233" s="17">
        <v>68.709999999999994</v>
      </c>
      <c r="S1233" s="18">
        <v>3849.9354999999996</v>
      </c>
      <c r="T1233" s="19" t="s">
        <v>34</v>
      </c>
      <c r="U1233" s="20" t="s">
        <v>37</v>
      </c>
      <c r="V1233" s="21" t="s">
        <v>38</v>
      </c>
      <c r="W1233" s="22">
        <v>48</v>
      </c>
      <c r="X1233" s="23"/>
    </row>
    <row r="1234" spans="1:24" s="1" customFormat="1" ht="21" customHeight="1" x14ac:dyDescent="0.3">
      <c r="A1234" s="24" t="s">
        <v>23</v>
      </c>
      <c r="B1234" s="24" t="s">
        <v>41</v>
      </c>
      <c r="C1234" s="28" t="s">
        <v>1978</v>
      </c>
      <c r="D1234" s="54"/>
      <c r="E1234" s="39" t="str">
        <f>HYPERLINK("https://www.google.ru/search?q=BV2654-410&amp;newwindow=1&amp;tbm=isch","Еще фото")</f>
        <v>Еще фото</v>
      </c>
      <c r="F1234" s="13" t="s">
        <v>26</v>
      </c>
      <c r="G1234" s="24" t="s">
        <v>1976</v>
      </c>
      <c r="H1234" s="24" t="s">
        <v>28</v>
      </c>
      <c r="I1234" s="24" t="s">
        <v>1966</v>
      </c>
      <c r="J1234" s="14" t="s">
        <v>29</v>
      </c>
      <c r="K1234" s="15" t="s">
        <v>30</v>
      </c>
      <c r="L1234" s="57"/>
      <c r="M1234" s="14"/>
      <c r="N1234" s="14" t="s">
        <v>85</v>
      </c>
      <c r="O1234" s="14"/>
      <c r="P1234" s="15" t="s">
        <v>70</v>
      </c>
      <c r="Q1234" s="16">
        <v>10699</v>
      </c>
      <c r="R1234" s="17">
        <v>68.709999999999994</v>
      </c>
      <c r="S1234" s="18">
        <v>3849.9354999999996</v>
      </c>
      <c r="T1234" s="19" t="s">
        <v>34</v>
      </c>
      <c r="U1234" s="20" t="s">
        <v>39</v>
      </c>
      <c r="V1234" s="21" t="s">
        <v>40</v>
      </c>
      <c r="W1234" s="22">
        <v>29</v>
      </c>
      <c r="X1234" s="23"/>
    </row>
    <row r="1235" spans="1:24" s="1" customFormat="1" ht="32" customHeight="1" x14ac:dyDescent="0.3">
      <c r="A1235" s="24" t="s">
        <v>23</v>
      </c>
      <c r="B1235" s="24" t="s">
        <v>41</v>
      </c>
      <c r="C1235" s="28" t="s">
        <v>1978</v>
      </c>
      <c r="D1235" s="55"/>
      <c r="E1235" s="39" t="str">
        <f>HYPERLINK("https://www.google.ru/search?q=BV2654-410&amp;newwindow=1&amp;tbm=isch","Еще фото")</f>
        <v>Еще фото</v>
      </c>
      <c r="F1235" s="13" t="s">
        <v>26</v>
      </c>
      <c r="G1235" s="24" t="s">
        <v>1976</v>
      </c>
      <c r="H1235" s="24" t="s">
        <v>28</v>
      </c>
      <c r="I1235" s="24" t="s">
        <v>1966</v>
      </c>
      <c r="J1235" s="14" t="s">
        <v>29</v>
      </c>
      <c r="K1235" s="15" t="s">
        <v>30</v>
      </c>
      <c r="L1235" s="58"/>
      <c r="M1235" s="14"/>
      <c r="N1235" s="14" t="s">
        <v>85</v>
      </c>
      <c r="O1235" s="14"/>
      <c r="P1235" s="15" t="s">
        <v>70</v>
      </c>
      <c r="Q1235" s="16">
        <v>10699</v>
      </c>
      <c r="R1235" s="17">
        <v>68.709999999999994</v>
      </c>
      <c r="S1235" s="18">
        <v>3849.9354999999996</v>
      </c>
      <c r="T1235" s="19" t="s">
        <v>34</v>
      </c>
      <c r="U1235" s="20" t="s">
        <v>49</v>
      </c>
      <c r="V1235" s="21" t="s">
        <v>50</v>
      </c>
      <c r="W1235" s="22">
        <v>6</v>
      </c>
      <c r="X1235" s="23"/>
    </row>
    <row r="1236" spans="1:24" s="1" customFormat="1" ht="35" customHeight="1" x14ac:dyDescent="0.3">
      <c r="A1236" s="11" t="s">
        <v>23</v>
      </c>
      <c r="B1236" s="11" t="s">
        <v>1980</v>
      </c>
      <c r="C1236" s="12" t="s">
        <v>1981</v>
      </c>
      <c r="D1236" s="53"/>
      <c r="E1236" s="39" t="str">
        <f>HYPERLINK("https://www.google.ru/search?q=FZ5213-100&amp;newwindow=1&amp;tbm=isch","Еще фото")</f>
        <v>Еще фото</v>
      </c>
      <c r="F1236" s="13"/>
      <c r="G1236" s="11" t="s">
        <v>1982</v>
      </c>
      <c r="H1236" s="11" t="s">
        <v>28</v>
      </c>
      <c r="I1236" s="14" t="s">
        <v>1966</v>
      </c>
      <c r="J1236" s="14" t="s">
        <v>29</v>
      </c>
      <c r="K1236" s="15" t="s">
        <v>134</v>
      </c>
      <c r="L1236" s="56" t="s">
        <v>1983</v>
      </c>
      <c r="M1236" s="14"/>
      <c r="N1236" s="14" t="s">
        <v>75</v>
      </c>
      <c r="O1236" s="14"/>
      <c r="P1236" s="15" t="s">
        <v>164</v>
      </c>
      <c r="Q1236" s="16">
        <v>8599</v>
      </c>
      <c r="R1236" s="17">
        <v>67.23</v>
      </c>
      <c r="S1236" s="18">
        <v>3240.4354999999996</v>
      </c>
      <c r="T1236" s="19" t="s">
        <v>34</v>
      </c>
      <c r="U1236" s="20" t="s">
        <v>45</v>
      </c>
      <c r="V1236" s="21" t="s">
        <v>1904</v>
      </c>
      <c r="W1236" s="22">
        <v>2</v>
      </c>
      <c r="X1236" s="23"/>
    </row>
    <row r="1237" spans="1:24" s="1" customFormat="1" ht="35" customHeight="1" x14ac:dyDescent="0.3">
      <c r="A1237" s="24" t="s">
        <v>23</v>
      </c>
      <c r="B1237" s="24" t="s">
        <v>1980</v>
      </c>
      <c r="C1237" s="12" t="s">
        <v>1981</v>
      </c>
      <c r="D1237" s="54"/>
      <c r="E1237" s="39" t="str">
        <f>HYPERLINK("https://www.google.ru/search?q=FZ5213-100&amp;newwindow=1&amp;tbm=isch","Еще фото")</f>
        <v>Еще фото</v>
      </c>
      <c r="F1237" s="13"/>
      <c r="G1237" s="24" t="s">
        <v>1982</v>
      </c>
      <c r="H1237" s="24" t="s">
        <v>28</v>
      </c>
      <c r="I1237" s="24" t="s">
        <v>1966</v>
      </c>
      <c r="J1237" s="14" t="s">
        <v>29</v>
      </c>
      <c r="K1237" s="15" t="s">
        <v>134</v>
      </c>
      <c r="L1237" s="57"/>
      <c r="M1237" s="14"/>
      <c r="N1237" s="14" t="s">
        <v>75</v>
      </c>
      <c r="O1237" s="14"/>
      <c r="P1237" s="15" t="s">
        <v>164</v>
      </c>
      <c r="Q1237" s="16">
        <v>8599</v>
      </c>
      <c r="R1237" s="17">
        <v>67.23</v>
      </c>
      <c r="S1237" s="18">
        <v>3240.4354999999996</v>
      </c>
      <c r="T1237" s="19" t="s">
        <v>34</v>
      </c>
      <c r="U1237" s="20" t="s">
        <v>47</v>
      </c>
      <c r="V1237" s="21" t="s">
        <v>136</v>
      </c>
      <c r="W1237" s="22">
        <v>2</v>
      </c>
      <c r="X1237" s="23"/>
    </row>
    <row r="1238" spans="1:24" s="1" customFormat="1" ht="37.049999999999997" customHeight="1" x14ac:dyDescent="0.3">
      <c r="A1238" s="24" t="s">
        <v>23</v>
      </c>
      <c r="B1238" s="24" t="s">
        <v>1980</v>
      </c>
      <c r="C1238" s="12" t="s">
        <v>1981</v>
      </c>
      <c r="D1238" s="55"/>
      <c r="E1238" s="39" t="str">
        <f>HYPERLINK("https://www.google.ru/search?q=FZ5213-100&amp;newwindow=1&amp;tbm=isch","Еще фото")</f>
        <v>Еще фото</v>
      </c>
      <c r="F1238" s="13"/>
      <c r="G1238" s="24" t="s">
        <v>1982</v>
      </c>
      <c r="H1238" s="24" t="s">
        <v>28</v>
      </c>
      <c r="I1238" s="24" t="s">
        <v>1966</v>
      </c>
      <c r="J1238" s="14" t="s">
        <v>29</v>
      </c>
      <c r="K1238" s="15" t="s">
        <v>134</v>
      </c>
      <c r="L1238" s="58"/>
      <c r="M1238" s="14"/>
      <c r="N1238" s="14" t="s">
        <v>75</v>
      </c>
      <c r="O1238" s="14"/>
      <c r="P1238" s="15" t="s">
        <v>164</v>
      </c>
      <c r="Q1238" s="16">
        <v>8599</v>
      </c>
      <c r="R1238" s="17">
        <v>67.23</v>
      </c>
      <c r="S1238" s="18">
        <v>3240.4354999999996</v>
      </c>
      <c r="T1238" s="19" t="s">
        <v>34</v>
      </c>
      <c r="U1238" s="20" t="s">
        <v>35</v>
      </c>
      <c r="V1238" s="21" t="s">
        <v>1984</v>
      </c>
      <c r="W1238" s="22">
        <v>1</v>
      </c>
      <c r="X1238" s="23"/>
    </row>
    <row r="1239" spans="1:24" s="1" customFormat="1" ht="26" customHeight="1" x14ac:dyDescent="0.3">
      <c r="A1239" s="11" t="s">
        <v>23</v>
      </c>
      <c r="B1239" s="11" t="s">
        <v>41</v>
      </c>
      <c r="C1239" s="12" t="s">
        <v>1985</v>
      </c>
      <c r="D1239" s="53"/>
      <c r="E1239" s="39" t="str">
        <f>HYPERLINK("https://www.google.ru/search?q=BV2654-063&amp;newwindow=1&amp;tbm=isch","Еще фото")</f>
        <v>Еще фото</v>
      </c>
      <c r="F1239" s="13"/>
      <c r="G1239" s="11" t="s">
        <v>1976</v>
      </c>
      <c r="H1239" s="11" t="s">
        <v>28</v>
      </c>
      <c r="I1239" s="14" t="s">
        <v>1966</v>
      </c>
      <c r="J1239" s="14" t="s">
        <v>29</v>
      </c>
      <c r="K1239" s="15" t="s">
        <v>30</v>
      </c>
      <c r="L1239" s="56" t="s">
        <v>1979</v>
      </c>
      <c r="M1239" s="14" t="s">
        <v>84</v>
      </c>
      <c r="N1239" s="14" t="s">
        <v>32</v>
      </c>
      <c r="O1239" s="14"/>
      <c r="P1239" s="15" t="s">
        <v>186</v>
      </c>
      <c r="Q1239" s="16">
        <v>10699</v>
      </c>
      <c r="R1239" s="17">
        <v>67.12</v>
      </c>
      <c r="S1239" s="18">
        <v>4045.4354999999996</v>
      </c>
      <c r="T1239" s="19" t="s">
        <v>34</v>
      </c>
      <c r="U1239" s="20" t="s">
        <v>47</v>
      </c>
      <c r="V1239" s="21" t="s">
        <v>48</v>
      </c>
      <c r="W1239" s="22">
        <v>12</v>
      </c>
      <c r="X1239" s="23"/>
    </row>
    <row r="1240" spans="1:24" s="1" customFormat="1" ht="26" customHeight="1" x14ac:dyDescent="0.3">
      <c r="A1240" s="24" t="s">
        <v>23</v>
      </c>
      <c r="B1240" s="24" t="s">
        <v>41</v>
      </c>
      <c r="C1240" s="12" t="s">
        <v>1985</v>
      </c>
      <c r="D1240" s="54"/>
      <c r="E1240" s="39" t="str">
        <f>HYPERLINK("https://www.google.ru/search?q=BV2654-063&amp;newwindow=1&amp;tbm=isch","Еще фото")</f>
        <v>Еще фото</v>
      </c>
      <c r="F1240" s="13"/>
      <c r="G1240" s="24" t="s">
        <v>1976</v>
      </c>
      <c r="H1240" s="24" t="s">
        <v>28</v>
      </c>
      <c r="I1240" s="24" t="s">
        <v>1966</v>
      </c>
      <c r="J1240" s="14" t="s">
        <v>29</v>
      </c>
      <c r="K1240" s="15" t="s">
        <v>30</v>
      </c>
      <c r="L1240" s="57"/>
      <c r="M1240" s="14" t="s">
        <v>84</v>
      </c>
      <c r="N1240" s="14" t="s">
        <v>32</v>
      </c>
      <c r="O1240" s="14"/>
      <c r="P1240" s="15" t="s">
        <v>186</v>
      </c>
      <c r="Q1240" s="16">
        <v>10699</v>
      </c>
      <c r="R1240" s="17">
        <v>67.12</v>
      </c>
      <c r="S1240" s="18">
        <v>4045.4354999999996</v>
      </c>
      <c r="T1240" s="19" t="s">
        <v>34</v>
      </c>
      <c r="U1240" s="20" t="s">
        <v>35</v>
      </c>
      <c r="V1240" s="21" t="s">
        <v>36</v>
      </c>
      <c r="W1240" s="22">
        <v>4</v>
      </c>
      <c r="X1240" s="23"/>
    </row>
    <row r="1241" spans="1:24" s="1" customFormat="1" ht="26" customHeight="1" x14ac:dyDescent="0.3">
      <c r="A1241" s="24" t="s">
        <v>23</v>
      </c>
      <c r="B1241" s="24" t="s">
        <v>41</v>
      </c>
      <c r="C1241" s="12" t="s">
        <v>1985</v>
      </c>
      <c r="D1241" s="54"/>
      <c r="E1241" s="39" t="str">
        <f>HYPERLINK("https://www.google.ru/search?q=BV2654-063&amp;newwindow=1&amp;tbm=isch","Еще фото")</f>
        <v>Еще фото</v>
      </c>
      <c r="F1241" s="13"/>
      <c r="G1241" s="24" t="s">
        <v>1976</v>
      </c>
      <c r="H1241" s="24" t="s">
        <v>28</v>
      </c>
      <c r="I1241" s="24" t="s">
        <v>1966</v>
      </c>
      <c r="J1241" s="14" t="s">
        <v>29</v>
      </c>
      <c r="K1241" s="15" t="s">
        <v>30</v>
      </c>
      <c r="L1241" s="57"/>
      <c r="M1241" s="14" t="s">
        <v>84</v>
      </c>
      <c r="N1241" s="14" t="s">
        <v>32</v>
      </c>
      <c r="O1241" s="14"/>
      <c r="P1241" s="15" t="s">
        <v>186</v>
      </c>
      <c r="Q1241" s="16">
        <v>10699</v>
      </c>
      <c r="R1241" s="17">
        <v>67.12</v>
      </c>
      <c r="S1241" s="18">
        <v>4045.4354999999996</v>
      </c>
      <c r="T1241" s="19" t="s">
        <v>34</v>
      </c>
      <c r="U1241" s="20" t="s">
        <v>39</v>
      </c>
      <c r="V1241" s="21" t="s">
        <v>40</v>
      </c>
      <c r="W1241" s="22">
        <v>56</v>
      </c>
      <c r="X1241" s="23"/>
    </row>
    <row r="1242" spans="1:24" s="1" customFormat="1" ht="26" customHeight="1" x14ac:dyDescent="0.3">
      <c r="A1242" s="24" t="s">
        <v>23</v>
      </c>
      <c r="B1242" s="24" t="s">
        <v>41</v>
      </c>
      <c r="C1242" s="12" t="s">
        <v>1985</v>
      </c>
      <c r="D1242" s="55"/>
      <c r="E1242" s="39" t="str">
        <f>HYPERLINK("https://www.google.ru/search?q=BV2654-063&amp;newwindow=1&amp;tbm=isch","Еще фото")</f>
        <v>Еще фото</v>
      </c>
      <c r="F1242" s="13"/>
      <c r="G1242" s="24" t="s">
        <v>1976</v>
      </c>
      <c r="H1242" s="24" t="s">
        <v>28</v>
      </c>
      <c r="I1242" s="24" t="s">
        <v>1966</v>
      </c>
      <c r="J1242" s="14" t="s">
        <v>29</v>
      </c>
      <c r="K1242" s="15" t="s">
        <v>30</v>
      </c>
      <c r="L1242" s="58"/>
      <c r="M1242" s="14" t="s">
        <v>84</v>
      </c>
      <c r="N1242" s="14" t="s">
        <v>32</v>
      </c>
      <c r="O1242" s="14"/>
      <c r="P1242" s="15" t="s">
        <v>186</v>
      </c>
      <c r="Q1242" s="16">
        <v>10699</v>
      </c>
      <c r="R1242" s="17">
        <v>67.12</v>
      </c>
      <c r="S1242" s="18">
        <v>4045.4354999999996</v>
      </c>
      <c r="T1242" s="19" t="s">
        <v>34</v>
      </c>
      <c r="U1242" s="20" t="s">
        <v>49</v>
      </c>
      <c r="V1242" s="21" t="s">
        <v>50</v>
      </c>
      <c r="W1242" s="22">
        <v>8</v>
      </c>
      <c r="X1242" s="23"/>
    </row>
    <row r="1243" spans="1:24" s="1" customFormat="1" ht="108" customHeight="1" x14ac:dyDescent="0.3">
      <c r="A1243" s="11" t="s">
        <v>23</v>
      </c>
      <c r="B1243" s="11" t="s">
        <v>87</v>
      </c>
      <c r="C1243" s="12" t="s">
        <v>1986</v>
      </c>
      <c r="D1243" s="26"/>
      <c r="E1243" s="39" t="str">
        <f>HYPERLINK("https://www.google.ru/search?q=BV2662-410&amp;newwindow=1&amp;tbm=isch","Еще фото")</f>
        <v>Еще фото</v>
      </c>
      <c r="F1243" s="13"/>
      <c r="G1243" s="11" t="s">
        <v>1987</v>
      </c>
      <c r="H1243" s="11" t="s">
        <v>28</v>
      </c>
      <c r="I1243" s="14" t="s">
        <v>1966</v>
      </c>
      <c r="J1243" s="14" t="s">
        <v>29</v>
      </c>
      <c r="K1243" s="15" t="s">
        <v>30</v>
      </c>
      <c r="L1243" s="14" t="s">
        <v>1988</v>
      </c>
      <c r="M1243" s="14"/>
      <c r="N1243" s="14" t="s">
        <v>85</v>
      </c>
      <c r="O1243" s="14"/>
      <c r="P1243" s="15" t="s">
        <v>65</v>
      </c>
      <c r="Q1243" s="16">
        <v>9499</v>
      </c>
      <c r="R1243" s="17">
        <v>63.18</v>
      </c>
      <c r="S1243" s="18">
        <v>4022.4354999999996</v>
      </c>
      <c r="T1243" s="19" t="s">
        <v>34</v>
      </c>
      <c r="U1243" s="20" t="s">
        <v>37</v>
      </c>
      <c r="V1243" s="21" t="s">
        <v>38</v>
      </c>
      <c r="W1243" s="22">
        <v>1</v>
      </c>
      <c r="X1243" s="23"/>
    </row>
    <row r="1244" spans="1:24" s="1" customFormat="1" ht="26" customHeight="1" x14ac:dyDescent="0.3">
      <c r="A1244" s="11" t="s">
        <v>23</v>
      </c>
      <c r="B1244" s="11" t="s">
        <v>41</v>
      </c>
      <c r="C1244" s="12" t="s">
        <v>1989</v>
      </c>
      <c r="D1244" s="53"/>
      <c r="E1244" s="39" t="str">
        <f>HYPERLINK("https://www.google.ru/search?q=BV2654-100&amp;newwindow=1&amp;tbm=isch","Еще фото")</f>
        <v>Еще фото</v>
      </c>
      <c r="F1244" s="13"/>
      <c r="G1244" s="11" t="s">
        <v>1976</v>
      </c>
      <c r="H1244" s="11" t="s">
        <v>28</v>
      </c>
      <c r="I1244" s="14" t="s">
        <v>1966</v>
      </c>
      <c r="J1244" s="14" t="s">
        <v>29</v>
      </c>
      <c r="K1244" s="15" t="s">
        <v>30</v>
      </c>
      <c r="L1244" s="56" t="s">
        <v>1979</v>
      </c>
      <c r="M1244" s="14"/>
      <c r="N1244" s="14" t="s">
        <v>75</v>
      </c>
      <c r="O1244" s="14"/>
      <c r="P1244" s="15" t="s">
        <v>65</v>
      </c>
      <c r="Q1244" s="16">
        <v>10199</v>
      </c>
      <c r="R1244" s="17">
        <v>61.68</v>
      </c>
      <c r="S1244" s="18">
        <v>4493.9354999999996</v>
      </c>
      <c r="T1244" s="19" t="s">
        <v>34</v>
      </c>
      <c r="U1244" s="20" t="s">
        <v>47</v>
      </c>
      <c r="V1244" s="21" t="s">
        <v>48</v>
      </c>
      <c r="W1244" s="22">
        <v>11</v>
      </c>
      <c r="X1244" s="23"/>
    </row>
    <row r="1245" spans="1:24" s="1" customFormat="1" ht="26" customHeight="1" x14ac:dyDescent="0.3">
      <c r="A1245" s="24" t="s">
        <v>23</v>
      </c>
      <c r="B1245" s="24" t="s">
        <v>41</v>
      </c>
      <c r="C1245" s="12" t="s">
        <v>1989</v>
      </c>
      <c r="D1245" s="54"/>
      <c r="E1245" s="39" t="str">
        <f>HYPERLINK("https://www.google.ru/search?q=BV2654-100&amp;newwindow=1&amp;tbm=isch","Еще фото")</f>
        <v>Еще фото</v>
      </c>
      <c r="F1245" s="13"/>
      <c r="G1245" s="24" t="s">
        <v>1976</v>
      </c>
      <c r="H1245" s="24" t="s">
        <v>28</v>
      </c>
      <c r="I1245" s="24" t="s">
        <v>1966</v>
      </c>
      <c r="J1245" s="14" t="s">
        <v>29</v>
      </c>
      <c r="K1245" s="15" t="s">
        <v>30</v>
      </c>
      <c r="L1245" s="57"/>
      <c r="M1245" s="14"/>
      <c r="N1245" s="14" t="s">
        <v>75</v>
      </c>
      <c r="O1245" s="14"/>
      <c r="P1245" s="15" t="s">
        <v>65</v>
      </c>
      <c r="Q1245" s="16">
        <v>10199</v>
      </c>
      <c r="R1245" s="17">
        <v>61.68</v>
      </c>
      <c r="S1245" s="18">
        <v>4493.9354999999996</v>
      </c>
      <c r="T1245" s="19" t="s">
        <v>34</v>
      </c>
      <c r="U1245" s="20" t="s">
        <v>35</v>
      </c>
      <c r="V1245" s="21" t="s">
        <v>36</v>
      </c>
      <c r="W1245" s="22">
        <v>17</v>
      </c>
      <c r="X1245" s="23"/>
    </row>
    <row r="1246" spans="1:24" s="1" customFormat="1" ht="26" customHeight="1" x14ac:dyDescent="0.3">
      <c r="A1246" s="24" t="s">
        <v>23</v>
      </c>
      <c r="B1246" s="24" t="s">
        <v>41</v>
      </c>
      <c r="C1246" s="12" t="s">
        <v>1989</v>
      </c>
      <c r="D1246" s="54"/>
      <c r="E1246" s="39" t="str">
        <f>HYPERLINK("https://www.google.ru/search?q=BV2654-100&amp;newwindow=1&amp;tbm=isch","Еще фото")</f>
        <v>Еще фото</v>
      </c>
      <c r="F1246" s="13"/>
      <c r="G1246" s="24" t="s">
        <v>1976</v>
      </c>
      <c r="H1246" s="24" t="s">
        <v>28</v>
      </c>
      <c r="I1246" s="24" t="s">
        <v>1966</v>
      </c>
      <c r="J1246" s="14" t="s">
        <v>29</v>
      </c>
      <c r="K1246" s="15" t="s">
        <v>30</v>
      </c>
      <c r="L1246" s="57"/>
      <c r="M1246" s="14"/>
      <c r="N1246" s="14" t="s">
        <v>75</v>
      </c>
      <c r="O1246" s="14"/>
      <c r="P1246" s="15" t="s">
        <v>65</v>
      </c>
      <c r="Q1246" s="16">
        <v>10199</v>
      </c>
      <c r="R1246" s="17">
        <v>61.68</v>
      </c>
      <c r="S1246" s="18">
        <v>4493.9354999999996</v>
      </c>
      <c r="T1246" s="19" t="s">
        <v>34</v>
      </c>
      <c r="U1246" s="20" t="s">
        <v>37</v>
      </c>
      <c r="V1246" s="21" t="s">
        <v>38</v>
      </c>
      <c r="W1246" s="22">
        <v>5</v>
      </c>
      <c r="X1246" s="23"/>
    </row>
    <row r="1247" spans="1:24" s="1" customFormat="1" ht="26" customHeight="1" x14ac:dyDescent="0.3">
      <c r="A1247" s="24" t="s">
        <v>23</v>
      </c>
      <c r="B1247" s="24" t="s">
        <v>41</v>
      </c>
      <c r="C1247" s="12" t="s">
        <v>1989</v>
      </c>
      <c r="D1247" s="55"/>
      <c r="E1247" s="39" t="str">
        <f>HYPERLINK("https://www.google.ru/search?q=BV2654-100&amp;newwindow=1&amp;tbm=isch","Еще фото")</f>
        <v>Еще фото</v>
      </c>
      <c r="F1247" s="13"/>
      <c r="G1247" s="24" t="s">
        <v>1976</v>
      </c>
      <c r="H1247" s="24" t="s">
        <v>28</v>
      </c>
      <c r="I1247" s="24" t="s">
        <v>1966</v>
      </c>
      <c r="J1247" s="14" t="s">
        <v>29</v>
      </c>
      <c r="K1247" s="15" t="s">
        <v>30</v>
      </c>
      <c r="L1247" s="58"/>
      <c r="M1247" s="14"/>
      <c r="N1247" s="14" t="s">
        <v>75</v>
      </c>
      <c r="O1247" s="14"/>
      <c r="P1247" s="15" t="s">
        <v>65</v>
      </c>
      <c r="Q1247" s="16">
        <v>10199</v>
      </c>
      <c r="R1247" s="17">
        <v>61.68</v>
      </c>
      <c r="S1247" s="18">
        <v>4493.9354999999996</v>
      </c>
      <c r="T1247" s="19" t="s">
        <v>34</v>
      </c>
      <c r="U1247" s="20" t="s">
        <v>39</v>
      </c>
      <c r="V1247" s="21" t="s">
        <v>40</v>
      </c>
      <c r="W1247" s="22">
        <v>5</v>
      </c>
      <c r="X1247" s="23"/>
    </row>
    <row r="1248" spans="1:24" s="1" customFormat="1" ht="26" customHeight="1" x14ac:dyDescent="0.3">
      <c r="A1248" s="11" t="s">
        <v>23</v>
      </c>
      <c r="B1248" s="11" t="s">
        <v>1990</v>
      </c>
      <c r="C1248" s="12" t="s">
        <v>1991</v>
      </c>
      <c r="D1248" s="53"/>
      <c r="E1248" s="39" t="str">
        <f>HYPERLINK("https://www.google.ru/search?q=FB8338-003&amp;newwindow=1&amp;tbm=isch","Еще фото")</f>
        <v>Еще фото</v>
      </c>
      <c r="F1248" s="13"/>
      <c r="G1248" s="11" t="s">
        <v>1976</v>
      </c>
      <c r="H1248" s="11" t="s">
        <v>28</v>
      </c>
      <c r="I1248" s="14" t="s">
        <v>1966</v>
      </c>
      <c r="J1248" s="14" t="s">
        <v>29</v>
      </c>
      <c r="K1248" s="15" t="s">
        <v>58</v>
      </c>
      <c r="L1248" s="56" t="s">
        <v>1992</v>
      </c>
      <c r="M1248" s="14"/>
      <c r="N1248" s="14" t="s">
        <v>32</v>
      </c>
      <c r="O1248" s="14"/>
      <c r="P1248" s="15" t="s">
        <v>1993</v>
      </c>
      <c r="Q1248" s="16">
        <v>32099</v>
      </c>
      <c r="R1248" s="17">
        <v>59.66</v>
      </c>
      <c r="S1248" s="18">
        <v>14889.9355</v>
      </c>
      <c r="T1248" s="19" t="s">
        <v>34</v>
      </c>
      <c r="U1248" s="20" t="s">
        <v>45</v>
      </c>
      <c r="V1248" s="21" t="s">
        <v>77</v>
      </c>
      <c r="W1248" s="22">
        <v>1</v>
      </c>
      <c r="X1248" s="23"/>
    </row>
    <row r="1249" spans="1:24" s="1" customFormat="1" ht="26" customHeight="1" x14ac:dyDescent="0.3">
      <c r="A1249" s="24" t="s">
        <v>23</v>
      </c>
      <c r="B1249" s="24" t="s">
        <v>1990</v>
      </c>
      <c r="C1249" s="12" t="s">
        <v>1991</v>
      </c>
      <c r="D1249" s="54"/>
      <c r="E1249" s="39" t="str">
        <f>HYPERLINK("https://www.google.ru/search?q=FB8338-003&amp;newwindow=1&amp;tbm=isch","Еще фото")</f>
        <v>Еще фото</v>
      </c>
      <c r="F1249" s="13"/>
      <c r="G1249" s="24" t="s">
        <v>1976</v>
      </c>
      <c r="H1249" s="24" t="s">
        <v>28</v>
      </c>
      <c r="I1249" s="24" t="s">
        <v>1966</v>
      </c>
      <c r="J1249" s="14" t="s">
        <v>29</v>
      </c>
      <c r="K1249" s="15" t="s">
        <v>58</v>
      </c>
      <c r="L1249" s="57"/>
      <c r="M1249" s="14"/>
      <c r="N1249" s="14" t="s">
        <v>32</v>
      </c>
      <c r="O1249" s="14"/>
      <c r="P1249" s="15" t="s">
        <v>1993</v>
      </c>
      <c r="Q1249" s="16">
        <v>32099</v>
      </c>
      <c r="R1249" s="17">
        <v>59.66</v>
      </c>
      <c r="S1249" s="18">
        <v>14889.9355</v>
      </c>
      <c r="T1249" s="19" t="s">
        <v>34</v>
      </c>
      <c r="U1249" s="20" t="s">
        <v>47</v>
      </c>
      <c r="V1249" s="21" t="s">
        <v>46</v>
      </c>
      <c r="W1249" s="22">
        <v>1</v>
      </c>
      <c r="X1249" s="23"/>
    </row>
    <row r="1250" spans="1:24" s="1" customFormat="1" ht="26" customHeight="1" x14ac:dyDescent="0.3">
      <c r="A1250" s="24" t="s">
        <v>23</v>
      </c>
      <c r="B1250" s="24" t="s">
        <v>1990</v>
      </c>
      <c r="C1250" s="12" t="s">
        <v>1991</v>
      </c>
      <c r="D1250" s="54"/>
      <c r="E1250" s="39" t="str">
        <f>HYPERLINK("https://www.google.ru/search?q=FB8338-003&amp;newwindow=1&amp;tbm=isch","Еще фото")</f>
        <v>Еще фото</v>
      </c>
      <c r="F1250" s="13"/>
      <c r="G1250" s="24" t="s">
        <v>1976</v>
      </c>
      <c r="H1250" s="24" t="s">
        <v>28</v>
      </c>
      <c r="I1250" s="24" t="s">
        <v>1966</v>
      </c>
      <c r="J1250" s="14" t="s">
        <v>29</v>
      </c>
      <c r="K1250" s="15" t="s">
        <v>58</v>
      </c>
      <c r="L1250" s="57"/>
      <c r="M1250" s="14"/>
      <c r="N1250" s="14" t="s">
        <v>32</v>
      </c>
      <c r="O1250" s="14"/>
      <c r="P1250" s="15" t="s">
        <v>1993</v>
      </c>
      <c r="Q1250" s="16">
        <v>32099</v>
      </c>
      <c r="R1250" s="17">
        <v>59.66</v>
      </c>
      <c r="S1250" s="18">
        <v>14889.9355</v>
      </c>
      <c r="T1250" s="19" t="s">
        <v>34</v>
      </c>
      <c r="U1250" s="20" t="s">
        <v>35</v>
      </c>
      <c r="V1250" s="21" t="s">
        <v>36</v>
      </c>
      <c r="W1250" s="22">
        <v>2</v>
      </c>
      <c r="X1250" s="23"/>
    </row>
    <row r="1251" spans="1:24" s="1" customFormat="1" ht="26" customHeight="1" x14ac:dyDescent="0.3">
      <c r="A1251" s="24" t="s">
        <v>23</v>
      </c>
      <c r="B1251" s="24" t="s">
        <v>1990</v>
      </c>
      <c r="C1251" s="12" t="s">
        <v>1991</v>
      </c>
      <c r="D1251" s="55"/>
      <c r="E1251" s="39" t="str">
        <f>HYPERLINK("https://www.google.ru/search?q=FB8338-003&amp;newwindow=1&amp;tbm=isch","Еще фото")</f>
        <v>Еще фото</v>
      </c>
      <c r="F1251" s="13"/>
      <c r="G1251" s="24" t="s">
        <v>1976</v>
      </c>
      <c r="H1251" s="24" t="s">
        <v>28</v>
      </c>
      <c r="I1251" s="24" t="s">
        <v>1966</v>
      </c>
      <c r="J1251" s="14" t="s">
        <v>29</v>
      </c>
      <c r="K1251" s="15" t="s">
        <v>58</v>
      </c>
      <c r="L1251" s="58"/>
      <c r="M1251" s="14"/>
      <c r="N1251" s="14" t="s">
        <v>32</v>
      </c>
      <c r="O1251" s="14"/>
      <c r="P1251" s="15" t="s">
        <v>1993</v>
      </c>
      <c r="Q1251" s="16">
        <v>32099</v>
      </c>
      <c r="R1251" s="17">
        <v>59.66</v>
      </c>
      <c r="S1251" s="18">
        <v>14889.9355</v>
      </c>
      <c r="T1251" s="19" t="s">
        <v>34</v>
      </c>
      <c r="U1251" s="20" t="s">
        <v>37</v>
      </c>
      <c r="V1251" s="21" t="s">
        <v>71</v>
      </c>
      <c r="W1251" s="22">
        <v>1</v>
      </c>
      <c r="X1251" s="23"/>
    </row>
    <row r="1252" spans="1:24" s="1" customFormat="1" ht="108" customHeight="1" x14ac:dyDescent="0.3">
      <c r="A1252" s="11" t="s">
        <v>23</v>
      </c>
      <c r="B1252" s="11" t="s">
        <v>1994</v>
      </c>
      <c r="C1252" s="12" t="s">
        <v>1995</v>
      </c>
      <c r="D1252" s="26"/>
      <c r="E1252" s="39" t="str">
        <f>HYPERLINK("https://www.google.ru/search?q=DX2319-104&amp;newwindow=1&amp;tbm=isch","Еще фото")</f>
        <v>Еще фото</v>
      </c>
      <c r="F1252" s="13"/>
      <c r="G1252" s="11" t="s">
        <v>1965</v>
      </c>
      <c r="H1252" s="11" t="s">
        <v>28</v>
      </c>
      <c r="I1252" s="14" t="s">
        <v>1966</v>
      </c>
      <c r="J1252" s="14" t="s">
        <v>29</v>
      </c>
      <c r="K1252" s="15" t="s">
        <v>58</v>
      </c>
      <c r="L1252" s="14" t="s">
        <v>1996</v>
      </c>
      <c r="M1252" s="14"/>
      <c r="N1252" s="14" t="s">
        <v>75</v>
      </c>
      <c r="O1252" s="14"/>
      <c r="P1252" s="15" t="s">
        <v>70</v>
      </c>
      <c r="Q1252" s="16">
        <v>9199</v>
      </c>
      <c r="R1252" s="17">
        <v>59.04</v>
      </c>
      <c r="S1252" s="18">
        <v>4332.9354999999996</v>
      </c>
      <c r="T1252" s="19" t="s">
        <v>34</v>
      </c>
      <c r="U1252" s="20" t="s">
        <v>47</v>
      </c>
      <c r="V1252" s="21" t="s">
        <v>46</v>
      </c>
      <c r="W1252" s="22">
        <v>1</v>
      </c>
      <c r="X1252" s="23"/>
    </row>
    <row r="1253" spans="1:24" s="1" customFormat="1" ht="52.05" customHeight="1" x14ac:dyDescent="0.3">
      <c r="A1253" s="11" t="s">
        <v>23</v>
      </c>
      <c r="B1253" s="11" t="s">
        <v>41</v>
      </c>
      <c r="C1253" s="12" t="s">
        <v>1997</v>
      </c>
      <c r="D1253" s="59"/>
      <c r="E1253" s="39" t="str">
        <f>HYPERLINK("https://www.google.ru/search?q=BV2973-010&amp;newwindow=1&amp;tbm=isch","Еще фото")</f>
        <v>Еще фото</v>
      </c>
      <c r="F1253" s="13"/>
      <c r="G1253" s="11" t="s">
        <v>1965</v>
      </c>
      <c r="H1253" s="11" t="s">
        <v>28</v>
      </c>
      <c r="I1253" s="14" t="s">
        <v>1966</v>
      </c>
      <c r="J1253" s="14" t="s">
        <v>29</v>
      </c>
      <c r="K1253" s="15" t="s">
        <v>30</v>
      </c>
      <c r="L1253" s="56" t="s">
        <v>1998</v>
      </c>
      <c r="M1253" s="14"/>
      <c r="N1253" s="14" t="s">
        <v>92</v>
      </c>
      <c r="O1253" s="14"/>
      <c r="P1253" s="15" t="s">
        <v>1999</v>
      </c>
      <c r="Q1253" s="16">
        <v>17799</v>
      </c>
      <c r="R1253" s="17">
        <v>59</v>
      </c>
      <c r="S1253" s="18">
        <v>8392.4354999999996</v>
      </c>
      <c r="T1253" s="19" t="s">
        <v>34</v>
      </c>
      <c r="U1253" s="20" t="s">
        <v>37</v>
      </c>
      <c r="V1253" s="21" t="s">
        <v>38</v>
      </c>
      <c r="W1253" s="22">
        <v>1</v>
      </c>
      <c r="X1253" s="23"/>
    </row>
    <row r="1254" spans="1:24" s="1" customFormat="1" ht="61.05" customHeight="1" x14ac:dyDescent="0.3">
      <c r="A1254" s="24" t="s">
        <v>23</v>
      </c>
      <c r="B1254" s="24" t="s">
        <v>41</v>
      </c>
      <c r="C1254" s="12" t="s">
        <v>1997</v>
      </c>
      <c r="D1254" s="60"/>
      <c r="E1254" s="39" t="str">
        <f>HYPERLINK("https://www.google.ru/search?q=BV2973-010&amp;newwindow=1&amp;tbm=isch","Еще фото")</f>
        <v>Еще фото</v>
      </c>
      <c r="F1254" s="13"/>
      <c r="G1254" s="24" t="s">
        <v>1965</v>
      </c>
      <c r="H1254" s="24" t="s">
        <v>28</v>
      </c>
      <c r="I1254" s="24" t="s">
        <v>1966</v>
      </c>
      <c r="J1254" s="14" t="s">
        <v>29</v>
      </c>
      <c r="K1254" s="15" t="s">
        <v>30</v>
      </c>
      <c r="L1254" s="58"/>
      <c r="M1254" s="14"/>
      <c r="N1254" s="14" t="s">
        <v>92</v>
      </c>
      <c r="O1254" s="14"/>
      <c r="P1254" s="15" t="s">
        <v>1999</v>
      </c>
      <c r="Q1254" s="16">
        <v>17799</v>
      </c>
      <c r="R1254" s="17">
        <v>59</v>
      </c>
      <c r="S1254" s="18">
        <v>8392.4354999999996</v>
      </c>
      <c r="T1254" s="19" t="s">
        <v>34</v>
      </c>
      <c r="U1254" s="20" t="s">
        <v>39</v>
      </c>
      <c r="V1254" s="21" t="s">
        <v>40</v>
      </c>
      <c r="W1254" s="22">
        <v>1</v>
      </c>
      <c r="X1254" s="23"/>
    </row>
    <row r="1255" spans="1:24" s="1" customFormat="1" ht="26" customHeight="1" x14ac:dyDescent="0.3">
      <c r="A1255" s="11" t="s">
        <v>23</v>
      </c>
      <c r="B1255" s="11" t="s">
        <v>87</v>
      </c>
      <c r="C1255" s="12" t="s">
        <v>2000</v>
      </c>
      <c r="D1255" s="53"/>
      <c r="E1255" s="39" t="str">
        <f>HYPERLINK("https://www.google.ru/search?q=BV2662-063&amp;newwindow=1&amp;tbm=isch","Еще фото")</f>
        <v>Еще фото</v>
      </c>
      <c r="F1255" s="13"/>
      <c r="G1255" s="11" t="s">
        <v>1987</v>
      </c>
      <c r="H1255" s="11" t="s">
        <v>28</v>
      </c>
      <c r="I1255" s="14" t="s">
        <v>1966</v>
      </c>
      <c r="J1255" s="14" t="s">
        <v>29</v>
      </c>
      <c r="K1255" s="15" t="s">
        <v>30</v>
      </c>
      <c r="L1255" s="56" t="s">
        <v>1988</v>
      </c>
      <c r="M1255" s="14" t="s">
        <v>84</v>
      </c>
      <c r="N1255" s="14" t="s">
        <v>32</v>
      </c>
      <c r="O1255" s="14"/>
      <c r="P1255" s="15" t="s">
        <v>65</v>
      </c>
      <c r="Q1255" s="16">
        <v>9799</v>
      </c>
      <c r="R1255" s="17">
        <v>58.9</v>
      </c>
      <c r="S1255" s="18">
        <v>4631.9354999999996</v>
      </c>
      <c r="T1255" s="19" t="s">
        <v>34</v>
      </c>
      <c r="U1255" s="20" t="s">
        <v>35</v>
      </c>
      <c r="V1255" s="21" t="s">
        <v>36</v>
      </c>
      <c r="W1255" s="22">
        <v>8</v>
      </c>
      <c r="X1255" s="23"/>
    </row>
    <row r="1256" spans="1:24" s="1" customFormat="1" ht="26" customHeight="1" x14ac:dyDescent="0.3">
      <c r="A1256" s="24" t="s">
        <v>23</v>
      </c>
      <c r="B1256" s="24" t="s">
        <v>87</v>
      </c>
      <c r="C1256" s="12" t="s">
        <v>2000</v>
      </c>
      <c r="D1256" s="54"/>
      <c r="E1256" s="39" t="str">
        <f>HYPERLINK("https://www.google.ru/search?q=BV2662-063&amp;newwindow=1&amp;tbm=isch","Еще фото")</f>
        <v>Еще фото</v>
      </c>
      <c r="F1256" s="13"/>
      <c r="G1256" s="24" t="s">
        <v>1987</v>
      </c>
      <c r="H1256" s="24" t="s">
        <v>28</v>
      </c>
      <c r="I1256" s="24" t="s">
        <v>1966</v>
      </c>
      <c r="J1256" s="14" t="s">
        <v>29</v>
      </c>
      <c r="K1256" s="15" t="s">
        <v>30</v>
      </c>
      <c r="L1256" s="57"/>
      <c r="M1256" s="14" t="s">
        <v>84</v>
      </c>
      <c r="N1256" s="14" t="s">
        <v>32</v>
      </c>
      <c r="O1256" s="14"/>
      <c r="P1256" s="15" t="s">
        <v>65</v>
      </c>
      <c r="Q1256" s="16">
        <v>9799</v>
      </c>
      <c r="R1256" s="17">
        <v>58.9</v>
      </c>
      <c r="S1256" s="18">
        <v>4631.9354999999996</v>
      </c>
      <c r="T1256" s="19" t="s">
        <v>34</v>
      </c>
      <c r="U1256" s="20" t="s">
        <v>37</v>
      </c>
      <c r="V1256" s="21" t="s">
        <v>38</v>
      </c>
      <c r="W1256" s="22">
        <v>28</v>
      </c>
      <c r="X1256" s="23"/>
    </row>
    <row r="1257" spans="1:24" s="1" customFormat="1" ht="26" customHeight="1" x14ac:dyDescent="0.3">
      <c r="A1257" s="24" t="s">
        <v>23</v>
      </c>
      <c r="B1257" s="24" t="s">
        <v>87</v>
      </c>
      <c r="C1257" s="12" t="s">
        <v>2000</v>
      </c>
      <c r="D1257" s="54"/>
      <c r="E1257" s="39" t="str">
        <f>HYPERLINK("https://www.google.ru/search?q=BV2662-063&amp;newwindow=1&amp;tbm=isch","Еще фото")</f>
        <v>Еще фото</v>
      </c>
      <c r="F1257" s="13"/>
      <c r="G1257" s="24" t="s">
        <v>1987</v>
      </c>
      <c r="H1257" s="24" t="s">
        <v>28</v>
      </c>
      <c r="I1257" s="24" t="s">
        <v>1966</v>
      </c>
      <c r="J1257" s="14" t="s">
        <v>29</v>
      </c>
      <c r="K1257" s="15" t="s">
        <v>30</v>
      </c>
      <c r="L1257" s="57"/>
      <c r="M1257" s="14" t="s">
        <v>84</v>
      </c>
      <c r="N1257" s="14" t="s">
        <v>32</v>
      </c>
      <c r="O1257" s="14"/>
      <c r="P1257" s="15" t="s">
        <v>65</v>
      </c>
      <c r="Q1257" s="16">
        <v>9799</v>
      </c>
      <c r="R1257" s="17">
        <v>58.9</v>
      </c>
      <c r="S1257" s="18">
        <v>4631.9354999999996</v>
      </c>
      <c r="T1257" s="19" t="s">
        <v>34</v>
      </c>
      <c r="U1257" s="20" t="s">
        <v>39</v>
      </c>
      <c r="V1257" s="21" t="s">
        <v>40</v>
      </c>
      <c r="W1257" s="22">
        <v>23</v>
      </c>
      <c r="X1257" s="23"/>
    </row>
    <row r="1258" spans="1:24" s="1" customFormat="1" ht="26" customHeight="1" x14ac:dyDescent="0.3">
      <c r="A1258" s="24" t="s">
        <v>23</v>
      </c>
      <c r="B1258" s="24" t="s">
        <v>87</v>
      </c>
      <c r="C1258" s="12" t="s">
        <v>2000</v>
      </c>
      <c r="D1258" s="55"/>
      <c r="E1258" s="39" t="str">
        <f>HYPERLINK("https://www.google.ru/search?q=BV2662-063&amp;newwindow=1&amp;tbm=isch","Еще фото")</f>
        <v>Еще фото</v>
      </c>
      <c r="F1258" s="13"/>
      <c r="G1258" s="24" t="s">
        <v>1987</v>
      </c>
      <c r="H1258" s="24" t="s">
        <v>28</v>
      </c>
      <c r="I1258" s="24" t="s">
        <v>1966</v>
      </c>
      <c r="J1258" s="14" t="s">
        <v>29</v>
      </c>
      <c r="K1258" s="15" t="s">
        <v>30</v>
      </c>
      <c r="L1258" s="58"/>
      <c r="M1258" s="14" t="s">
        <v>84</v>
      </c>
      <c r="N1258" s="14" t="s">
        <v>32</v>
      </c>
      <c r="O1258" s="14"/>
      <c r="P1258" s="15" t="s">
        <v>65</v>
      </c>
      <c r="Q1258" s="16">
        <v>9799</v>
      </c>
      <c r="R1258" s="17">
        <v>58.9</v>
      </c>
      <c r="S1258" s="18">
        <v>4631.9354999999996</v>
      </c>
      <c r="T1258" s="19" t="s">
        <v>34</v>
      </c>
      <c r="U1258" s="20" t="s">
        <v>49</v>
      </c>
      <c r="V1258" s="21" t="s">
        <v>50</v>
      </c>
      <c r="W1258" s="22">
        <v>1</v>
      </c>
      <c r="X1258" s="23"/>
    </row>
    <row r="1259" spans="1:24" s="1" customFormat="1" ht="35" customHeight="1" x14ac:dyDescent="0.3">
      <c r="A1259" s="11" t="s">
        <v>23</v>
      </c>
      <c r="B1259" s="11" t="s">
        <v>41</v>
      </c>
      <c r="C1259" s="12" t="s">
        <v>2001</v>
      </c>
      <c r="D1259" s="53"/>
      <c r="E1259" s="39" t="str">
        <f>HYPERLINK("https://www.google.ru/search?q=BV2654-010&amp;newwindow=1&amp;tbm=isch","Еще фото")</f>
        <v>Еще фото</v>
      </c>
      <c r="F1259" s="13" t="s">
        <v>26</v>
      </c>
      <c r="G1259" s="11" t="s">
        <v>1976</v>
      </c>
      <c r="H1259" s="11" t="s">
        <v>28</v>
      </c>
      <c r="I1259" s="14" t="s">
        <v>1966</v>
      </c>
      <c r="J1259" s="14" t="s">
        <v>29</v>
      </c>
      <c r="K1259" s="15" t="s">
        <v>30</v>
      </c>
      <c r="L1259" s="56" t="s">
        <v>1979</v>
      </c>
      <c r="M1259" s="14"/>
      <c r="N1259" s="14" t="s">
        <v>92</v>
      </c>
      <c r="O1259" s="14"/>
      <c r="P1259" s="15" t="s">
        <v>65</v>
      </c>
      <c r="Q1259" s="16">
        <v>10199</v>
      </c>
      <c r="R1259" s="17">
        <v>58.84</v>
      </c>
      <c r="S1259" s="18">
        <v>4827.4355000000005</v>
      </c>
      <c r="T1259" s="19" t="s">
        <v>34</v>
      </c>
      <c r="U1259" s="20" t="s">
        <v>35</v>
      </c>
      <c r="V1259" s="21" t="s">
        <v>36</v>
      </c>
      <c r="W1259" s="22">
        <v>48</v>
      </c>
      <c r="X1259" s="23"/>
    </row>
    <row r="1260" spans="1:24" s="1" customFormat="1" ht="35" customHeight="1" x14ac:dyDescent="0.3">
      <c r="A1260" s="24" t="s">
        <v>23</v>
      </c>
      <c r="B1260" s="24" t="s">
        <v>41</v>
      </c>
      <c r="C1260" s="12" t="s">
        <v>2001</v>
      </c>
      <c r="D1260" s="54"/>
      <c r="E1260" s="39" t="str">
        <f>HYPERLINK("https://www.google.ru/search?q=BV2654-010&amp;newwindow=1&amp;tbm=isch","Еще фото")</f>
        <v>Еще фото</v>
      </c>
      <c r="F1260" s="13" t="s">
        <v>26</v>
      </c>
      <c r="G1260" s="24" t="s">
        <v>1976</v>
      </c>
      <c r="H1260" s="24" t="s">
        <v>28</v>
      </c>
      <c r="I1260" s="24" t="s">
        <v>1966</v>
      </c>
      <c r="J1260" s="14" t="s">
        <v>29</v>
      </c>
      <c r="K1260" s="15" t="s">
        <v>30</v>
      </c>
      <c r="L1260" s="57"/>
      <c r="M1260" s="14"/>
      <c r="N1260" s="14" t="s">
        <v>92</v>
      </c>
      <c r="O1260" s="14"/>
      <c r="P1260" s="15" t="s">
        <v>65</v>
      </c>
      <c r="Q1260" s="16">
        <v>10199</v>
      </c>
      <c r="R1260" s="17">
        <v>58.84</v>
      </c>
      <c r="S1260" s="18">
        <v>4827.4355000000005</v>
      </c>
      <c r="T1260" s="19" t="s">
        <v>34</v>
      </c>
      <c r="U1260" s="20" t="s">
        <v>37</v>
      </c>
      <c r="V1260" s="21" t="s">
        <v>38</v>
      </c>
      <c r="W1260" s="22">
        <v>75</v>
      </c>
      <c r="X1260" s="23"/>
    </row>
    <row r="1261" spans="1:24" s="1" customFormat="1" ht="37.049999999999997" customHeight="1" x14ac:dyDescent="0.3">
      <c r="A1261" s="24" t="s">
        <v>23</v>
      </c>
      <c r="B1261" s="24" t="s">
        <v>41</v>
      </c>
      <c r="C1261" s="12" t="s">
        <v>2001</v>
      </c>
      <c r="D1261" s="55"/>
      <c r="E1261" s="39" t="str">
        <f>HYPERLINK("https://www.google.ru/search?q=BV2654-010&amp;newwindow=1&amp;tbm=isch","Еще фото")</f>
        <v>Еще фото</v>
      </c>
      <c r="F1261" s="13" t="s">
        <v>26</v>
      </c>
      <c r="G1261" s="24" t="s">
        <v>1976</v>
      </c>
      <c r="H1261" s="24" t="s">
        <v>28</v>
      </c>
      <c r="I1261" s="24" t="s">
        <v>1966</v>
      </c>
      <c r="J1261" s="14" t="s">
        <v>29</v>
      </c>
      <c r="K1261" s="15" t="s">
        <v>30</v>
      </c>
      <c r="L1261" s="58"/>
      <c r="M1261" s="14"/>
      <c r="N1261" s="14" t="s">
        <v>92</v>
      </c>
      <c r="O1261" s="14"/>
      <c r="P1261" s="15" t="s">
        <v>65</v>
      </c>
      <c r="Q1261" s="16">
        <v>10199</v>
      </c>
      <c r="R1261" s="17">
        <v>58.84</v>
      </c>
      <c r="S1261" s="18">
        <v>4827.4355000000005</v>
      </c>
      <c r="T1261" s="19" t="s">
        <v>34</v>
      </c>
      <c r="U1261" s="20" t="s">
        <v>39</v>
      </c>
      <c r="V1261" s="21" t="s">
        <v>40</v>
      </c>
      <c r="W1261" s="22">
        <v>1</v>
      </c>
      <c r="X1261" s="23"/>
    </row>
    <row r="1262" spans="1:24" s="1" customFormat="1" ht="21" customHeight="1" x14ac:dyDescent="0.3">
      <c r="A1262" s="11" t="s">
        <v>23</v>
      </c>
      <c r="B1262" s="11" t="s">
        <v>87</v>
      </c>
      <c r="C1262" s="27" t="s">
        <v>2002</v>
      </c>
      <c r="D1262" s="53"/>
      <c r="E1262" s="39" t="str">
        <f>HYPERLINK("https://www.google.ru/search?q=BV2662-010&amp;newwindow=1&amp;tbm=isch","Еще фото")</f>
        <v>Еще фото</v>
      </c>
      <c r="F1262" s="13" t="s">
        <v>26</v>
      </c>
      <c r="G1262" s="11" t="s">
        <v>1987</v>
      </c>
      <c r="H1262" s="11" t="s">
        <v>28</v>
      </c>
      <c r="I1262" s="14" t="s">
        <v>1966</v>
      </c>
      <c r="J1262" s="14" t="s">
        <v>29</v>
      </c>
      <c r="K1262" s="15" t="s">
        <v>30</v>
      </c>
      <c r="L1262" s="56" t="s">
        <v>2003</v>
      </c>
      <c r="M1262" s="14" t="s">
        <v>84</v>
      </c>
      <c r="N1262" s="14" t="s">
        <v>92</v>
      </c>
      <c r="O1262" s="14"/>
      <c r="P1262" s="15" t="s">
        <v>65</v>
      </c>
      <c r="Q1262" s="16">
        <v>9499</v>
      </c>
      <c r="R1262" s="17">
        <v>58.02</v>
      </c>
      <c r="S1262" s="18">
        <v>4585.9354999999996</v>
      </c>
      <c r="T1262" s="19" t="s">
        <v>34</v>
      </c>
      <c r="U1262" s="20" t="s">
        <v>47</v>
      </c>
      <c r="V1262" s="21" t="s">
        <v>48</v>
      </c>
      <c r="W1262" s="22">
        <v>27</v>
      </c>
      <c r="X1262" s="23"/>
    </row>
    <row r="1263" spans="1:24" s="1" customFormat="1" ht="21" customHeight="1" x14ac:dyDescent="0.3">
      <c r="A1263" s="24" t="s">
        <v>23</v>
      </c>
      <c r="B1263" s="24" t="s">
        <v>87</v>
      </c>
      <c r="C1263" s="28" t="s">
        <v>2002</v>
      </c>
      <c r="D1263" s="54"/>
      <c r="E1263" s="39" t="str">
        <f>HYPERLINK("https://www.google.ru/search?q=BV2662-010&amp;newwindow=1&amp;tbm=isch","Еще фото")</f>
        <v>Еще фото</v>
      </c>
      <c r="F1263" s="13" t="s">
        <v>26</v>
      </c>
      <c r="G1263" s="24" t="s">
        <v>1987</v>
      </c>
      <c r="H1263" s="24" t="s">
        <v>28</v>
      </c>
      <c r="I1263" s="24" t="s">
        <v>1966</v>
      </c>
      <c r="J1263" s="14" t="s">
        <v>29</v>
      </c>
      <c r="K1263" s="15" t="s">
        <v>30</v>
      </c>
      <c r="L1263" s="57"/>
      <c r="M1263" s="14" t="s">
        <v>84</v>
      </c>
      <c r="N1263" s="14" t="s">
        <v>92</v>
      </c>
      <c r="O1263" s="14"/>
      <c r="P1263" s="15" t="s">
        <v>65</v>
      </c>
      <c r="Q1263" s="16">
        <v>9499</v>
      </c>
      <c r="R1263" s="17">
        <v>58.02</v>
      </c>
      <c r="S1263" s="18">
        <v>4585.9354999999996</v>
      </c>
      <c r="T1263" s="19" t="s">
        <v>34</v>
      </c>
      <c r="U1263" s="20" t="s">
        <v>35</v>
      </c>
      <c r="V1263" s="21" t="s">
        <v>36</v>
      </c>
      <c r="W1263" s="22">
        <v>68</v>
      </c>
      <c r="X1263" s="23"/>
    </row>
    <row r="1264" spans="1:24" s="1" customFormat="1" ht="21" customHeight="1" x14ac:dyDescent="0.3">
      <c r="A1264" s="24" t="s">
        <v>23</v>
      </c>
      <c r="B1264" s="24" t="s">
        <v>87</v>
      </c>
      <c r="C1264" s="28" t="s">
        <v>2002</v>
      </c>
      <c r="D1264" s="54"/>
      <c r="E1264" s="39" t="str">
        <f>HYPERLINK("https://www.google.ru/search?q=BV2662-010&amp;newwindow=1&amp;tbm=isch","Еще фото")</f>
        <v>Еще фото</v>
      </c>
      <c r="F1264" s="13" t="s">
        <v>26</v>
      </c>
      <c r="G1264" s="24" t="s">
        <v>1987</v>
      </c>
      <c r="H1264" s="24" t="s">
        <v>28</v>
      </c>
      <c r="I1264" s="24" t="s">
        <v>1966</v>
      </c>
      <c r="J1264" s="14" t="s">
        <v>29</v>
      </c>
      <c r="K1264" s="15" t="s">
        <v>30</v>
      </c>
      <c r="L1264" s="57"/>
      <c r="M1264" s="14" t="s">
        <v>84</v>
      </c>
      <c r="N1264" s="14" t="s">
        <v>92</v>
      </c>
      <c r="O1264" s="14"/>
      <c r="P1264" s="15" t="s">
        <v>65</v>
      </c>
      <c r="Q1264" s="16">
        <v>9499</v>
      </c>
      <c r="R1264" s="17">
        <v>58.02</v>
      </c>
      <c r="S1264" s="18">
        <v>4585.9354999999996</v>
      </c>
      <c r="T1264" s="19" t="s">
        <v>34</v>
      </c>
      <c r="U1264" s="20" t="s">
        <v>37</v>
      </c>
      <c r="V1264" s="21" t="s">
        <v>38</v>
      </c>
      <c r="W1264" s="22">
        <v>66</v>
      </c>
      <c r="X1264" s="23"/>
    </row>
    <row r="1265" spans="1:24" s="1" customFormat="1" ht="21" customHeight="1" x14ac:dyDescent="0.3">
      <c r="A1265" s="24" t="s">
        <v>23</v>
      </c>
      <c r="B1265" s="24" t="s">
        <v>87</v>
      </c>
      <c r="C1265" s="28" t="s">
        <v>2002</v>
      </c>
      <c r="D1265" s="54"/>
      <c r="E1265" s="39" t="str">
        <f>HYPERLINK("https://www.google.ru/search?q=BV2662-010&amp;newwindow=1&amp;tbm=isch","Еще фото")</f>
        <v>Еще фото</v>
      </c>
      <c r="F1265" s="13" t="s">
        <v>26</v>
      </c>
      <c r="G1265" s="24" t="s">
        <v>1987</v>
      </c>
      <c r="H1265" s="24" t="s">
        <v>28</v>
      </c>
      <c r="I1265" s="24" t="s">
        <v>1966</v>
      </c>
      <c r="J1265" s="14" t="s">
        <v>29</v>
      </c>
      <c r="K1265" s="15" t="s">
        <v>30</v>
      </c>
      <c r="L1265" s="57"/>
      <c r="M1265" s="14" t="s">
        <v>84</v>
      </c>
      <c r="N1265" s="14" t="s">
        <v>92</v>
      </c>
      <c r="O1265" s="14"/>
      <c r="P1265" s="15" t="s">
        <v>65</v>
      </c>
      <c r="Q1265" s="16">
        <v>9499</v>
      </c>
      <c r="R1265" s="17">
        <v>58.02</v>
      </c>
      <c r="S1265" s="18">
        <v>4585.9354999999996</v>
      </c>
      <c r="T1265" s="19" t="s">
        <v>34</v>
      </c>
      <c r="U1265" s="20" t="s">
        <v>39</v>
      </c>
      <c r="V1265" s="21" t="s">
        <v>40</v>
      </c>
      <c r="W1265" s="22">
        <v>39</v>
      </c>
      <c r="X1265" s="23"/>
    </row>
    <row r="1266" spans="1:24" s="1" customFormat="1" ht="32" customHeight="1" x14ac:dyDescent="0.3">
      <c r="A1266" s="24" t="s">
        <v>23</v>
      </c>
      <c r="B1266" s="24" t="s">
        <v>87</v>
      </c>
      <c r="C1266" s="28" t="s">
        <v>2002</v>
      </c>
      <c r="D1266" s="55"/>
      <c r="E1266" s="39" t="str">
        <f>HYPERLINK("https://www.google.ru/search?q=BV2662-010&amp;newwindow=1&amp;tbm=isch","Еще фото")</f>
        <v>Еще фото</v>
      </c>
      <c r="F1266" s="13" t="s">
        <v>26</v>
      </c>
      <c r="G1266" s="24" t="s">
        <v>1987</v>
      </c>
      <c r="H1266" s="24" t="s">
        <v>28</v>
      </c>
      <c r="I1266" s="24" t="s">
        <v>1966</v>
      </c>
      <c r="J1266" s="14" t="s">
        <v>29</v>
      </c>
      <c r="K1266" s="15" t="s">
        <v>30</v>
      </c>
      <c r="L1266" s="58"/>
      <c r="M1266" s="14" t="s">
        <v>84</v>
      </c>
      <c r="N1266" s="14" t="s">
        <v>92</v>
      </c>
      <c r="O1266" s="14"/>
      <c r="P1266" s="15" t="s">
        <v>65</v>
      </c>
      <c r="Q1266" s="16">
        <v>9499</v>
      </c>
      <c r="R1266" s="17">
        <v>58.02</v>
      </c>
      <c r="S1266" s="18">
        <v>4585.9354999999996</v>
      </c>
      <c r="T1266" s="19" t="s">
        <v>34</v>
      </c>
      <c r="U1266" s="20" t="s">
        <v>49</v>
      </c>
      <c r="V1266" s="21" t="s">
        <v>50</v>
      </c>
      <c r="W1266" s="22">
        <v>15</v>
      </c>
      <c r="X1266" s="23"/>
    </row>
    <row r="1267" spans="1:24" s="1" customFormat="1" ht="52.05" customHeight="1" x14ac:dyDescent="0.3">
      <c r="A1267" s="11" t="s">
        <v>23</v>
      </c>
      <c r="B1267" s="11" t="s">
        <v>2004</v>
      </c>
      <c r="C1267" s="12" t="s">
        <v>2005</v>
      </c>
      <c r="D1267" s="59"/>
      <c r="E1267" s="39" t="str">
        <f>HYPERLINK("https://www.google.ru/search?q=BV2662-371&amp;newwindow=1&amp;tbm=isch","Еще фото")</f>
        <v>Еще фото</v>
      </c>
      <c r="F1267" s="13"/>
      <c r="G1267" s="11" t="s">
        <v>1987</v>
      </c>
      <c r="H1267" s="11" t="s">
        <v>28</v>
      </c>
      <c r="I1267" s="14" t="s">
        <v>1966</v>
      </c>
      <c r="J1267" s="14" t="s">
        <v>29</v>
      </c>
      <c r="K1267" s="15" t="s">
        <v>30</v>
      </c>
      <c r="L1267" s="56" t="s">
        <v>2006</v>
      </c>
      <c r="M1267" s="14"/>
      <c r="N1267" s="14" t="s">
        <v>64</v>
      </c>
      <c r="O1267" s="14"/>
      <c r="P1267" s="15" t="s">
        <v>70</v>
      </c>
      <c r="Q1267" s="16">
        <v>9099</v>
      </c>
      <c r="R1267" s="17">
        <v>56.06</v>
      </c>
      <c r="S1267" s="18">
        <v>4597.4354999999996</v>
      </c>
      <c r="T1267" s="19" t="s">
        <v>34</v>
      </c>
      <c r="U1267" s="20" t="s">
        <v>37</v>
      </c>
      <c r="V1267" s="21" t="s">
        <v>38</v>
      </c>
      <c r="W1267" s="22">
        <v>5</v>
      </c>
      <c r="X1267" s="23"/>
    </row>
    <row r="1268" spans="1:24" s="1" customFormat="1" ht="61.05" customHeight="1" x14ac:dyDescent="0.3">
      <c r="A1268" s="24" t="s">
        <v>23</v>
      </c>
      <c r="B1268" s="24" t="s">
        <v>2004</v>
      </c>
      <c r="C1268" s="12" t="s">
        <v>2005</v>
      </c>
      <c r="D1268" s="60"/>
      <c r="E1268" s="39" t="str">
        <f>HYPERLINK("https://www.google.ru/search?q=BV2662-371&amp;newwindow=1&amp;tbm=isch","Еще фото")</f>
        <v>Еще фото</v>
      </c>
      <c r="F1268" s="13"/>
      <c r="G1268" s="24" t="s">
        <v>1987</v>
      </c>
      <c r="H1268" s="24" t="s">
        <v>28</v>
      </c>
      <c r="I1268" s="24" t="s">
        <v>1966</v>
      </c>
      <c r="J1268" s="14" t="s">
        <v>29</v>
      </c>
      <c r="K1268" s="15" t="s">
        <v>30</v>
      </c>
      <c r="L1268" s="58"/>
      <c r="M1268" s="14"/>
      <c r="N1268" s="14" t="s">
        <v>64</v>
      </c>
      <c r="O1268" s="14"/>
      <c r="P1268" s="15" t="s">
        <v>70</v>
      </c>
      <c r="Q1268" s="16">
        <v>9099</v>
      </c>
      <c r="R1268" s="17">
        <v>56.06</v>
      </c>
      <c r="S1268" s="18">
        <v>4597.4354999999996</v>
      </c>
      <c r="T1268" s="19" t="s">
        <v>34</v>
      </c>
      <c r="U1268" s="20" t="s">
        <v>39</v>
      </c>
      <c r="V1268" s="21" t="s">
        <v>40</v>
      </c>
      <c r="W1268" s="22">
        <v>1</v>
      </c>
      <c r="X1268" s="23"/>
    </row>
    <row r="1269" spans="1:24" s="1" customFormat="1" ht="52.05" customHeight="1" x14ac:dyDescent="0.3">
      <c r="A1269" s="11" t="s">
        <v>23</v>
      </c>
      <c r="B1269" s="11" t="s">
        <v>2007</v>
      </c>
      <c r="C1269" s="12" t="s">
        <v>2008</v>
      </c>
      <c r="D1269" s="59"/>
      <c r="E1269" s="39" t="str">
        <f>HYPERLINK("https://www.google.ru/search?q=FQ8820-012&amp;newwindow=1&amp;tbm=isch","Еще фото")</f>
        <v>Еще фото</v>
      </c>
      <c r="F1269" s="13"/>
      <c r="G1269" s="11" t="s">
        <v>1976</v>
      </c>
      <c r="H1269" s="11" t="s">
        <v>28</v>
      </c>
      <c r="I1269" s="14" t="s">
        <v>1966</v>
      </c>
      <c r="J1269" s="14" t="s">
        <v>29</v>
      </c>
      <c r="K1269" s="15" t="s">
        <v>30</v>
      </c>
      <c r="L1269" s="56" t="s">
        <v>2009</v>
      </c>
      <c r="M1269" s="14"/>
      <c r="N1269" s="14" t="s">
        <v>32</v>
      </c>
      <c r="O1269" s="14"/>
      <c r="P1269" s="15" t="s">
        <v>164</v>
      </c>
      <c r="Q1269" s="16">
        <v>13299</v>
      </c>
      <c r="R1269" s="17">
        <v>55.95</v>
      </c>
      <c r="S1269" s="18">
        <v>6736.4354999999996</v>
      </c>
      <c r="T1269" s="19" t="s">
        <v>34</v>
      </c>
      <c r="U1269" s="20" t="s">
        <v>39</v>
      </c>
      <c r="V1269" s="21" t="s">
        <v>40</v>
      </c>
      <c r="W1269" s="22">
        <v>3</v>
      </c>
      <c r="X1269" s="23"/>
    </row>
    <row r="1270" spans="1:24" s="1" customFormat="1" ht="61.05" customHeight="1" x14ac:dyDescent="0.3">
      <c r="A1270" s="24" t="s">
        <v>23</v>
      </c>
      <c r="B1270" s="24" t="s">
        <v>2007</v>
      </c>
      <c r="C1270" s="12" t="s">
        <v>2008</v>
      </c>
      <c r="D1270" s="60"/>
      <c r="E1270" s="39" t="str">
        <f>HYPERLINK("https://www.google.ru/search?q=FQ8820-012&amp;newwindow=1&amp;tbm=isch","Еще фото")</f>
        <v>Еще фото</v>
      </c>
      <c r="F1270" s="13"/>
      <c r="G1270" s="24" t="s">
        <v>1976</v>
      </c>
      <c r="H1270" s="24" t="s">
        <v>28</v>
      </c>
      <c r="I1270" s="24" t="s">
        <v>1966</v>
      </c>
      <c r="J1270" s="14" t="s">
        <v>29</v>
      </c>
      <c r="K1270" s="15" t="s">
        <v>30</v>
      </c>
      <c r="L1270" s="58"/>
      <c r="M1270" s="14"/>
      <c r="N1270" s="14" t="s">
        <v>32</v>
      </c>
      <c r="O1270" s="14"/>
      <c r="P1270" s="15" t="s">
        <v>164</v>
      </c>
      <c r="Q1270" s="16">
        <v>13299</v>
      </c>
      <c r="R1270" s="17">
        <v>55.95</v>
      </c>
      <c r="S1270" s="18">
        <v>6736.4354999999996</v>
      </c>
      <c r="T1270" s="19" t="s">
        <v>34</v>
      </c>
      <c r="U1270" s="20" t="s">
        <v>49</v>
      </c>
      <c r="V1270" s="21" t="s">
        <v>50</v>
      </c>
      <c r="W1270" s="22">
        <v>6</v>
      </c>
      <c r="X1270" s="23"/>
    </row>
    <row r="1271" spans="1:24" s="1" customFormat="1" ht="52.05" customHeight="1" x14ac:dyDescent="0.3">
      <c r="A1271" s="11" t="s">
        <v>23</v>
      </c>
      <c r="B1271" s="11" t="s">
        <v>2010</v>
      </c>
      <c r="C1271" s="12" t="s">
        <v>2011</v>
      </c>
      <c r="D1271" s="59"/>
      <c r="E1271" s="39" t="str">
        <f>HYPERLINK("https://www.google.ru/search?q=FN7698-084&amp;newwindow=1&amp;tbm=isch","Еще фото")</f>
        <v>Еще фото</v>
      </c>
      <c r="F1271" s="13"/>
      <c r="G1271" s="11" t="s">
        <v>1976</v>
      </c>
      <c r="H1271" s="11" t="s">
        <v>28</v>
      </c>
      <c r="I1271" s="14" t="s">
        <v>1966</v>
      </c>
      <c r="J1271" s="14" t="s">
        <v>29</v>
      </c>
      <c r="K1271" s="15" t="s">
        <v>58</v>
      </c>
      <c r="L1271" s="56" t="s">
        <v>2012</v>
      </c>
      <c r="M1271" s="14"/>
      <c r="N1271" s="14" t="s">
        <v>32</v>
      </c>
      <c r="O1271" s="14"/>
      <c r="P1271" s="15" t="s">
        <v>70</v>
      </c>
      <c r="Q1271" s="16">
        <v>13899</v>
      </c>
      <c r="R1271" s="17">
        <v>55.91</v>
      </c>
      <c r="S1271" s="18">
        <v>7046.9354999999996</v>
      </c>
      <c r="T1271" s="19" t="s">
        <v>34</v>
      </c>
      <c r="U1271" s="20" t="s">
        <v>35</v>
      </c>
      <c r="V1271" s="21" t="s">
        <v>36</v>
      </c>
      <c r="W1271" s="22">
        <v>6</v>
      </c>
      <c r="X1271" s="23"/>
    </row>
    <row r="1272" spans="1:24" s="1" customFormat="1" ht="61.05" customHeight="1" x14ac:dyDescent="0.3">
      <c r="A1272" s="24" t="s">
        <v>23</v>
      </c>
      <c r="B1272" s="24" t="s">
        <v>2010</v>
      </c>
      <c r="C1272" s="12" t="s">
        <v>2011</v>
      </c>
      <c r="D1272" s="60"/>
      <c r="E1272" s="39" t="str">
        <f>HYPERLINK("https://www.google.ru/search?q=FN7698-084&amp;newwindow=1&amp;tbm=isch","Еще фото")</f>
        <v>Еще фото</v>
      </c>
      <c r="F1272" s="13"/>
      <c r="G1272" s="24" t="s">
        <v>1976</v>
      </c>
      <c r="H1272" s="24" t="s">
        <v>28</v>
      </c>
      <c r="I1272" s="24" t="s">
        <v>1966</v>
      </c>
      <c r="J1272" s="14" t="s">
        <v>29</v>
      </c>
      <c r="K1272" s="15" t="s">
        <v>58</v>
      </c>
      <c r="L1272" s="58"/>
      <c r="M1272" s="14"/>
      <c r="N1272" s="14" t="s">
        <v>32</v>
      </c>
      <c r="O1272" s="14"/>
      <c r="P1272" s="15" t="s">
        <v>70</v>
      </c>
      <c r="Q1272" s="16">
        <v>13899</v>
      </c>
      <c r="R1272" s="17">
        <v>55.91</v>
      </c>
      <c r="S1272" s="18">
        <v>7046.9354999999996</v>
      </c>
      <c r="T1272" s="19" t="s">
        <v>34</v>
      </c>
      <c r="U1272" s="20" t="s">
        <v>37</v>
      </c>
      <c r="V1272" s="21" t="s">
        <v>71</v>
      </c>
      <c r="W1272" s="22">
        <v>1</v>
      </c>
      <c r="X1272" s="23"/>
    </row>
    <row r="1273" spans="1:24" s="1" customFormat="1" ht="108" customHeight="1" x14ac:dyDescent="0.3">
      <c r="A1273" s="11" t="s">
        <v>23</v>
      </c>
      <c r="B1273" s="11" t="s">
        <v>2013</v>
      </c>
      <c r="C1273" s="12" t="s">
        <v>2014</v>
      </c>
      <c r="D1273" s="26"/>
      <c r="E1273" s="39" t="str">
        <f>HYPERLINK("https://www.google.ru/search?q=HV0854-010&amp;newwindow=1&amp;tbm=isch","Еще фото")</f>
        <v>Еще фото</v>
      </c>
      <c r="F1273" s="13"/>
      <c r="G1273" s="11" t="s">
        <v>1965</v>
      </c>
      <c r="H1273" s="11" t="s">
        <v>28</v>
      </c>
      <c r="I1273" s="14" t="s">
        <v>1966</v>
      </c>
      <c r="J1273" s="14" t="s">
        <v>29</v>
      </c>
      <c r="K1273" s="15" t="s">
        <v>30</v>
      </c>
      <c r="L1273" s="14" t="s">
        <v>2015</v>
      </c>
      <c r="M1273" s="14"/>
      <c r="N1273" s="14" t="s">
        <v>92</v>
      </c>
      <c r="O1273" s="14"/>
      <c r="P1273" s="15" t="s">
        <v>186</v>
      </c>
      <c r="Q1273" s="16">
        <v>11199</v>
      </c>
      <c r="R1273" s="17">
        <v>52.69</v>
      </c>
      <c r="S1273" s="18">
        <v>6092.4354999999996</v>
      </c>
      <c r="T1273" s="19" t="s">
        <v>34</v>
      </c>
      <c r="U1273" s="20" t="s">
        <v>47</v>
      </c>
      <c r="V1273" s="21" t="s">
        <v>48</v>
      </c>
      <c r="W1273" s="22">
        <v>2</v>
      </c>
      <c r="X1273" s="23"/>
    </row>
    <row r="1274" spans="1:24" s="1" customFormat="1" ht="52.05" customHeight="1" x14ac:dyDescent="0.3">
      <c r="A1274" s="11" t="s">
        <v>23</v>
      </c>
      <c r="B1274" s="11" t="s">
        <v>2016</v>
      </c>
      <c r="C1274" s="12" t="s">
        <v>2017</v>
      </c>
      <c r="D1274" s="59"/>
      <c r="E1274" s="39" t="str">
        <f>HYPERLINK("https://www.google.ru/search?q=HV3591-010&amp;newwindow=1&amp;tbm=isch","Еще фото")</f>
        <v>Еще фото</v>
      </c>
      <c r="F1274" s="13"/>
      <c r="G1274" s="11" t="s">
        <v>1965</v>
      </c>
      <c r="H1274" s="11" t="s">
        <v>28</v>
      </c>
      <c r="I1274" s="14" t="s">
        <v>1966</v>
      </c>
      <c r="J1274" s="14" t="s">
        <v>29</v>
      </c>
      <c r="K1274" s="15" t="s">
        <v>58</v>
      </c>
      <c r="L1274" s="56" t="s">
        <v>2018</v>
      </c>
      <c r="M1274" s="14"/>
      <c r="N1274" s="14" t="s">
        <v>92</v>
      </c>
      <c r="O1274" s="14"/>
      <c r="P1274" s="15" t="s">
        <v>2019</v>
      </c>
      <c r="Q1274" s="16">
        <v>10099</v>
      </c>
      <c r="R1274" s="17">
        <v>52.49</v>
      </c>
      <c r="S1274" s="18">
        <v>5517.4355000000005</v>
      </c>
      <c r="T1274" s="19" t="s">
        <v>34</v>
      </c>
      <c r="U1274" s="20" t="s">
        <v>35</v>
      </c>
      <c r="V1274" s="21" t="s">
        <v>36</v>
      </c>
      <c r="W1274" s="22">
        <v>1</v>
      </c>
      <c r="X1274" s="23"/>
    </row>
    <row r="1275" spans="1:24" s="1" customFormat="1" ht="61.05" customHeight="1" x14ac:dyDescent="0.3">
      <c r="A1275" s="24" t="s">
        <v>23</v>
      </c>
      <c r="B1275" s="24" t="s">
        <v>2016</v>
      </c>
      <c r="C1275" s="12" t="s">
        <v>2017</v>
      </c>
      <c r="D1275" s="60"/>
      <c r="E1275" s="39" t="str">
        <f>HYPERLINK("https://www.google.ru/search?q=HV3591-010&amp;newwindow=1&amp;tbm=isch","Еще фото")</f>
        <v>Еще фото</v>
      </c>
      <c r="F1275" s="13"/>
      <c r="G1275" s="24" t="s">
        <v>1965</v>
      </c>
      <c r="H1275" s="24" t="s">
        <v>28</v>
      </c>
      <c r="I1275" s="24" t="s">
        <v>1966</v>
      </c>
      <c r="J1275" s="14" t="s">
        <v>29</v>
      </c>
      <c r="K1275" s="15" t="s">
        <v>58</v>
      </c>
      <c r="L1275" s="58"/>
      <c r="M1275" s="14"/>
      <c r="N1275" s="14" t="s">
        <v>92</v>
      </c>
      <c r="O1275" s="14"/>
      <c r="P1275" s="15" t="s">
        <v>2019</v>
      </c>
      <c r="Q1275" s="16">
        <v>10099</v>
      </c>
      <c r="R1275" s="17">
        <v>52.49</v>
      </c>
      <c r="S1275" s="18">
        <v>5517.4355000000005</v>
      </c>
      <c r="T1275" s="19" t="s">
        <v>34</v>
      </c>
      <c r="U1275" s="20" t="s">
        <v>39</v>
      </c>
      <c r="V1275" s="21" t="s">
        <v>38</v>
      </c>
      <c r="W1275" s="22">
        <v>3</v>
      </c>
      <c r="X1275" s="23"/>
    </row>
    <row r="1276" spans="1:24" s="1" customFormat="1" ht="52.05" customHeight="1" x14ac:dyDescent="0.3">
      <c r="A1276" s="11" t="s">
        <v>23</v>
      </c>
      <c r="B1276" s="11" t="s">
        <v>2020</v>
      </c>
      <c r="C1276" s="12" t="s">
        <v>2021</v>
      </c>
      <c r="D1276" s="59"/>
      <c r="E1276" s="39" t="str">
        <f>HYPERLINK("https://www.google.ru/search?q=DN4863-693&amp;newwindow=1&amp;tbm=isch","Еще фото")</f>
        <v>Еще фото</v>
      </c>
      <c r="F1276" s="13"/>
      <c r="G1276" s="11" t="s">
        <v>1976</v>
      </c>
      <c r="H1276" s="11" t="s">
        <v>28</v>
      </c>
      <c r="I1276" s="14" t="s">
        <v>1966</v>
      </c>
      <c r="J1276" s="14" t="s">
        <v>29</v>
      </c>
      <c r="K1276" s="15" t="s">
        <v>58</v>
      </c>
      <c r="L1276" s="56" t="s">
        <v>2022</v>
      </c>
      <c r="M1276" s="14"/>
      <c r="N1276" s="14" t="s">
        <v>142</v>
      </c>
      <c r="O1276" s="14" t="s">
        <v>86</v>
      </c>
      <c r="P1276" s="15" t="s">
        <v>2023</v>
      </c>
      <c r="Q1276" s="16">
        <v>8099</v>
      </c>
      <c r="R1276" s="17">
        <v>49.53</v>
      </c>
      <c r="S1276" s="18">
        <v>4700.9354999999996</v>
      </c>
      <c r="T1276" s="19" t="s">
        <v>34</v>
      </c>
      <c r="U1276" s="20" t="s">
        <v>35</v>
      </c>
      <c r="V1276" s="21" t="s">
        <v>36</v>
      </c>
      <c r="W1276" s="22">
        <v>1</v>
      </c>
      <c r="X1276" s="23"/>
    </row>
    <row r="1277" spans="1:24" s="1" customFormat="1" ht="61.05" customHeight="1" x14ac:dyDescent="0.3">
      <c r="A1277" s="24" t="s">
        <v>23</v>
      </c>
      <c r="B1277" s="24" t="s">
        <v>2020</v>
      </c>
      <c r="C1277" s="12" t="s">
        <v>2021</v>
      </c>
      <c r="D1277" s="60"/>
      <c r="E1277" s="39" t="str">
        <f>HYPERLINK("https://www.google.ru/search?q=DN4863-693&amp;newwindow=1&amp;tbm=isch","Еще фото")</f>
        <v>Еще фото</v>
      </c>
      <c r="F1277" s="13"/>
      <c r="G1277" s="24" t="s">
        <v>1976</v>
      </c>
      <c r="H1277" s="24" t="s">
        <v>28</v>
      </c>
      <c r="I1277" s="24" t="s">
        <v>1966</v>
      </c>
      <c r="J1277" s="14" t="s">
        <v>29</v>
      </c>
      <c r="K1277" s="15" t="s">
        <v>58</v>
      </c>
      <c r="L1277" s="58"/>
      <c r="M1277" s="14"/>
      <c r="N1277" s="14" t="s">
        <v>142</v>
      </c>
      <c r="O1277" s="14" t="s">
        <v>86</v>
      </c>
      <c r="P1277" s="15" t="s">
        <v>2023</v>
      </c>
      <c r="Q1277" s="16">
        <v>8099</v>
      </c>
      <c r="R1277" s="17">
        <v>49.53</v>
      </c>
      <c r="S1277" s="18">
        <v>4700.9354999999996</v>
      </c>
      <c r="T1277" s="19" t="s">
        <v>34</v>
      </c>
      <c r="U1277" s="20" t="s">
        <v>37</v>
      </c>
      <c r="V1277" s="21" t="s">
        <v>71</v>
      </c>
      <c r="W1277" s="22">
        <v>2</v>
      </c>
      <c r="X1277" s="23"/>
    </row>
    <row r="1278" spans="1:24" s="1" customFormat="1" ht="52.05" customHeight="1" x14ac:dyDescent="0.3">
      <c r="A1278" s="11" t="s">
        <v>23</v>
      </c>
      <c r="B1278" s="11" t="s">
        <v>1980</v>
      </c>
      <c r="C1278" s="12" t="s">
        <v>2024</v>
      </c>
      <c r="D1278" s="59"/>
      <c r="E1278" s="39" t="str">
        <f>HYPERLINK("https://www.google.ru/search?q=FZ5213-010&amp;newwindow=1&amp;tbm=isch","Еще фото")</f>
        <v>Еще фото</v>
      </c>
      <c r="F1278" s="13"/>
      <c r="G1278" s="11" t="s">
        <v>1982</v>
      </c>
      <c r="H1278" s="11" t="s">
        <v>28</v>
      </c>
      <c r="I1278" s="14" t="s">
        <v>1966</v>
      </c>
      <c r="J1278" s="14" t="s">
        <v>29</v>
      </c>
      <c r="K1278" s="15" t="s">
        <v>134</v>
      </c>
      <c r="L1278" s="56" t="s">
        <v>1983</v>
      </c>
      <c r="M1278" s="14"/>
      <c r="N1278" s="14" t="s">
        <v>92</v>
      </c>
      <c r="O1278" s="14"/>
      <c r="P1278" s="15" t="s">
        <v>164</v>
      </c>
      <c r="Q1278" s="16">
        <v>8699</v>
      </c>
      <c r="R1278" s="17">
        <v>49.45</v>
      </c>
      <c r="S1278" s="18">
        <v>5057.4355000000005</v>
      </c>
      <c r="T1278" s="19" t="s">
        <v>34</v>
      </c>
      <c r="U1278" s="20" t="s">
        <v>45</v>
      </c>
      <c r="V1278" s="21" t="s">
        <v>1904</v>
      </c>
      <c r="W1278" s="22">
        <v>3</v>
      </c>
      <c r="X1278" s="23"/>
    </row>
    <row r="1279" spans="1:24" s="1" customFormat="1" ht="61.05" customHeight="1" x14ac:dyDescent="0.3">
      <c r="A1279" s="24" t="s">
        <v>23</v>
      </c>
      <c r="B1279" s="24" t="s">
        <v>1980</v>
      </c>
      <c r="C1279" s="12" t="s">
        <v>2024</v>
      </c>
      <c r="D1279" s="60"/>
      <c r="E1279" s="39" t="str">
        <f>HYPERLINK("https://www.google.ru/search?q=FZ5213-010&amp;newwindow=1&amp;tbm=isch","Еще фото")</f>
        <v>Еще фото</v>
      </c>
      <c r="F1279" s="13"/>
      <c r="G1279" s="24" t="s">
        <v>1982</v>
      </c>
      <c r="H1279" s="24" t="s">
        <v>28</v>
      </c>
      <c r="I1279" s="24" t="s">
        <v>1966</v>
      </c>
      <c r="J1279" s="14" t="s">
        <v>29</v>
      </c>
      <c r="K1279" s="15" t="s">
        <v>134</v>
      </c>
      <c r="L1279" s="58"/>
      <c r="M1279" s="14"/>
      <c r="N1279" s="14" t="s">
        <v>92</v>
      </c>
      <c r="O1279" s="14"/>
      <c r="P1279" s="15" t="s">
        <v>164</v>
      </c>
      <c r="Q1279" s="16">
        <v>8699</v>
      </c>
      <c r="R1279" s="17">
        <v>49.45</v>
      </c>
      <c r="S1279" s="18">
        <v>5057.4355000000005</v>
      </c>
      <c r="T1279" s="19" t="s">
        <v>34</v>
      </c>
      <c r="U1279" s="20" t="s">
        <v>47</v>
      </c>
      <c r="V1279" s="21" t="s">
        <v>136</v>
      </c>
      <c r="W1279" s="22">
        <v>1</v>
      </c>
      <c r="X1279" s="23"/>
    </row>
    <row r="1280" spans="1:24" s="1" customFormat="1" ht="108" customHeight="1" x14ac:dyDescent="0.3">
      <c r="A1280" s="11" t="s">
        <v>23</v>
      </c>
      <c r="B1280" s="11" t="s">
        <v>2025</v>
      </c>
      <c r="C1280" s="12" t="s">
        <v>2026</v>
      </c>
      <c r="D1280" s="26"/>
      <c r="E1280" s="39" t="str">
        <f>HYPERLINK("https://www.google.ru/search?q=DQ5860-133&amp;newwindow=1&amp;tbm=isch","Еще фото")</f>
        <v>Еще фото</v>
      </c>
      <c r="F1280" s="13"/>
      <c r="G1280" s="11" t="s">
        <v>1976</v>
      </c>
      <c r="H1280" s="11" t="s">
        <v>28</v>
      </c>
      <c r="I1280" s="14" t="s">
        <v>1966</v>
      </c>
      <c r="J1280" s="14" t="s">
        <v>29</v>
      </c>
      <c r="K1280" s="15" t="s">
        <v>58</v>
      </c>
      <c r="L1280" s="14" t="s">
        <v>2027</v>
      </c>
      <c r="M1280" s="14"/>
      <c r="N1280" s="14" t="s">
        <v>75</v>
      </c>
      <c r="O1280" s="14"/>
      <c r="P1280" s="15" t="s">
        <v>81</v>
      </c>
      <c r="Q1280" s="16">
        <v>10799</v>
      </c>
      <c r="R1280" s="17">
        <v>49.37</v>
      </c>
      <c r="S1280" s="18">
        <v>6287.9354999999996</v>
      </c>
      <c r="T1280" s="19" t="s">
        <v>34</v>
      </c>
      <c r="U1280" s="20" t="s">
        <v>45</v>
      </c>
      <c r="V1280" s="21" t="s">
        <v>77</v>
      </c>
      <c r="W1280" s="22">
        <v>1</v>
      </c>
      <c r="X1280" s="23"/>
    </row>
    <row r="1281" spans="1:24" s="1" customFormat="1" ht="35" customHeight="1" x14ac:dyDescent="0.3">
      <c r="A1281" s="11" t="s">
        <v>23</v>
      </c>
      <c r="B1281" s="11" t="s">
        <v>2028</v>
      </c>
      <c r="C1281" s="12" t="s">
        <v>2029</v>
      </c>
      <c r="D1281" s="53"/>
      <c r="E1281" s="39" t="str">
        <f>HYPERLINK("https://www.google.ru/search?q=HJ1346-206&amp;newwindow=1&amp;tbm=isch","Еще фото")</f>
        <v>Еще фото</v>
      </c>
      <c r="F1281" s="13"/>
      <c r="G1281" s="11" t="s">
        <v>1976</v>
      </c>
      <c r="H1281" s="11" t="s">
        <v>28</v>
      </c>
      <c r="I1281" s="14" t="s">
        <v>1966</v>
      </c>
      <c r="J1281" s="14" t="s">
        <v>29</v>
      </c>
      <c r="K1281" s="15" t="s">
        <v>58</v>
      </c>
      <c r="L1281" s="56" t="s">
        <v>2030</v>
      </c>
      <c r="M1281" s="14"/>
      <c r="N1281" s="14" t="s">
        <v>69</v>
      </c>
      <c r="O1281" s="14"/>
      <c r="P1281" s="15" t="s">
        <v>70</v>
      </c>
      <c r="Q1281" s="16">
        <v>10199</v>
      </c>
      <c r="R1281" s="17">
        <v>48.94</v>
      </c>
      <c r="S1281" s="18">
        <v>5988.9354999999996</v>
      </c>
      <c r="T1281" s="19" t="s">
        <v>34</v>
      </c>
      <c r="U1281" s="20" t="s">
        <v>47</v>
      </c>
      <c r="V1281" s="21" t="s">
        <v>46</v>
      </c>
      <c r="W1281" s="22">
        <v>2</v>
      </c>
      <c r="X1281" s="23"/>
    </row>
    <row r="1282" spans="1:24" s="1" customFormat="1" ht="35" customHeight="1" x14ac:dyDescent="0.3">
      <c r="A1282" s="24" t="s">
        <v>23</v>
      </c>
      <c r="B1282" s="24" t="s">
        <v>2028</v>
      </c>
      <c r="C1282" s="12" t="s">
        <v>2029</v>
      </c>
      <c r="D1282" s="54"/>
      <c r="E1282" s="39" t="str">
        <f>HYPERLINK("https://www.google.ru/search?q=HJ1346-206&amp;newwindow=1&amp;tbm=isch","Еще фото")</f>
        <v>Еще фото</v>
      </c>
      <c r="F1282" s="13"/>
      <c r="G1282" s="24" t="s">
        <v>1976</v>
      </c>
      <c r="H1282" s="24" t="s">
        <v>28</v>
      </c>
      <c r="I1282" s="24" t="s">
        <v>1966</v>
      </c>
      <c r="J1282" s="14" t="s">
        <v>29</v>
      </c>
      <c r="K1282" s="15" t="s">
        <v>58</v>
      </c>
      <c r="L1282" s="57"/>
      <c r="M1282" s="14"/>
      <c r="N1282" s="14" t="s">
        <v>69</v>
      </c>
      <c r="O1282" s="14"/>
      <c r="P1282" s="15" t="s">
        <v>70</v>
      </c>
      <c r="Q1282" s="16">
        <v>10199</v>
      </c>
      <c r="R1282" s="17">
        <v>48.94</v>
      </c>
      <c r="S1282" s="18">
        <v>5988.9354999999996</v>
      </c>
      <c r="T1282" s="19" t="s">
        <v>34</v>
      </c>
      <c r="U1282" s="20" t="s">
        <v>35</v>
      </c>
      <c r="V1282" s="21" t="s">
        <v>36</v>
      </c>
      <c r="W1282" s="22">
        <v>1</v>
      </c>
      <c r="X1282" s="23"/>
    </row>
    <row r="1283" spans="1:24" s="1" customFormat="1" ht="37.049999999999997" customHeight="1" x14ac:dyDescent="0.3">
      <c r="A1283" s="24" t="s">
        <v>23</v>
      </c>
      <c r="B1283" s="24" t="s">
        <v>2028</v>
      </c>
      <c r="C1283" s="12" t="s">
        <v>2029</v>
      </c>
      <c r="D1283" s="55"/>
      <c r="E1283" s="39" t="str">
        <f>HYPERLINK("https://www.google.ru/search?q=HJ1346-206&amp;newwindow=1&amp;tbm=isch","Еще фото")</f>
        <v>Еще фото</v>
      </c>
      <c r="F1283" s="13"/>
      <c r="G1283" s="24" t="s">
        <v>1976</v>
      </c>
      <c r="H1283" s="24" t="s">
        <v>28</v>
      </c>
      <c r="I1283" s="24" t="s">
        <v>1966</v>
      </c>
      <c r="J1283" s="14" t="s">
        <v>29</v>
      </c>
      <c r="K1283" s="15" t="s">
        <v>58</v>
      </c>
      <c r="L1283" s="58"/>
      <c r="M1283" s="14"/>
      <c r="N1283" s="14" t="s">
        <v>69</v>
      </c>
      <c r="O1283" s="14"/>
      <c r="P1283" s="15" t="s">
        <v>70</v>
      </c>
      <c r="Q1283" s="16">
        <v>10199</v>
      </c>
      <c r="R1283" s="17">
        <v>48.94</v>
      </c>
      <c r="S1283" s="18">
        <v>5988.9354999999996</v>
      </c>
      <c r="T1283" s="19" t="s">
        <v>34</v>
      </c>
      <c r="U1283" s="20" t="s">
        <v>37</v>
      </c>
      <c r="V1283" s="21" t="s">
        <v>71</v>
      </c>
      <c r="W1283" s="22">
        <v>1</v>
      </c>
      <c r="X1283" s="23"/>
    </row>
    <row r="1284" spans="1:24" s="1" customFormat="1" ht="108" customHeight="1" x14ac:dyDescent="0.3">
      <c r="A1284" s="11" t="s">
        <v>23</v>
      </c>
      <c r="B1284" s="11" t="s">
        <v>2020</v>
      </c>
      <c r="C1284" s="12" t="s">
        <v>2031</v>
      </c>
      <c r="D1284" s="26"/>
      <c r="E1284" s="39" t="str">
        <f>HYPERLINK("https://www.google.ru/search?q=DN4863-615&amp;newwindow=1&amp;tbm=isch","Еще фото")</f>
        <v>Еще фото</v>
      </c>
      <c r="F1284" s="13"/>
      <c r="G1284" s="11" t="s">
        <v>1976</v>
      </c>
      <c r="H1284" s="11" t="s">
        <v>28</v>
      </c>
      <c r="I1284" s="14" t="s">
        <v>1966</v>
      </c>
      <c r="J1284" s="14" t="s">
        <v>29</v>
      </c>
      <c r="K1284" s="15" t="s">
        <v>58</v>
      </c>
      <c r="L1284" s="14" t="s">
        <v>2022</v>
      </c>
      <c r="M1284" s="14" t="s">
        <v>84</v>
      </c>
      <c r="N1284" s="14" t="s">
        <v>316</v>
      </c>
      <c r="O1284" s="14" t="s">
        <v>86</v>
      </c>
      <c r="P1284" s="15" t="s">
        <v>2023</v>
      </c>
      <c r="Q1284" s="16">
        <v>8199</v>
      </c>
      <c r="R1284" s="17">
        <v>48.92</v>
      </c>
      <c r="S1284" s="18">
        <v>4815.9355000000005</v>
      </c>
      <c r="T1284" s="19" t="s">
        <v>34</v>
      </c>
      <c r="U1284" s="20" t="s">
        <v>45</v>
      </c>
      <c r="V1284" s="21" t="s">
        <v>77</v>
      </c>
      <c r="W1284" s="22">
        <v>2</v>
      </c>
      <c r="X1284" s="23"/>
    </row>
    <row r="1285" spans="1:24" s="1" customFormat="1" ht="108" customHeight="1" x14ac:dyDescent="0.3">
      <c r="A1285" s="11" t="s">
        <v>23</v>
      </c>
      <c r="B1285" s="11" t="s">
        <v>2032</v>
      </c>
      <c r="C1285" s="12" t="s">
        <v>2033</v>
      </c>
      <c r="D1285" s="26"/>
      <c r="E1285" s="39" t="str">
        <f>HYPERLINK("https://www.google.ru/search?q=HQ8594-736&amp;newwindow=1&amp;tbm=isch","Еще фото")</f>
        <v>Еще фото</v>
      </c>
      <c r="F1285" s="13"/>
      <c r="G1285" s="11" t="s">
        <v>1965</v>
      </c>
      <c r="H1285" s="11" t="s">
        <v>28</v>
      </c>
      <c r="I1285" s="14" t="s">
        <v>1966</v>
      </c>
      <c r="J1285" s="14" t="s">
        <v>29</v>
      </c>
      <c r="K1285" s="15" t="s">
        <v>30</v>
      </c>
      <c r="L1285" s="14" t="s">
        <v>2034</v>
      </c>
      <c r="M1285" s="14"/>
      <c r="N1285" s="14" t="s">
        <v>2035</v>
      </c>
      <c r="O1285" s="14"/>
      <c r="P1285" s="15" t="s">
        <v>2036</v>
      </c>
      <c r="Q1285" s="16">
        <v>11699</v>
      </c>
      <c r="R1285" s="17">
        <v>48.9</v>
      </c>
      <c r="S1285" s="18">
        <v>6874.4354999999996</v>
      </c>
      <c r="T1285" s="19" t="s">
        <v>34</v>
      </c>
      <c r="U1285" s="20" t="s">
        <v>39</v>
      </c>
      <c r="V1285" s="21" t="s">
        <v>40</v>
      </c>
      <c r="W1285" s="22">
        <v>1</v>
      </c>
      <c r="X1285" s="23"/>
    </row>
    <row r="1286" spans="1:24" s="1" customFormat="1" ht="108" customHeight="1" x14ac:dyDescent="0.3">
      <c r="A1286" s="11" t="s">
        <v>23</v>
      </c>
      <c r="B1286" s="11" t="s">
        <v>87</v>
      </c>
      <c r="C1286" s="12" t="s">
        <v>2037</v>
      </c>
      <c r="D1286" s="26"/>
      <c r="E1286" s="39" t="str">
        <f>HYPERLINK("https://www.google.ru/search?q=CZ7857-010&amp;newwindow=1&amp;tbm=isch","Еще фото")</f>
        <v>Еще фото</v>
      </c>
      <c r="F1286" s="13"/>
      <c r="G1286" s="11" t="s">
        <v>1976</v>
      </c>
      <c r="H1286" s="11" t="s">
        <v>28</v>
      </c>
      <c r="I1286" s="14" t="s">
        <v>1966</v>
      </c>
      <c r="J1286" s="14" t="s">
        <v>29</v>
      </c>
      <c r="K1286" s="15" t="s">
        <v>30</v>
      </c>
      <c r="L1286" s="14" t="s">
        <v>2038</v>
      </c>
      <c r="M1286" s="14"/>
      <c r="N1286" s="14" t="s">
        <v>92</v>
      </c>
      <c r="O1286" s="14"/>
      <c r="P1286" s="15" t="s">
        <v>2039</v>
      </c>
      <c r="Q1286" s="16">
        <v>10399</v>
      </c>
      <c r="R1286" s="17">
        <v>48.86</v>
      </c>
      <c r="S1286" s="18">
        <v>6115.4354999999996</v>
      </c>
      <c r="T1286" s="19" t="s">
        <v>34</v>
      </c>
      <c r="U1286" s="20" t="s">
        <v>47</v>
      </c>
      <c r="V1286" s="21" t="s">
        <v>48</v>
      </c>
      <c r="W1286" s="22">
        <v>1</v>
      </c>
      <c r="X1286" s="23"/>
    </row>
    <row r="1287" spans="1:24" s="1" customFormat="1" ht="108" customHeight="1" x14ac:dyDescent="0.3">
      <c r="A1287" s="11" t="s">
        <v>23</v>
      </c>
      <c r="B1287" s="11" t="s">
        <v>2040</v>
      </c>
      <c r="C1287" s="12" t="s">
        <v>2041</v>
      </c>
      <c r="D1287" s="26"/>
      <c r="E1287" s="39" t="str">
        <f>HYPERLINK("https://www.google.ru/search?q=FV0167-012&amp;newwindow=1&amp;tbm=isch","Еще фото")</f>
        <v>Еще фото</v>
      </c>
      <c r="F1287" s="13"/>
      <c r="G1287" s="11" t="s">
        <v>1976</v>
      </c>
      <c r="H1287" s="11" t="s">
        <v>28</v>
      </c>
      <c r="I1287" s="14" t="s">
        <v>1966</v>
      </c>
      <c r="J1287" s="14" t="s">
        <v>29</v>
      </c>
      <c r="K1287" s="15" t="s">
        <v>30</v>
      </c>
      <c r="L1287" s="14" t="s">
        <v>2042</v>
      </c>
      <c r="M1287" s="14"/>
      <c r="N1287" s="14" t="s">
        <v>591</v>
      </c>
      <c r="O1287" s="14"/>
      <c r="P1287" s="15" t="s">
        <v>81</v>
      </c>
      <c r="Q1287" s="16">
        <v>11799</v>
      </c>
      <c r="R1287" s="17">
        <v>48.83</v>
      </c>
      <c r="S1287" s="18">
        <v>6943.4354999999996</v>
      </c>
      <c r="T1287" s="19" t="s">
        <v>34</v>
      </c>
      <c r="U1287" s="20" t="s">
        <v>47</v>
      </c>
      <c r="V1287" s="21" t="s">
        <v>48</v>
      </c>
      <c r="W1287" s="22">
        <v>4</v>
      </c>
      <c r="X1287" s="23"/>
    </row>
    <row r="1288" spans="1:24" s="1" customFormat="1" ht="108" customHeight="1" x14ac:dyDescent="0.3">
      <c r="A1288" s="11" t="s">
        <v>23</v>
      </c>
      <c r="B1288" s="11" t="s">
        <v>2043</v>
      </c>
      <c r="C1288" s="12" t="s">
        <v>2044</v>
      </c>
      <c r="D1288" s="26"/>
      <c r="E1288" s="39" t="str">
        <f>HYPERLINK("https://www.google.ru/search?q=DX2025-010&amp;newwindow=1&amp;tbm=isch","Еще фото")</f>
        <v>Еще фото</v>
      </c>
      <c r="F1288" s="13"/>
      <c r="G1288" s="11" t="s">
        <v>1965</v>
      </c>
      <c r="H1288" s="11" t="s">
        <v>28</v>
      </c>
      <c r="I1288" s="14" t="s">
        <v>1966</v>
      </c>
      <c r="J1288" s="14" t="s">
        <v>29</v>
      </c>
      <c r="K1288" s="15" t="s">
        <v>30</v>
      </c>
      <c r="L1288" s="14" t="s">
        <v>2045</v>
      </c>
      <c r="M1288" s="14"/>
      <c r="N1288" s="14" t="s">
        <v>92</v>
      </c>
      <c r="O1288" s="14" t="s">
        <v>86</v>
      </c>
      <c r="P1288" s="15" t="s">
        <v>164</v>
      </c>
      <c r="Q1288" s="16">
        <v>11099</v>
      </c>
      <c r="R1288" s="17">
        <v>45.06</v>
      </c>
      <c r="S1288" s="18">
        <v>7012.4354999999996</v>
      </c>
      <c r="T1288" s="19" t="s">
        <v>34</v>
      </c>
      <c r="U1288" s="20" t="s">
        <v>47</v>
      </c>
      <c r="V1288" s="21" t="s">
        <v>48</v>
      </c>
      <c r="W1288" s="22">
        <v>3</v>
      </c>
      <c r="X1288" s="23"/>
    </row>
    <row r="1289" spans="1:24" s="1" customFormat="1" ht="108" customHeight="1" x14ac:dyDescent="0.3">
      <c r="A1289" s="11" t="s">
        <v>23</v>
      </c>
      <c r="B1289" s="11" t="s">
        <v>2046</v>
      </c>
      <c r="C1289" s="12" t="s">
        <v>2047</v>
      </c>
      <c r="D1289" s="26"/>
      <c r="E1289" s="39" t="str">
        <f>HYPERLINK("https://www.google.ru/search?q=FN1897-208&amp;newwindow=1&amp;tbm=isch","Еще фото")</f>
        <v>Еще фото</v>
      </c>
      <c r="F1289" s="13"/>
      <c r="G1289" s="11" t="s">
        <v>1965</v>
      </c>
      <c r="H1289" s="11" t="s">
        <v>28</v>
      </c>
      <c r="I1289" s="14" t="s">
        <v>1966</v>
      </c>
      <c r="J1289" s="14" t="s">
        <v>29</v>
      </c>
      <c r="K1289" s="15" t="s">
        <v>58</v>
      </c>
      <c r="L1289" s="14" t="s">
        <v>2048</v>
      </c>
      <c r="M1289" s="14"/>
      <c r="N1289" s="14" t="s">
        <v>316</v>
      </c>
      <c r="O1289" s="14"/>
      <c r="P1289" s="15" t="s">
        <v>70</v>
      </c>
      <c r="Q1289" s="16">
        <v>18799</v>
      </c>
      <c r="R1289" s="17">
        <v>45.01</v>
      </c>
      <c r="S1289" s="18">
        <v>11888.4355</v>
      </c>
      <c r="T1289" s="19" t="s">
        <v>34</v>
      </c>
      <c r="U1289" s="20" t="s">
        <v>47</v>
      </c>
      <c r="V1289" s="21" t="s">
        <v>46</v>
      </c>
      <c r="W1289" s="22">
        <v>3</v>
      </c>
      <c r="X1289" s="23"/>
    </row>
    <row r="1290" spans="1:24" s="1" customFormat="1" ht="108" customHeight="1" x14ac:dyDescent="0.3">
      <c r="A1290" s="11" t="s">
        <v>23</v>
      </c>
      <c r="B1290" s="11" t="s">
        <v>2049</v>
      </c>
      <c r="C1290" s="12" t="s">
        <v>2050</v>
      </c>
      <c r="D1290" s="26"/>
      <c r="E1290" s="39" t="str">
        <f>HYPERLINK("https://www.google.ru/search?q=FB8167-247&amp;newwindow=1&amp;tbm=isch","Еще фото")</f>
        <v>Еще фото</v>
      </c>
      <c r="F1290" s="13"/>
      <c r="G1290" s="11" t="s">
        <v>322</v>
      </c>
      <c r="H1290" s="11" t="s">
        <v>28</v>
      </c>
      <c r="I1290" s="14" t="s">
        <v>1966</v>
      </c>
      <c r="J1290" s="14" t="s">
        <v>29</v>
      </c>
      <c r="K1290" s="15" t="s">
        <v>247</v>
      </c>
      <c r="L1290" s="14" t="s">
        <v>2051</v>
      </c>
      <c r="M1290" s="14"/>
      <c r="N1290" s="14" t="s">
        <v>69</v>
      </c>
      <c r="O1290" s="14"/>
      <c r="P1290" s="15" t="s">
        <v>2052</v>
      </c>
      <c r="Q1290" s="16">
        <v>39399</v>
      </c>
      <c r="R1290" s="17">
        <v>45</v>
      </c>
      <c r="S1290" s="18">
        <v>24917.9355</v>
      </c>
      <c r="T1290" s="19" t="s">
        <v>34</v>
      </c>
      <c r="U1290" s="20" t="s">
        <v>39</v>
      </c>
      <c r="V1290" s="21" t="s">
        <v>40</v>
      </c>
      <c r="W1290" s="22">
        <v>2</v>
      </c>
      <c r="X1290" s="23"/>
    </row>
    <row r="1291" spans="1:24" s="1" customFormat="1" ht="108" customHeight="1" x14ac:dyDescent="0.3">
      <c r="A1291" s="11" t="s">
        <v>23</v>
      </c>
      <c r="B1291" s="11" t="s">
        <v>41</v>
      </c>
      <c r="C1291" s="12" t="s">
        <v>2053</v>
      </c>
      <c r="D1291" s="26"/>
      <c r="E1291" s="39" t="str">
        <f>HYPERLINK("https://www.google.ru/search?q=BV2645-010&amp;newwindow=1&amp;tbm=isch","Еще фото")</f>
        <v>Еще фото</v>
      </c>
      <c r="F1291" s="13"/>
      <c r="G1291" s="11" t="s">
        <v>1965</v>
      </c>
      <c r="H1291" s="11" t="s">
        <v>28</v>
      </c>
      <c r="I1291" s="14" t="s">
        <v>1966</v>
      </c>
      <c r="J1291" s="14" t="s">
        <v>29</v>
      </c>
      <c r="K1291" s="15" t="s">
        <v>30</v>
      </c>
      <c r="L1291" s="14" t="s">
        <v>2054</v>
      </c>
      <c r="M1291" s="14" t="s">
        <v>84</v>
      </c>
      <c r="N1291" s="14" t="s">
        <v>92</v>
      </c>
      <c r="O1291" s="14"/>
      <c r="P1291" s="15" t="s">
        <v>2055</v>
      </c>
      <c r="Q1291" s="16">
        <v>13399</v>
      </c>
      <c r="R1291" s="17">
        <v>40</v>
      </c>
      <c r="S1291" s="18">
        <v>9245.31</v>
      </c>
      <c r="T1291" s="19" t="s">
        <v>34</v>
      </c>
      <c r="U1291" s="20" t="s">
        <v>47</v>
      </c>
      <c r="V1291" s="21" t="s">
        <v>48</v>
      </c>
      <c r="W1291" s="22">
        <v>1</v>
      </c>
      <c r="X1291" s="23"/>
    </row>
    <row r="1292" spans="1:24" s="1" customFormat="1" ht="52.05" customHeight="1" x14ac:dyDescent="0.3">
      <c r="A1292" s="11" t="s">
        <v>23</v>
      </c>
      <c r="B1292" s="11" t="s">
        <v>41</v>
      </c>
      <c r="C1292" s="12" t="s">
        <v>2056</v>
      </c>
      <c r="D1292" s="59"/>
      <c r="E1292" s="39" t="str">
        <f>HYPERLINK("https://www.google.ru/search?q=BV2645-063&amp;newwindow=1&amp;tbm=isch","Еще фото")</f>
        <v>Еще фото</v>
      </c>
      <c r="F1292" s="13" t="s">
        <v>26</v>
      </c>
      <c r="G1292" s="11" t="s">
        <v>1965</v>
      </c>
      <c r="H1292" s="11" t="s">
        <v>28</v>
      </c>
      <c r="I1292" s="14" t="s">
        <v>1966</v>
      </c>
      <c r="J1292" s="14" t="s">
        <v>29</v>
      </c>
      <c r="K1292" s="15" t="s">
        <v>30</v>
      </c>
      <c r="L1292" s="56" t="s">
        <v>2054</v>
      </c>
      <c r="M1292" s="14"/>
      <c r="N1292" s="14" t="s">
        <v>32</v>
      </c>
      <c r="O1292" s="14"/>
      <c r="P1292" s="15" t="s">
        <v>2055</v>
      </c>
      <c r="Q1292" s="16">
        <v>13299</v>
      </c>
      <c r="R1292" s="17">
        <v>40</v>
      </c>
      <c r="S1292" s="18">
        <v>9176.31</v>
      </c>
      <c r="T1292" s="19" t="s">
        <v>34</v>
      </c>
      <c r="U1292" s="20" t="s">
        <v>35</v>
      </c>
      <c r="V1292" s="21" t="s">
        <v>36</v>
      </c>
      <c r="W1292" s="22">
        <v>1</v>
      </c>
      <c r="X1292" s="23"/>
    </row>
    <row r="1293" spans="1:24" s="1" customFormat="1" ht="61.05" customHeight="1" x14ac:dyDescent="0.3">
      <c r="A1293" s="24" t="s">
        <v>23</v>
      </c>
      <c r="B1293" s="24" t="s">
        <v>41</v>
      </c>
      <c r="C1293" s="12" t="s">
        <v>2056</v>
      </c>
      <c r="D1293" s="60"/>
      <c r="E1293" s="39" t="str">
        <f>HYPERLINK("https://www.google.ru/search?q=BV2645-063&amp;newwindow=1&amp;tbm=isch","Еще фото")</f>
        <v>Еще фото</v>
      </c>
      <c r="F1293" s="13" t="s">
        <v>26</v>
      </c>
      <c r="G1293" s="24" t="s">
        <v>1965</v>
      </c>
      <c r="H1293" s="24" t="s">
        <v>28</v>
      </c>
      <c r="I1293" s="24" t="s">
        <v>1966</v>
      </c>
      <c r="J1293" s="14" t="s">
        <v>29</v>
      </c>
      <c r="K1293" s="15" t="s">
        <v>30</v>
      </c>
      <c r="L1293" s="58"/>
      <c r="M1293" s="14"/>
      <c r="N1293" s="14" t="s">
        <v>32</v>
      </c>
      <c r="O1293" s="14"/>
      <c r="P1293" s="15" t="s">
        <v>2055</v>
      </c>
      <c r="Q1293" s="16">
        <v>13299</v>
      </c>
      <c r="R1293" s="17">
        <v>40</v>
      </c>
      <c r="S1293" s="18">
        <v>9176.31</v>
      </c>
      <c r="T1293" s="19" t="s">
        <v>34</v>
      </c>
      <c r="U1293" s="20" t="s">
        <v>37</v>
      </c>
      <c r="V1293" s="21" t="s">
        <v>38</v>
      </c>
      <c r="W1293" s="22">
        <v>1</v>
      </c>
      <c r="X1293" s="23"/>
    </row>
    <row r="1294" spans="1:24" s="1" customFormat="1" ht="21" customHeight="1" x14ac:dyDescent="0.3">
      <c r="A1294" s="11" t="s">
        <v>23</v>
      </c>
      <c r="B1294" s="11" t="s">
        <v>87</v>
      </c>
      <c r="C1294" s="27" t="s">
        <v>2057</v>
      </c>
      <c r="D1294" s="53"/>
      <c r="E1294" s="39" t="str">
        <f>HYPERLINK("https://www.google.ru/search?q=BV2666-063&amp;newwindow=1&amp;tbm=isch","Еще фото")</f>
        <v>Еще фото</v>
      </c>
      <c r="F1294" s="13"/>
      <c r="G1294" s="11" t="s">
        <v>1987</v>
      </c>
      <c r="H1294" s="11" t="s">
        <v>28</v>
      </c>
      <c r="I1294" s="14" t="s">
        <v>1966</v>
      </c>
      <c r="J1294" s="14" t="s">
        <v>29</v>
      </c>
      <c r="K1294" s="15" t="s">
        <v>30</v>
      </c>
      <c r="L1294" s="56" t="s">
        <v>2058</v>
      </c>
      <c r="M1294" s="14"/>
      <c r="N1294" s="14" t="s">
        <v>32</v>
      </c>
      <c r="O1294" s="14"/>
      <c r="P1294" s="15" t="s">
        <v>65</v>
      </c>
      <c r="Q1294" s="16">
        <v>9499</v>
      </c>
      <c r="R1294" s="17">
        <v>40</v>
      </c>
      <c r="S1294" s="18">
        <v>6554.3099999999995</v>
      </c>
      <c r="T1294" s="19" t="s">
        <v>34</v>
      </c>
      <c r="U1294" s="20" t="s">
        <v>47</v>
      </c>
      <c r="V1294" s="21" t="s">
        <v>48</v>
      </c>
      <c r="W1294" s="22">
        <v>1</v>
      </c>
      <c r="X1294" s="23"/>
    </row>
    <row r="1295" spans="1:24" s="1" customFormat="1" ht="21" customHeight="1" x14ac:dyDescent="0.3">
      <c r="A1295" s="24" t="s">
        <v>23</v>
      </c>
      <c r="B1295" s="24" t="s">
        <v>87</v>
      </c>
      <c r="C1295" s="28" t="s">
        <v>2057</v>
      </c>
      <c r="D1295" s="54"/>
      <c r="E1295" s="39" t="str">
        <f>HYPERLINK("https://www.google.ru/search?q=BV2666-063&amp;newwindow=1&amp;tbm=isch","Еще фото")</f>
        <v>Еще фото</v>
      </c>
      <c r="F1295" s="13"/>
      <c r="G1295" s="24" t="s">
        <v>1987</v>
      </c>
      <c r="H1295" s="24" t="s">
        <v>28</v>
      </c>
      <c r="I1295" s="24" t="s">
        <v>1966</v>
      </c>
      <c r="J1295" s="14" t="s">
        <v>29</v>
      </c>
      <c r="K1295" s="15" t="s">
        <v>30</v>
      </c>
      <c r="L1295" s="57"/>
      <c r="M1295" s="14"/>
      <c r="N1295" s="14" t="s">
        <v>32</v>
      </c>
      <c r="O1295" s="14"/>
      <c r="P1295" s="15" t="s">
        <v>65</v>
      </c>
      <c r="Q1295" s="16">
        <v>9499</v>
      </c>
      <c r="R1295" s="17">
        <v>40</v>
      </c>
      <c r="S1295" s="18">
        <v>6554.3099999999995</v>
      </c>
      <c r="T1295" s="19" t="s">
        <v>34</v>
      </c>
      <c r="U1295" s="20" t="s">
        <v>35</v>
      </c>
      <c r="V1295" s="21" t="s">
        <v>36</v>
      </c>
      <c r="W1295" s="22">
        <v>1</v>
      </c>
      <c r="X1295" s="23"/>
    </row>
    <row r="1296" spans="1:24" s="1" customFormat="1" ht="21" customHeight="1" x14ac:dyDescent="0.3">
      <c r="A1296" s="24" t="s">
        <v>23</v>
      </c>
      <c r="B1296" s="24" t="s">
        <v>87</v>
      </c>
      <c r="C1296" s="28" t="s">
        <v>2057</v>
      </c>
      <c r="D1296" s="54"/>
      <c r="E1296" s="39" t="str">
        <f>HYPERLINK("https://www.google.ru/search?q=BV2666-063&amp;newwindow=1&amp;tbm=isch","Еще фото")</f>
        <v>Еще фото</v>
      </c>
      <c r="F1296" s="13"/>
      <c r="G1296" s="24" t="s">
        <v>1987</v>
      </c>
      <c r="H1296" s="24" t="s">
        <v>28</v>
      </c>
      <c r="I1296" s="24" t="s">
        <v>1966</v>
      </c>
      <c r="J1296" s="14" t="s">
        <v>29</v>
      </c>
      <c r="K1296" s="15" t="s">
        <v>30</v>
      </c>
      <c r="L1296" s="57"/>
      <c r="M1296" s="14"/>
      <c r="N1296" s="14" t="s">
        <v>32</v>
      </c>
      <c r="O1296" s="14"/>
      <c r="P1296" s="15" t="s">
        <v>65</v>
      </c>
      <c r="Q1296" s="16">
        <v>9499</v>
      </c>
      <c r="R1296" s="17">
        <v>40</v>
      </c>
      <c r="S1296" s="18">
        <v>6554.3099999999995</v>
      </c>
      <c r="T1296" s="19" t="s">
        <v>34</v>
      </c>
      <c r="U1296" s="20" t="s">
        <v>37</v>
      </c>
      <c r="V1296" s="21" t="s">
        <v>38</v>
      </c>
      <c r="W1296" s="22">
        <v>14</v>
      </c>
      <c r="X1296" s="23"/>
    </row>
    <row r="1297" spans="1:24" s="1" customFormat="1" ht="21" customHeight="1" x14ac:dyDescent="0.3">
      <c r="A1297" s="24" t="s">
        <v>23</v>
      </c>
      <c r="B1297" s="24" t="s">
        <v>87</v>
      </c>
      <c r="C1297" s="28" t="s">
        <v>2057</v>
      </c>
      <c r="D1297" s="54"/>
      <c r="E1297" s="39" t="str">
        <f>HYPERLINK("https://www.google.ru/search?q=BV2666-063&amp;newwindow=1&amp;tbm=isch","Еще фото")</f>
        <v>Еще фото</v>
      </c>
      <c r="F1297" s="13"/>
      <c r="G1297" s="24" t="s">
        <v>1987</v>
      </c>
      <c r="H1297" s="24" t="s">
        <v>28</v>
      </c>
      <c r="I1297" s="24" t="s">
        <v>1966</v>
      </c>
      <c r="J1297" s="14" t="s">
        <v>29</v>
      </c>
      <c r="K1297" s="15" t="s">
        <v>30</v>
      </c>
      <c r="L1297" s="57"/>
      <c r="M1297" s="14"/>
      <c r="N1297" s="14" t="s">
        <v>32</v>
      </c>
      <c r="O1297" s="14"/>
      <c r="P1297" s="15" t="s">
        <v>65</v>
      </c>
      <c r="Q1297" s="16">
        <v>9499</v>
      </c>
      <c r="R1297" s="17">
        <v>40</v>
      </c>
      <c r="S1297" s="18">
        <v>6554.3099999999995</v>
      </c>
      <c r="T1297" s="19" t="s">
        <v>34</v>
      </c>
      <c r="U1297" s="20" t="s">
        <v>49</v>
      </c>
      <c r="V1297" s="21" t="s">
        <v>50</v>
      </c>
      <c r="W1297" s="22">
        <v>4</v>
      </c>
      <c r="X1297" s="23"/>
    </row>
    <row r="1298" spans="1:24" s="1" customFormat="1" ht="32" customHeight="1" x14ac:dyDescent="0.3">
      <c r="A1298" s="24" t="s">
        <v>23</v>
      </c>
      <c r="B1298" s="24" t="s">
        <v>87</v>
      </c>
      <c r="C1298" s="28" t="s">
        <v>2057</v>
      </c>
      <c r="D1298" s="55"/>
      <c r="E1298" s="39" t="str">
        <f>HYPERLINK("https://www.google.ru/search?q=BV2666-063&amp;newwindow=1&amp;tbm=isch","Еще фото")</f>
        <v>Еще фото</v>
      </c>
      <c r="F1298" s="13"/>
      <c r="G1298" s="24" t="s">
        <v>1987</v>
      </c>
      <c r="H1298" s="24" t="s">
        <v>28</v>
      </c>
      <c r="I1298" s="24" t="s">
        <v>1966</v>
      </c>
      <c r="J1298" s="14" t="s">
        <v>29</v>
      </c>
      <c r="K1298" s="15" t="s">
        <v>30</v>
      </c>
      <c r="L1298" s="58"/>
      <c r="M1298" s="14"/>
      <c r="N1298" s="14" t="s">
        <v>32</v>
      </c>
      <c r="O1298" s="14"/>
      <c r="P1298" s="15" t="s">
        <v>65</v>
      </c>
      <c r="Q1298" s="16">
        <v>9499</v>
      </c>
      <c r="R1298" s="17">
        <v>40</v>
      </c>
      <c r="S1298" s="18">
        <v>6554.3099999999995</v>
      </c>
      <c r="T1298" s="19" t="s">
        <v>34</v>
      </c>
      <c r="U1298" s="20" t="s">
        <v>1908</v>
      </c>
      <c r="V1298" s="21" t="s">
        <v>1909</v>
      </c>
      <c r="W1298" s="22">
        <v>1</v>
      </c>
      <c r="X1298" s="23"/>
    </row>
    <row r="1299" spans="1:24" s="1" customFormat="1" ht="108" customHeight="1" x14ac:dyDescent="0.3">
      <c r="A1299" s="11" t="s">
        <v>23</v>
      </c>
      <c r="B1299" s="11" t="s">
        <v>2059</v>
      </c>
      <c r="C1299" s="12" t="s">
        <v>2060</v>
      </c>
      <c r="D1299" s="26"/>
      <c r="E1299" s="39" t="str">
        <f>HYPERLINK("https://www.google.ru/search?q=BV2666-407&amp;newwindow=1&amp;tbm=isch","Еще фото")</f>
        <v>Еще фото</v>
      </c>
      <c r="F1299" s="13"/>
      <c r="G1299" s="11" t="s">
        <v>1987</v>
      </c>
      <c r="H1299" s="11" t="s">
        <v>28</v>
      </c>
      <c r="I1299" s="14" t="s">
        <v>1966</v>
      </c>
      <c r="J1299" s="14" t="s">
        <v>29</v>
      </c>
      <c r="K1299" s="15" t="s">
        <v>30</v>
      </c>
      <c r="L1299" s="14" t="s">
        <v>2061</v>
      </c>
      <c r="M1299" s="14"/>
      <c r="N1299" s="14" t="s">
        <v>85</v>
      </c>
      <c r="O1299" s="14"/>
      <c r="P1299" s="15" t="s">
        <v>70</v>
      </c>
      <c r="Q1299" s="16">
        <v>8999</v>
      </c>
      <c r="R1299" s="17">
        <v>40</v>
      </c>
      <c r="S1299" s="18">
        <v>6209.3099999999995</v>
      </c>
      <c r="T1299" s="19" t="s">
        <v>34</v>
      </c>
      <c r="U1299" s="20" t="s">
        <v>37</v>
      </c>
      <c r="V1299" s="21" t="s">
        <v>38</v>
      </c>
      <c r="W1299" s="22">
        <v>1</v>
      </c>
      <c r="X1299" s="23"/>
    </row>
    <row r="1300" spans="1:24" s="1" customFormat="1" ht="108" customHeight="1" x14ac:dyDescent="0.3">
      <c r="A1300" s="11" t="s">
        <v>23</v>
      </c>
      <c r="B1300" s="11" t="s">
        <v>2062</v>
      </c>
      <c r="C1300" s="12" t="s">
        <v>2063</v>
      </c>
      <c r="D1300" s="26"/>
      <c r="E1300" s="39" t="str">
        <f>HYPERLINK("https://www.google.ru/search?q=CI1177-615&amp;newwindow=1&amp;tbm=isch","Еще фото")</f>
        <v>Еще фото</v>
      </c>
      <c r="F1300" s="13"/>
      <c r="G1300" s="11" t="s">
        <v>1965</v>
      </c>
      <c r="H1300" s="11" t="s">
        <v>28</v>
      </c>
      <c r="I1300" s="14" t="s">
        <v>1966</v>
      </c>
      <c r="J1300" s="14" t="s">
        <v>29</v>
      </c>
      <c r="K1300" s="15" t="s">
        <v>58</v>
      </c>
      <c r="L1300" s="14" t="s">
        <v>2064</v>
      </c>
      <c r="M1300" s="14" t="s">
        <v>84</v>
      </c>
      <c r="N1300" s="14" t="s">
        <v>102</v>
      </c>
      <c r="O1300" s="14"/>
      <c r="P1300" s="15" t="s">
        <v>2065</v>
      </c>
      <c r="Q1300" s="16">
        <v>6399</v>
      </c>
      <c r="R1300" s="17">
        <v>40</v>
      </c>
      <c r="S1300" s="18">
        <v>4415.3099999999995</v>
      </c>
      <c r="T1300" s="19" t="s">
        <v>34</v>
      </c>
      <c r="U1300" s="20" t="s">
        <v>45</v>
      </c>
      <c r="V1300" s="21" t="s">
        <v>77</v>
      </c>
      <c r="W1300" s="22">
        <v>1</v>
      </c>
      <c r="X1300" s="23"/>
    </row>
    <row r="1301" spans="1:24" s="1" customFormat="1" ht="108" customHeight="1" x14ac:dyDescent="0.3">
      <c r="A1301" s="11" t="s">
        <v>23</v>
      </c>
      <c r="B1301" s="11" t="s">
        <v>2066</v>
      </c>
      <c r="C1301" s="12" t="s">
        <v>2067</v>
      </c>
      <c r="D1301" s="26"/>
      <c r="E1301" s="39" t="str">
        <f>HYPERLINK("https://www.google.ru/search?q=CJ1694-063&amp;newwindow=1&amp;tbm=isch","Еще фото")</f>
        <v>Еще фото</v>
      </c>
      <c r="F1301" s="13"/>
      <c r="G1301" s="11" t="s">
        <v>1965</v>
      </c>
      <c r="H1301" s="11" t="s">
        <v>28</v>
      </c>
      <c r="I1301" s="14" t="s">
        <v>1966</v>
      </c>
      <c r="J1301" s="14" t="s">
        <v>29</v>
      </c>
      <c r="K1301" s="15" t="s">
        <v>58</v>
      </c>
      <c r="L1301" s="14" t="s">
        <v>2068</v>
      </c>
      <c r="M1301" s="14" t="s">
        <v>84</v>
      </c>
      <c r="N1301" s="14" t="s">
        <v>32</v>
      </c>
      <c r="O1301" s="14" t="s">
        <v>86</v>
      </c>
      <c r="P1301" s="15" t="s">
        <v>2069</v>
      </c>
      <c r="Q1301" s="16">
        <v>6999</v>
      </c>
      <c r="R1301" s="17">
        <v>40</v>
      </c>
      <c r="S1301" s="18">
        <v>4829.3099999999995</v>
      </c>
      <c r="T1301" s="19" t="s">
        <v>34</v>
      </c>
      <c r="U1301" s="20" t="s">
        <v>47</v>
      </c>
      <c r="V1301" s="21" t="s">
        <v>46</v>
      </c>
      <c r="W1301" s="22">
        <v>1</v>
      </c>
      <c r="X1301" s="23"/>
    </row>
    <row r="1302" spans="1:24" s="1" customFormat="1" ht="108" customHeight="1" x14ac:dyDescent="0.3">
      <c r="A1302" s="11" t="s">
        <v>23</v>
      </c>
      <c r="B1302" s="11" t="s">
        <v>2070</v>
      </c>
      <c r="C1302" s="12" t="s">
        <v>2071</v>
      </c>
      <c r="D1302" s="26"/>
      <c r="E1302" s="39" t="str">
        <f>HYPERLINK("https://www.google.ru/search?q=CV8618-010&amp;newwindow=1&amp;tbm=isch","Еще фото")</f>
        <v>Еще фото</v>
      </c>
      <c r="F1302" s="13"/>
      <c r="G1302" s="11" t="s">
        <v>1976</v>
      </c>
      <c r="H1302" s="11" t="s">
        <v>28</v>
      </c>
      <c r="I1302" s="14" t="s">
        <v>1966</v>
      </c>
      <c r="J1302" s="14" t="s">
        <v>29</v>
      </c>
      <c r="K1302" s="15" t="s">
        <v>58</v>
      </c>
      <c r="L1302" s="14" t="s">
        <v>2072</v>
      </c>
      <c r="M1302" s="14"/>
      <c r="N1302" s="14" t="s">
        <v>92</v>
      </c>
      <c r="O1302" s="14"/>
      <c r="P1302" s="15" t="s">
        <v>2073</v>
      </c>
      <c r="Q1302" s="16">
        <v>7799</v>
      </c>
      <c r="R1302" s="17">
        <v>40</v>
      </c>
      <c r="S1302" s="18">
        <v>5381.3099999999995</v>
      </c>
      <c r="T1302" s="19" t="s">
        <v>34</v>
      </c>
      <c r="U1302" s="20" t="s">
        <v>39</v>
      </c>
      <c r="V1302" s="21" t="s">
        <v>38</v>
      </c>
      <c r="W1302" s="22">
        <v>1</v>
      </c>
      <c r="X1302" s="23"/>
    </row>
    <row r="1303" spans="1:24" s="1" customFormat="1" ht="52.05" customHeight="1" x14ac:dyDescent="0.3">
      <c r="A1303" s="11" t="s">
        <v>23</v>
      </c>
      <c r="B1303" s="11" t="s">
        <v>2074</v>
      </c>
      <c r="C1303" s="12" t="s">
        <v>2075</v>
      </c>
      <c r="D1303" s="59"/>
      <c r="E1303" s="39" t="str">
        <f>HYPERLINK("https://www.google.ru/search?q=CZ6376-010&amp;newwindow=1&amp;tbm=isch","Еще фото")</f>
        <v>Еще фото</v>
      </c>
      <c r="F1303" s="25" t="s">
        <v>43</v>
      </c>
      <c r="G1303" s="11" t="s">
        <v>1965</v>
      </c>
      <c r="H1303" s="11" t="s">
        <v>28</v>
      </c>
      <c r="I1303" s="14" t="s">
        <v>1966</v>
      </c>
      <c r="J1303" s="14" t="s">
        <v>29</v>
      </c>
      <c r="K1303" s="15" t="s">
        <v>30</v>
      </c>
      <c r="L1303" s="56" t="s">
        <v>2076</v>
      </c>
      <c r="M1303" s="14" t="s">
        <v>369</v>
      </c>
      <c r="N1303" s="14" t="s">
        <v>92</v>
      </c>
      <c r="O1303" s="14"/>
      <c r="P1303" s="15" t="s">
        <v>2077</v>
      </c>
      <c r="Q1303" s="16">
        <v>10899</v>
      </c>
      <c r="R1303" s="17">
        <v>40</v>
      </c>
      <c r="S1303" s="18">
        <v>7520.3099999999986</v>
      </c>
      <c r="T1303" s="19" t="s">
        <v>34</v>
      </c>
      <c r="U1303" s="20" t="s">
        <v>47</v>
      </c>
      <c r="V1303" s="21" t="s">
        <v>48</v>
      </c>
      <c r="W1303" s="22">
        <v>2</v>
      </c>
      <c r="X1303" s="23"/>
    </row>
    <row r="1304" spans="1:24" s="1" customFormat="1" ht="61.05" customHeight="1" x14ac:dyDescent="0.3">
      <c r="A1304" s="24" t="s">
        <v>23</v>
      </c>
      <c r="B1304" s="24" t="s">
        <v>2074</v>
      </c>
      <c r="C1304" s="12" t="s">
        <v>2075</v>
      </c>
      <c r="D1304" s="60"/>
      <c r="E1304" s="39" t="str">
        <f>HYPERLINK("https://www.google.ru/search?q=CZ6376-010&amp;newwindow=1&amp;tbm=isch","Еще фото")</f>
        <v>Еще фото</v>
      </c>
      <c r="F1304" s="25" t="s">
        <v>43</v>
      </c>
      <c r="G1304" s="24" t="s">
        <v>1965</v>
      </c>
      <c r="H1304" s="24" t="s">
        <v>28</v>
      </c>
      <c r="I1304" s="24" t="s">
        <v>1966</v>
      </c>
      <c r="J1304" s="14" t="s">
        <v>29</v>
      </c>
      <c r="K1304" s="15" t="s">
        <v>30</v>
      </c>
      <c r="L1304" s="58"/>
      <c r="M1304" s="14" t="s">
        <v>369</v>
      </c>
      <c r="N1304" s="14" t="s">
        <v>92</v>
      </c>
      <c r="O1304" s="14"/>
      <c r="P1304" s="15" t="s">
        <v>2077</v>
      </c>
      <c r="Q1304" s="16">
        <v>10899</v>
      </c>
      <c r="R1304" s="17">
        <v>40</v>
      </c>
      <c r="S1304" s="18">
        <v>7520.3099999999986</v>
      </c>
      <c r="T1304" s="19" t="s">
        <v>34</v>
      </c>
      <c r="U1304" s="20" t="s">
        <v>35</v>
      </c>
      <c r="V1304" s="21" t="s">
        <v>36</v>
      </c>
      <c r="W1304" s="22">
        <v>14</v>
      </c>
      <c r="X1304" s="23"/>
    </row>
    <row r="1305" spans="1:24" s="1" customFormat="1" ht="108" customHeight="1" x14ac:dyDescent="0.3">
      <c r="A1305" s="11" t="s">
        <v>23</v>
      </c>
      <c r="B1305" s="11" t="s">
        <v>2078</v>
      </c>
      <c r="C1305" s="12" t="s">
        <v>2079</v>
      </c>
      <c r="D1305" s="26"/>
      <c r="E1305" s="39" t="str">
        <f>HYPERLINK("https://www.google.ru/search?q=DN4943-010&amp;newwindow=1&amp;tbm=isch","Еще фото")</f>
        <v>Еще фото</v>
      </c>
      <c r="F1305" s="13"/>
      <c r="G1305" s="11" t="s">
        <v>1965</v>
      </c>
      <c r="H1305" s="11" t="s">
        <v>28</v>
      </c>
      <c r="I1305" s="14" t="s">
        <v>1966</v>
      </c>
      <c r="J1305" s="14" t="s">
        <v>29</v>
      </c>
      <c r="K1305" s="15" t="s">
        <v>58</v>
      </c>
      <c r="L1305" s="14" t="s">
        <v>2080</v>
      </c>
      <c r="M1305" s="14" t="s">
        <v>84</v>
      </c>
      <c r="N1305" s="14" t="s">
        <v>92</v>
      </c>
      <c r="O1305" s="14" t="s">
        <v>86</v>
      </c>
      <c r="P1305" s="15" t="s">
        <v>2081</v>
      </c>
      <c r="Q1305" s="16">
        <v>9299</v>
      </c>
      <c r="R1305" s="17">
        <v>40</v>
      </c>
      <c r="S1305" s="18">
        <v>6416.3099999999995</v>
      </c>
      <c r="T1305" s="19" t="s">
        <v>34</v>
      </c>
      <c r="U1305" s="20" t="s">
        <v>45</v>
      </c>
      <c r="V1305" s="21" t="s">
        <v>77</v>
      </c>
      <c r="W1305" s="22">
        <v>1</v>
      </c>
      <c r="X1305" s="23"/>
    </row>
    <row r="1306" spans="1:24" s="1" customFormat="1" ht="108" customHeight="1" x14ac:dyDescent="0.3">
      <c r="A1306" s="11" t="s">
        <v>23</v>
      </c>
      <c r="B1306" s="11" t="s">
        <v>2082</v>
      </c>
      <c r="C1306" s="12" t="s">
        <v>2083</v>
      </c>
      <c r="D1306" s="26"/>
      <c r="E1306" s="39" t="str">
        <f>HYPERLINK("https://www.google.ru/search?q=DQ4834-063&amp;newwindow=1&amp;tbm=isch","Еще фото")</f>
        <v>Еще фото</v>
      </c>
      <c r="F1306" s="13"/>
      <c r="G1306" s="11" t="s">
        <v>1965</v>
      </c>
      <c r="H1306" s="11" t="s">
        <v>28</v>
      </c>
      <c r="I1306" s="14" t="s">
        <v>1966</v>
      </c>
      <c r="J1306" s="14" t="s">
        <v>29</v>
      </c>
      <c r="K1306" s="15" t="s">
        <v>30</v>
      </c>
      <c r="L1306" s="14" t="s">
        <v>2084</v>
      </c>
      <c r="M1306" s="14"/>
      <c r="N1306" s="14" t="s">
        <v>32</v>
      </c>
      <c r="O1306" s="14"/>
      <c r="P1306" s="15" t="s">
        <v>164</v>
      </c>
      <c r="Q1306" s="16">
        <v>10399</v>
      </c>
      <c r="R1306" s="17">
        <v>40</v>
      </c>
      <c r="S1306" s="18">
        <v>7175.3099999999986</v>
      </c>
      <c r="T1306" s="19" t="s">
        <v>34</v>
      </c>
      <c r="U1306" s="20" t="s">
        <v>35</v>
      </c>
      <c r="V1306" s="21" t="s">
        <v>36</v>
      </c>
      <c r="W1306" s="22">
        <v>1</v>
      </c>
      <c r="X1306" s="23"/>
    </row>
    <row r="1307" spans="1:24" s="1" customFormat="1" ht="108" customHeight="1" x14ac:dyDescent="0.3">
      <c r="A1307" s="11" t="s">
        <v>23</v>
      </c>
      <c r="B1307" s="11" t="s">
        <v>2085</v>
      </c>
      <c r="C1307" s="12" t="s">
        <v>2086</v>
      </c>
      <c r="D1307" s="26"/>
      <c r="E1307" s="39" t="str">
        <f>HYPERLINK("https://www.google.ru/search?q=DQ5733-063&amp;newwindow=1&amp;tbm=isch","Еще фото")</f>
        <v>Еще фото</v>
      </c>
      <c r="F1307" s="13"/>
      <c r="G1307" s="11" t="s">
        <v>1965</v>
      </c>
      <c r="H1307" s="11" t="s">
        <v>28</v>
      </c>
      <c r="I1307" s="14" t="s">
        <v>1966</v>
      </c>
      <c r="J1307" s="14" t="s">
        <v>29</v>
      </c>
      <c r="K1307" s="15" t="s">
        <v>58</v>
      </c>
      <c r="L1307" s="14" t="s">
        <v>2087</v>
      </c>
      <c r="M1307" s="14"/>
      <c r="N1307" s="14" t="s">
        <v>32</v>
      </c>
      <c r="O1307" s="14"/>
      <c r="P1307" s="15" t="s">
        <v>70</v>
      </c>
      <c r="Q1307" s="16">
        <v>9599</v>
      </c>
      <c r="R1307" s="17">
        <v>40</v>
      </c>
      <c r="S1307" s="18">
        <v>6623.3099999999995</v>
      </c>
      <c r="T1307" s="19" t="s">
        <v>34</v>
      </c>
      <c r="U1307" s="20" t="s">
        <v>45</v>
      </c>
      <c r="V1307" s="21" t="s">
        <v>77</v>
      </c>
      <c r="W1307" s="22">
        <v>1</v>
      </c>
      <c r="X1307" s="23"/>
    </row>
    <row r="1308" spans="1:24" s="1" customFormat="1" ht="108" customHeight="1" x14ac:dyDescent="0.3">
      <c r="A1308" s="11" t="s">
        <v>23</v>
      </c>
      <c r="B1308" s="11" t="s">
        <v>2088</v>
      </c>
      <c r="C1308" s="12" t="s">
        <v>2089</v>
      </c>
      <c r="D1308" s="26"/>
      <c r="E1308" s="39" t="str">
        <f>HYPERLINK("https://www.google.ru/search?q=DQ5761-010&amp;newwindow=1&amp;tbm=isch","Еще фото")</f>
        <v>Еще фото</v>
      </c>
      <c r="F1308" s="13"/>
      <c r="G1308" s="11" t="s">
        <v>1965</v>
      </c>
      <c r="H1308" s="11" t="s">
        <v>28</v>
      </c>
      <c r="I1308" s="14" t="s">
        <v>1966</v>
      </c>
      <c r="J1308" s="14" t="s">
        <v>29</v>
      </c>
      <c r="K1308" s="15" t="s">
        <v>58</v>
      </c>
      <c r="L1308" s="14" t="s">
        <v>2090</v>
      </c>
      <c r="M1308" s="14"/>
      <c r="N1308" s="14" t="s">
        <v>92</v>
      </c>
      <c r="O1308" s="14"/>
      <c r="P1308" s="15" t="s">
        <v>70</v>
      </c>
      <c r="Q1308" s="16">
        <v>9599</v>
      </c>
      <c r="R1308" s="17">
        <v>40</v>
      </c>
      <c r="S1308" s="18">
        <v>6623.3099999999995</v>
      </c>
      <c r="T1308" s="19" t="s">
        <v>34</v>
      </c>
      <c r="U1308" s="20" t="s">
        <v>37</v>
      </c>
      <c r="V1308" s="21" t="s">
        <v>71</v>
      </c>
      <c r="W1308" s="22">
        <v>3</v>
      </c>
      <c r="X1308" s="23"/>
    </row>
    <row r="1309" spans="1:24" s="1" customFormat="1" ht="52.05" customHeight="1" x14ac:dyDescent="0.3">
      <c r="A1309" s="11" t="s">
        <v>23</v>
      </c>
      <c r="B1309" s="11" t="s">
        <v>2091</v>
      </c>
      <c r="C1309" s="12" t="s">
        <v>2092</v>
      </c>
      <c r="D1309" s="59"/>
      <c r="E1309" s="39" t="str">
        <f>HYPERLINK("https://www.google.ru/search?q=DQ5793-010&amp;newwindow=1&amp;tbm=isch","Еще фото")</f>
        <v>Еще фото</v>
      </c>
      <c r="F1309" s="13"/>
      <c r="G1309" s="11" t="s">
        <v>1976</v>
      </c>
      <c r="H1309" s="11" t="s">
        <v>28</v>
      </c>
      <c r="I1309" s="14" t="s">
        <v>1966</v>
      </c>
      <c r="J1309" s="14" t="s">
        <v>29</v>
      </c>
      <c r="K1309" s="15" t="s">
        <v>58</v>
      </c>
      <c r="L1309" s="56" t="s">
        <v>2093</v>
      </c>
      <c r="M1309" s="14"/>
      <c r="N1309" s="14" t="s">
        <v>92</v>
      </c>
      <c r="O1309" s="14"/>
      <c r="P1309" s="15" t="s">
        <v>2094</v>
      </c>
      <c r="Q1309" s="16">
        <v>9299</v>
      </c>
      <c r="R1309" s="17">
        <v>40</v>
      </c>
      <c r="S1309" s="18">
        <v>6416.3099999999995</v>
      </c>
      <c r="T1309" s="19" t="s">
        <v>34</v>
      </c>
      <c r="U1309" s="20" t="s">
        <v>45</v>
      </c>
      <c r="V1309" s="21" t="s">
        <v>77</v>
      </c>
      <c r="W1309" s="22">
        <v>1</v>
      </c>
      <c r="X1309" s="23"/>
    </row>
    <row r="1310" spans="1:24" s="1" customFormat="1" ht="61.05" customHeight="1" x14ac:dyDescent="0.3">
      <c r="A1310" s="24" t="s">
        <v>23</v>
      </c>
      <c r="B1310" s="24" t="s">
        <v>2091</v>
      </c>
      <c r="C1310" s="12" t="s">
        <v>2092</v>
      </c>
      <c r="D1310" s="60"/>
      <c r="E1310" s="39" t="str">
        <f>HYPERLINK("https://www.google.ru/search?q=DQ5793-010&amp;newwindow=1&amp;tbm=isch","Еще фото")</f>
        <v>Еще фото</v>
      </c>
      <c r="F1310" s="13"/>
      <c r="G1310" s="24" t="s">
        <v>1976</v>
      </c>
      <c r="H1310" s="24" t="s">
        <v>28</v>
      </c>
      <c r="I1310" s="24" t="s">
        <v>1966</v>
      </c>
      <c r="J1310" s="14" t="s">
        <v>29</v>
      </c>
      <c r="K1310" s="15" t="s">
        <v>58</v>
      </c>
      <c r="L1310" s="58"/>
      <c r="M1310" s="14"/>
      <c r="N1310" s="14" t="s">
        <v>92</v>
      </c>
      <c r="O1310" s="14"/>
      <c r="P1310" s="15" t="s">
        <v>2094</v>
      </c>
      <c r="Q1310" s="16">
        <v>9299</v>
      </c>
      <c r="R1310" s="17">
        <v>40</v>
      </c>
      <c r="S1310" s="18">
        <v>6416.3099999999995</v>
      </c>
      <c r="T1310" s="19" t="s">
        <v>34</v>
      </c>
      <c r="U1310" s="20" t="s">
        <v>35</v>
      </c>
      <c r="V1310" s="21" t="s">
        <v>36</v>
      </c>
      <c r="W1310" s="22">
        <v>1</v>
      </c>
      <c r="X1310" s="23"/>
    </row>
    <row r="1311" spans="1:24" s="1" customFormat="1" ht="108" customHeight="1" x14ac:dyDescent="0.3">
      <c r="A1311" s="11" t="s">
        <v>23</v>
      </c>
      <c r="B1311" s="11" t="s">
        <v>2025</v>
      </c>
      <c r="C1311" s="12" t="s">
        <v>2095</v>
      </c>
      <c r="D1311" s="26"/>
      <c r="E1311" s="39" t="str">
        <f>HYPERLINK("https://www.google.ru/search?q=DQ5860-010&amp;newwindow=1&amp;tbm=isch","Еще фото")</f>
        <v>Еще фото</v>
      </c>
      <c r="F1311" s="13"/>
      <c r="G1311" s="11" t="s">
        <v>1976</v>
      </c>
      <c r="H1311" s="11" t="s">
        <v>28</v>
      </c>
      <c r="I1311" s="14" t="s">
        <v>1966</v>
      </c>
      <c r="J1311" s="14" t="s">
        <v>29</v>
      </c>
      <c r="K1311" s="15" t="s">
        <v>58</v>
      </c>
      <c r="L1311" s="14" t="s">
        <v>2027</v>
      </c>
      <c r="M1311" s="14"/>
      <c r="N1311" s="14" t="s">
        <v>92</v>
      </c>
      <c r="O1311" s="14"/>
      <c r="P1311" s="15" t="s">
        <v>70</v>
      </c>
      <c r="Q1311" s="16">
        <v>11099</v>
      </c>
      <c r="R1311" s="17">
        <v>40</v>
      </c>
      <c r="S1311" s="18">
        <v>7658.3099999999986</v>
      </c>
      <c r="T1311" s="19" t="s">
        <v>34</v>
      </c>
      <c r="U1311" s="20" t="s">
        <v>47</v>
      </c>
      <c r="V1311" s="21" t="s">
        <v>46</v>
      </c>
      <c r="W1311" s="22">
        <v>1</v>
      </c>
      <c r="X1311" s="23"/>
    </row>
    <row r="1312" spans="1:24" s="1" customFormat="1" ht="108" customHeight="1" x14ac:dyDescent="0.3">
      <c r="A1312" s="11" t="s">
        <v>23</v>
      </c>
      <c r="B1312" s="11" t="s">
        <v>2096</v>
      </c>
      <c r="C1312" s="12" t="s">
        <v>2097</v>
      </c>
      <c r="D1312" s="26"/>
      <c r="E1312" s="39" t="str">
        <f>HYPERLINK("https://www.google.ru/search?q=FB7480-019&amp;newwindow=1&amp;tbm=isch","Еще фото")</f>
        <v>Еще фото</v>
      </c>
      <c r="F1312" s="13"/>
      <c r="G1312" s="11" t="s">
        <v>1976</v>
      </c>
      <c r="H1312" s="11" t="s">
        <v>28</v>
      </c>
      <c r="I1312" s="14" t="s">
        <v>1966</v>
      </c>
      <c r="J1312" s="14" t="s">
        <v>29</v>
      </c>
      <c r="K1312" s="15" t="s">
        <v>58</v>
      </c>
      <c r="L1312" s="14"/>
      <c r="M1312" s="14"/>
      <c r="N1312" s="14" t="s">
        <v>75</v>
      </c>
      <c r="O1312" s="14"/>
      <c r="P1312" s="15" t="s">
        <v>2098</v>
      </c>
      <c r="Q1312" s="16">
        <v>26099</v>
      </c>
      <c r="R1312" s="17">
        <v>40</v>
      </c>
      <c r="S1312" s="18">
        <v>18008.309999999998</v>
      </c>
      <c r="T1312" s="19" t="s">
        <v>34</v>
      </c>
      <c r="U1312" s="20" t="s">
        <v>37</v>
      </c>
      <c r="V1312" s="21" t="s">
        <v>71</v>
      </c>
      <c r="W1312" s="22">
        <v>1</v>
      </c>
      <c r="X1312" s="23"/>
    </row>
    <row r="1313" spans="1:24" s="1" customFormat="1" ht="108" customHeight="1" x14ac:dyDescent="0.3">
      <c r="A1313" s="11" t="s">
        <v>23</v>
      </c>
      <c r="B1313" s="11" t="s">
        <v>2099</v>
      </c>
      <c r="C1313" s="12" t="s">
        <v>2100</v>
      </c>
      <c r="D1313" s="26"/>
      <c r="E1313" s="39" t="str">
        <f>HYPERLINK("https://www.google.ru/search?q=FB7551-251&amp;newwindow=1&amp;tbm=isch","Еще фото")</f>
        <v>Еще фото</v>
      </c>
      <c r="F1313" s="13"/>
      <c r="G1313" s="11" t="s">
        <v>1982</v>
      </c>
      <c r="H1313" s="11" t="s">
        <v>28</v>
      </c>
      <c r="I1313" s="14" t="s">
        <v>1966</v>
      </c>
      <c r="J1313" s="14" t="s">
        <v>29</v>
      </c>
      <c r="K1313" s="15" t="s">
        <v>30</v>
      </c>
      <c r="L1313" s="14" t="s">
        <v>2101</v>
      </c>
      <c r="M1313" s="14"/>
      <c r="N1313" s="14" t="s">
        <v>2102</v>
      </c>
      <c r="O1313" s="14"/>
      <c r="P1313" s="15" t="s">
        <v>2103</v>
      </c>
      <c r="Q1313" s="16">
        <v>15199</v>
      </c>
      <c r="R1313" s="17">
        <v>40</v>
      </c>
      <c r="S1313" s="18">
        <v>10487.31</v>
      </c>
      <c r="T1313" s="19" t="s">
        <v>34</v>
      </c>
      <c r="U1313" s="20" t="s">
        <v>47</v>
      </c>
      <c r="V1313" s="21" t="s">
        <v>48</v>
      </c>
      <c r="W1313" s="22">
        <v>1</v>
      </c>
      <c r="X1313" s="23"/>
    </row>
    <row r="1314" spans="1:24" s="1" customFormat="1" ht="52.05" customHeight="1" x14ac:dyDescent="0.3">
      <c r="A1314" s="11" t="s">
        <v>23</v>
      </c>
      <c r="B1314" s="11" t="s">
        <v>2099</v>
      </c>
      <c r="C1314" s="12" t="s">
        <v>2104</v>
      </c>
      <c r="D1314" s="59"/>
      <c r="E1314" s="39" t="str">
        <f>HYPERLINK("https://www.google.ru/search?q=FB7551-320&amp;newwindow=1&amp;tbm=isch","Еще фото")</f>
        <v>Еще фото</v>
      </c>
      <c r="F1314" s="13"/>
      <c r="G1314" s="11" t="s">
        <v>1982</v>
      </c>
      <c r="H1314" s="11" t="s">
        <v>28</v>
      </c>
      <c r="I1314" s="14" t="s">
        <v>1966</v>
      </c>
      <c r="J1314" s="14" t="s">
        <v>29</v>
      </c>
      <c r="K1314" s="15" t="s">
        <v>30</v>
      </c>
      <c r="L1314" s="56" t="s">
        <v>2101</v>
      </c>
      <c r="M1314" s="14"/>
      <c r="N1314" s="14" t="s">
        <v>64</v>
      </c>
      <c r="O1314" s="14"/>
      <c r="P1314" s="15" t="s">
        <v>2103</v>
      </c>
      <c r="Q1314" s="16">
        <v>14299</v>
      </c>
      <c r="R1314" s="17">
        <v>40</v>
      </c>
      <c r="S1314" s="18">
        <v>9866.31</v>
      </c>
      <c r="T1314" s="19" t="s">
        <v>34</v>
      </c>
      <c r="U1314" s="20" t="s">
        <v>47</v>
      </c>
      <c r="V1314" s="21" t="s">
        <v>48</v>
      </c>
      <c r="W1314" s="22">
        <v>1</v>
      </c>
      <c r="X1314" s="23"/>
    </row>
    <row r="1315" spans="1:24" s="1" customFormat="1" ht="61.05" customHeight="1" x14ac:dyDescent="0.3">
      <c r="A1315" s="24" t="s">
        <v>23</v>
      </c>
      <c r="B1315" s="24" t="s">
        <v>2099</v>
      </c>
      <c r="C1315" s="12" t="s">
        <v>2104</v>
      </c>
      <c r="D1315" s="60"/>
      <c r="E1315" s="39" t="str">
        <f>HYPERLINK("https://www.google.ru/search?q=FB7551-320&amp;newwindow=1&amp;tbm=isch","Еще фото")</f>
        <v>Еще фото</v>
      </c>
      <c r="F1315" s="13"/>
      <c r="G1315" s="24" t="s">
        <v>1982</v>
      </c>
      <c r="H1315" s="24" t="s">
        <v>28</v>
      </c>
      <c r="I1315" s="24" t="s">
        <v>1966</v>
      </c>
      <c r="J1315" s="14" t="s">
        <v>29</v>
      </c>
      <c r="K1315" s="15" t="s">
        <v>30</v>
      </c>
      <c r="L1315" s="58"/>
      <c r="M1315" s="14"/>
      <c r="N1315" s="14" t="s">
        <v>64</v>
      </c>
      <c r="O1315" s="14"/>
      <c r="P1315" s="15" t="s">
        <v>2103</v>
      </c>
      <c r="Q1315" s="16">
        <v>14299</v>
      </c>
      <c r="R1315" s="17">
        <v>40</v>
      </c>
      <c r="S1315" s="18">
        <v>9866.31</v>
      </c>
      <c r="T1315" s="19" t="s">
        <v>34</v>
      </c>
      <c r="U1315" s="20" t="s">
        <v>35</v>
      </c>
      <c r="V1315" s="21" t="s">
        <v>36</v>
      </c>
      <c r="W1315" s="22">
        <v>1</v>
      </c>
      <c r="X1315" s="23"/>
    </row>
    <row r="1316" spans="1:24" s="1" customFormat="1" ht="108" customHeight="1" x14ac:dyDescent="0.3">
      <c r="A1316" s="11" t="s">
        <v>23</v>
      </c>
      <c r="B1316" s="11" t="s">
        <v>2105</v>
      </c>
      <c r="C1316" s="12" t="s">
        <v>2106</v>
      </c>
      <c r="D1316" s="26"/>
      <c r="E1316" s="39" t="str">
        <f>HYPERLINK("https://www.google.ru/search?q=FB7921-064&amp;newwindow=1&amp;tbm=isch","Еще фото")</f>
        <v>Еще фото</v>
      </c>
      <c r="F1316" s="13"/>
      <c r="G1316" s="11" t="s">
        <v>1976</v>
      </c>
      <c r="H1316" s="11" t="s">
        <v>28</v>
      </c>
      <c r="I1316" s="14" t="s">
        <v>1966</v>
      </c>
      <c r="J1316" s="14" t="s">
        <v>29</v>
      </c>
      <c r="K1316" s="15" t="s">
        <v>30</v>
      </c>
      <c r="L1316" s="14" t="s">
        <v>2107</v>
      </c>
      <c r="M1316" s="14"/>
      <c r="N1316" s="14" t="s">
        <v>32</v>
      </c>
      <c r="O1316" s="14"/>
      <c r="P1316" s="15" t="s">
        <v>2108</v>
      </c>
      <c r="Q1316" s="16">
        <v>30999</v>
      </c>
      <c r="R1316" s="17">
        <v>40</v>
      </c>
      <c r="S1316" s="18">
        <v>21389.31</v>
      </c>
      <c r="T1316" s="19" t="s">
        <v>34</v>
      </c>
      <c r="U1316" s="20" t="s">
        <v>49</v>
      </c>
      <c r="V1316" s="21" t="s">
        <v>50</v>
      </c>
      <c r="W1316" s="22">
        <v>1</v>
      </c>
      <c r="X1316" s="23"/>
    </row>
    <row r="1317" spans="1:24" s="1" customFormat="1" ht="108" customHeight="1" x14ac:dyDescent="0.3">
      <c r="A1317" s="11" t="s">
        <v>23</v>
      </c>
      <c r="B1317" s="11" t="s">
        <v>1990</v>
      </c>
      <c r="C1317" s="12" t="s">
        <v>2109</v>
      </c>
      <c r="D1317" s="26"/>
      <c r="E1317" s="39" t="str">
        <f>HYPERLINK("https://www.google.ru/search?q=FB8338-618&amp;newwindow=1&amp;tbm=isch","Еще фото")</f>
        <v>Еще фото</v>
      </c>
      <c r="F1317" s="13"/>
      <c r="G1317" s="11" t="s">
        <v>1965</v>
      </c>
      <c r="H1317" s="11" t="s">
        <v>28</v>
      </c>
      <c r="I1317" s="14" t="s">
        <v>1966</v>
      </c>
      <c r="J1317" s="14" t="s">
        <v>29</v>
      </c>
      <c r="K1317" s="15" t="s">
        <v>58</v>
      </c>
      <c r="L1317" s="14" t="s">
        <v>1992</v>
      </c>
      <c r="M1317" s="14"/>
      <c r="N1317" s="14" t="s">
        <v>316</v>
      </c>
      <c r="O1317" s="14"/>
      <c r="P1317" s="15" t="s">
        <v>1993</v>
      </c>
      <c r="Q1317" s="16">
        <v>20199</v>
      </c>
      <c r="R1317" s="17">
        <v>40</v>
      </c>
      <c r="S1317" s="18">
        <v>13937.309999999998</v>
      </c>
      <c r="T1317" s="19" t="s">
        <v>34</v>
      </c>
      <c r="U1317" s="20" t="s">
        <v>37</v>
      </c>
      <c r="V1317" s="21" t="s">
        <v>71</v>
      </c>
      <c r="W1317" s="22">
        <v>1</v>
      </c>
      <c r="X1317" s="23"/>
    </row>
    <row r="1318" spans="1:24" s="1" customFormat="1" ht="108" customHeight="1" x14ac:dyDescent="0.3">
      <c r="A1318" s="11" t="s">
        <v>23</v>
      </c>
      <c r="B1318" s="11" t="s">
        <v>2110</v>
      </c>
      <c r="C1318" s="12" t="s">
        <v>2111</v>
      </c>
      <c r="D1318" s="26"/>
      <c r="E1318" s="39" t="str">
        <f>HYPERLINK("https://www.google.ru/search?q=FD3006-100&amp;newwindow=1&amp;tbm=isch","Еще фото")</f>
        <v>Еще фото</v>
      </c>
      <c r="F1318" s="13"/>
      <c r="G1318" s="11" t="s">
        <v>1965</v>
      </c>
      <c r="H1318" s="11" t="s">
        <v>28</v>
      </c>
      <c r="I1318" s="14" t="s">
        <v>1966</v>
      </c>
      <c r="J1318" s="14" t="s">
        <v>29</v>
      </c>
      <c r="K1318" s="15" t="s">
        <v>134</v>
      </c>
      <c r="L1318" s="14" t="s">
        <v>2112</v>
      </c>
      <c r="M1318" s="14"/>
      <c r="N1318" s="14" t="s">
        <v>75</v>
      </c>
      <c r="O1318" s="14"/>
      <c r="P1318" s="15" t="s">
        <v>70</v>
      </c>
      <c r="Q1318" s="16">
        <v>5799</v>
      </c>
      <c r="R1318" s="17">
        <v>40</v>
      </c>
      <c r="S1318" s="18">
        <v>4001.31</v>
      </c>
      <c r="T1318" s="19" t="s">
        <v>34</v>
      </c>
      <c r="U1318" s="20" t="s">
        <v>35</v>
      </c>
      <c r="V1318" s="21" t="s">
        <v>1984</v>
      </c>
      <c r="W1318" s="22">
        <v>1</v>
      </c>
      <c r="X1318" s="23"/>
    </row>
    <row r="1319" spans="1:24" s="1" customFormat="1" ht="108" customHeight="1" x14ac:dyDescent="0.3">
      <c r="A1319" s="11" t="s">
        <v>23</v>
      </c>
      <c r="B1319" s="11" t="s">
        <v>2113</v>
      </c>
      <c r="C1319" s="12" t="s">
        <v>2114</v>
      </c>
      <c r="D1319" s="26"/>
      <c r="E1319" s="39" t="str">
        <f>HYPERLINK("https://www.google.ru/search?q=FD7545-091&amp;newwindow=1&amp;tbm=isch","Еще фото")</f>
        <v>Еще фото</v>
      </c>
      <c r="F1319" s="13"/>
      <c r="G1319" s="11" t="s">
        <v>1976</v>
      </c>
      <c r="H1319" s="11" t="s">
        <v>28</v>
      </c>
      <c r="I1319" s="14" t="s">
        <v>1966</v>
      </c>
      <c r="J1319" s="14" t="s">
        <v>183</v>
      </c>
      <c r="K1319" s="15" t="s">
        <v>30</v>
      </c>
      <c r="L1319" s="14" t="s">
        <v>2115</v>
      </c>
      <c r="M1319" s="14" t="s">
        <v>2116</v>
      </c>
      <c r="N1319" s="14" t="s">
        <v>32</v>
      </c>
      <c r="O1319" s="14"/>
      <c r="P1319" s="15" t="s">
        <v>186</v>
      </c>
      <c r="Q1319" s="16">
        <v>18099</v>
      </c>
      <c r="R1319" s="17">
        <v>40</v>
      </c>
      <c r="S1319" s="18">
        <v>12488.31</v>
      </c>
      <c r="T1319" s="19" t="s">
        <v>34</v>
      </c>
      <c r="U1319" s="20" t="s">
        <v>39</v>
      </c>
      <c r="V1319" s="21" t="s">
        <v>40</v>
      </c>
      <c r="W1319" s="22">
        <v>1</v>
      </c>
      <c r="X1319" s="23"/>
    </row>
    <row r="1320" spans="1:24" s="1" customFormat="1" ht="108" customHeight="1" x14ac:dyDescent="0.3">
      <c r="A1320" s="11" t="s">
        <v>23</v>
      </c>
      <c r="B1320" s="11" t="s">
        <v>2117</v>
      </c>
      <c r="C1320" s="12" t="s">
        <v>2118</v>
      </c>
      <c r="D1320" s="26"/>
      <c r="E1320" s="39" t="str">
        <f>HYPERLINK("https://www.google.ru/search?q=FD7579-010&amp;newwindow=1&amp;tbm=isch","Еще фото")</f>
        <v>Еще фото</v>
      </c>
      <c r="F1320" s="13"/>
      <c r="G1320" s="11" t="s">
        <v>322</v>
      </c>
      <c r="H1320" s="11" t="s">
        <v>28</v>
      </c>
      <c r="I1320" s="14" t="s">
        <v>1966</v>
      </c>
      <c r="J1320" s="14" t="s">
        <v>122</v>
      </c>
      <c r="K1320" s="15" t="s">
        <v>30</v>
      </c>
      <c r="L1320" s="14" t="s">
        <v>2119</v>
      </c>
      <c r="M1320" s="14"/>
      <c r="N1320" s="14" t="s">
        <v>92</v>
      </c>
      <c r="O1320" s="14"/>
      <c r="P1320" s="15" t="s">
        <v>164</v>
      </c>
      <c r="Q1320" s="16">
        <v>10899</v>
      </c>
      <c r="R1320" s="17">
        <v>40</v>
      </c>
      <c r="S1320" s="18">
        <v>7520.3099999999986</v>
      </c>
      <c r="T1320" s="19" t="s">
        <v>34</v>
      </c>
      <c r="U1320" s="20" t="s">
        <v>37</v>
      </c>
      <c r="V1320" s="21" t="s">
        <v>38</v>
      </c>
      <c r="W1320" s="22">
        <v>1</v>
      </c>
      <c r="X1320" s="23"/>
    </row>
    <row r="1321" spans="1:24" s="1" customFormat="1" ht="108" customHeight="1" x14ac:dyDescent="0.3">
      <c r="A1321" s="11" t="s">
        <v>23</v>
      </c>
      <c r="B1321" s="11" t="s">
        <v>2120</v>
      </c>
      <c r="C1321" s="12" t="s">
        <v>2121</v>
      </c>
      <c r="D1321" s="26"/>
      <c r="E1321" s="39" t="str">
        <f>HYPERLINK("https://www.google.ru/search?q=FN0247-010&amp;newwindow=1&amp;tbm=isch","Еще фото")</f>
        <v>Еще фото</v>
      </c>
      <c r="F1321" s="13"/>
      <c r="G1321" s="11" t="s">
        <v>1976</v>
      </c>
      <c r="H1321" s="11" t="s">
        <v>28</v>
      </c>
      <c r="I1321" s="14" t="s">
        <v>1966</v>
      </c>
      <c r="J1321" s="14" t="s">
        <v>29</v>
      </c>
      <c r="K1321" s="15" t="s">
        <v>30</v>
      </c>
      <c r="L1321" s="14" t="s">
        <v>2122</v>
      </c>
      <c r="M1321" s="14"/>
      <c r="N1321" s="14" t="s">
        <v>92</v>
      </c>
      <c r="O1321" s="14"/>
      <c r="P1321" s="15" t="s">
        <v>164</v>
      </c>
      <c r="Q1321" s="16">
        <v>11099</v>
      </c>
      <c r="R1321" s="17">
        <v>40</v>
      </c>
      <c r="S1321" s="18">
        <v>7658.3099999999986</v>
      </c>
      <c r="T1321" s="19" t="s">
        <v>34</v>
      </c>
      <c r="U1321" s="20" t="s">
        <v>47</v>
      </c>
      <c r="V1321" s="21" t="s">
        <v>48</v>
      </c>
      <c r="W1321" s="22">
        <v>1</v>
      </c>
      <c r="X1321" s="23"/>
    </row>
    <row r="1322" spans="1:24" s="1" customFormat="1" ht="108" customHeight="1" x14ac:dyDescent="0.3">
      <c r="A1322" s="11" t="s">
        <v>23</v>
      </c>
      <c r="B1322" s="11" t="s">
        <v>2123</v>
      </c>
      <c r="C1322" s="12" t="s">
        <v>2124</v>
      </c>
      <c r="D1322" s="26"/>
      <c r="E1322" s="39" t="str">
        <f>HYPERLINK("https://www.google.ru/search?q=FN3861-013&amp;newwindow=1&amp;tbm=isch","Еще фото")</f>
        <v>Еще фото</v>
      </c>
      <c r="F1322" s="13"/>
      <c r="G1322" s="11" t="s">
        <v>1965</v>
      </c>
      <c r="H1322" s="11" t="s">
        <v>28</v>
      </c>
      <c r="I1322" s="14" t="s">
        <v>1966</v>
      </c>
      <c r="J1322" s="14" t="s">
        <v>29</v>
      </c>
      <c r="K1322" s="15" t="s">
        <v>30</v>
      </c>
      <c r="L1322" s="14" t="s">
        <v>2125</v>
      </c>
      <c r="M1322" s="14"/>
      <c r="N1322" s="14" t="s">
        <v>92</v>
      </c>
      <c r="O1322" s="14"/>
      <c r="P1322" s="15" t="s">
        <v>2126</v>
      </c>
      <c r="Q1322" s="16">
        <v>8699</v>
      </c>
      <c r="R1322" s="17">
        <v>40</v>
      </c>
      <c r="S1322" s="18">
        <v>6002.3099999999995</v>
      </c>
      <c r="T1322" s="19" t="s">
        <v>34</v>
      </c>
      <c r="U1322" s="20" t="s">
        <v>35</v>
      </c>
      <c r="V1322" s="21" t="s">
        <v>36</v>
      </c>
      <c r="W1322" s="22">
        <v>1</v>
      </c>
      <c r="X1322" s="23"/>
    </row>
    <row r="1323" spans="1:24" s="1" customFormat="1" ht="52.05" customHeight="1" x14ac:dyDescent="0.3">
      <c r="A1323" s="11" t="s">
        <v>23</v>
      </c>
      <c r="B1323" s="11" t="s">
        <v>2123</v>
      </c>
      <c r="C1323" s="12" t="s">
        <v>2127</v>
      </c>
      <c r="D1323" s="59"/>
      <c r="E1323" s="39" t="str">
        <f>HYPERLINK("https://www.google.ru/search?q=FN3861-084&amp;newwindow=1&amp;tbm=isch","Еще фото")</f>
        <v>Еще фото</v>
      </c>
      <c r="F1323" s="13"/>
      <c r="G1323" s="11" t="s">
        <v>1965</v>
      </c>
      <c r="H1323" s="11" t="s">
        <v>28</v>
      </c>
      <c r="I1323" s="14" t="s">
        <v>1966</v>
      </c>
      <c r="J1323" s="14" t="s">
        <v>29</v>
      </c>
      <c r="K1323" s="15" t="s">
        <v>30</v>
      </c>
      <c r="L1323" s="56"/>
      <c r="M1323" s="14"/>
      <c r="N1323" s="14" t="s">
        <v>32</v>
      </c>
      <c r="O1323" s="14"/>
      <c r="P1323" s="15" t="s">
        <v>70</v>
      </c>
      <c r="Q1323" s="16">
        <v>10799</v>
      </c>
      <c r="R1323" s="17">
        <v>40</v>
      </c>
      <c r="S1323" s="18">
        <v>7451.3099999999986</v>
      </c>
      <c r="T1323" s="19" t="s">
        <v>34</v>
      </c>
      <c r="U1323" s="20" t="s">
        <v>47</v>
      </c>
      <c r="V1323" s="21" t="s">
        <v>48</v>
      </c>
      <c r="W1323" s="22">
        <v>1</v>
      </c>
      <c r="X1323" s="23"/>
    </row>
    <row r="1324" spans="1:24" s="1" customFormat="1" ht="61.05" customHeight="1" x14ac:dyDescent="0.3">
      <c r="A1324" s="24" t="s">
        <v>23</v>
      </c>
      <c r="B1324" s="24" t="s">
        <v>2123</v>
      </c>
      <c r="C1324" s="12" t="s">
        <v>2127</v>
      </c>
      <c r="D1324" s="60"/>
      <c r="E1324" s="39" t="str">
        <f>HYPERLINK("https://www.google.ru/search?q=FN3861-084&amp;newwindow=1&amp;tbm=isch","Еще фото")</f>
        <v>Еще фото</v>
      </c>
      <c r="F1324" s="13"/>
      <c r="G1324" s="24" t="s">
        <v>1965</v>
      </c>
      <c r="H1324" s="24" t="s">
        <v>28</v>
      </c>
      <c r="I1324" s="24" t="s">
        <v>1966</v>
      </c>
      <c r="J1324" s="14" t="s">
        <v>29</v>
      </c>
      <c r="K1324" s="15" t="s">
        <v>30</v>
      </c>
      <c r="L1324" s="58"/>
      <c r="M1324" s="14"/>
      <c r="N1324" s="14" t="s">
        <v>32</v>
      </c>
      <c r="O1324" s="14"/>
      <c r="P1324" s="15" t="s">
        <v>70</v>
      </c>
      <c r="Q1324" s="16">
        <v>10799</v>
      </c>
      <c r="R1324" s="17">
        <v>40</v>
      </c>
      <c r="S1324" s="18">
        <v>7451.3099999999986</v>
      </c>
      <c r="T1324" s="19" t="s">
        <v>34</v>
      </c>
      <c r="U1324" s="20" t="s">
        <v>35</v>
      </c>
      <c r="V1324" s="21" t="s">
        <v>36</v>
      </c>
      <c r="W1324" s="22">
        <v>1</v>
      </c>
      <c r="X1324" s="23"/>
    </row>
    <row r="1325" spans="1:24" s="1" customFormat="1" ht="26" customHeight="1" x14ac:dyDescent="0.3">
      <c r="A1325" s="11" t="s">
        <v>23</v>
      </c>
      <c r="B1325" s="11" t="s">
        <v>2128</v>
      </c>
      <c r="C1325" s="12" t="s">
        <v>2129</v>
      </c>
      <c r="D1325" s="53"/>
      <c r="E1325" s="39" t="str">
        <f>HYPERLINK("https://www.google.ru/search?q=FN3866-133&amp;newwindow=1&amp;tbm=isch","Еще фото")</f>
        <v>Еще фото</v>
      </c>
      <c r="F1325" s="13"/>
      <c r="G1325" s="11" t="s">
        <v>1965</v>
      </c>
      <c r="H1325" s="11" t="s">
        <v>28</v>
      </c>
      <c r="I1325" s="14" t="s">
        <v>1966</v>
      </c>
      <c r="J1325" s="14" t="s">
        <v>29</v>
      </c>
      <c r="K1325" s="15" t="s">
        <v>30</v>
      </c>
      <c r="L1325" s="56"/>
      <c r="M1325" s="14"/>
      <c r="N1325" s="14" t="s">
        <v>146</v>
      </c>
      <c r="O1325" s="14"/>
      <c r="P1325" s="15" t="s">
        <v>65</v>
      </c>
      <c r="Q1325" s="16">
        <v>10099</v>
      </c>
      <c r="R1325" s="17">
        <v>40</v>
      </c>
      <c r="S1325" s="18">
        <v>6968.3099999999995</v>
      </c>
      <c r="T1325" s="19" t="s">
        <v>34</v>
      </c>
      <c r="U1325" s="20" t="s">
        <v>47</v>
      </c>
      <c r="V1325" s="21" t="s">
        <v>48</v>
      </c>
      <c r="W1325" s="22">
        <v>5</v>
      </c>
      <c r="X1325" s="23"/>
    </row>
    <row r="1326" spans="1:24" s="1" customFormat="1" ht="26" customHeight="1" x14ac:dyDescent="0.3">
      <c r="A1326" s="24" t="s">
        <v>23</v>
      </c>
      <c r="B1326" s="24" t="s">
        <v>2128</v>
      </c>
      <c r="C1326" s="12" t="s">
        <v>2129</v>
      </c>
      <c r="D1326" s="54"/>
      <c r="E1326" s="39" t="str">
        <f>HYPERLINK("https://www.google.ru/search?q=FN3866-133&amp;newwindow=1&amp;tbm=isch","Еще фото")</f>
        <v>Еще фото</v>
      </c>
      <c r="F1326" s="13"/>
      <c r="G1326" s="24" t="s">
        <v>1965</v>
      </c>
      <c r="H1326" s="24" t="s">
        <v>28</v>
      </c>
      <c r="I1326" s="24" t="s">
        <v>1966</v>
      </c>
      <c r="J1326" s="14" t="s">
        <v>29</v>
      </c>
      <c r="K1326" s="15" t="s">
        <v>30</v>
      </c>
      <c r="L1326" s="57"/>
      <c r="M1326" s="14"/>
      <c r="N1326" s="14" t="s">
        <v>146</v>
      </c>
      <c r="O1326" s="14"/>
      <c r="P1326" s="15" t="s">
        <v>65</v>
      </c>
      <c r="Q1326" s="16">
        <v>10099</v>
      </c>
      <c r="R1326" s="17">
        <v>40</v>
      </c>
      <c r="S1326" s="18">
        <v>6968.3099999999995</v>
      </c>
      <c r="T1326" s="19" t="s">
        <v>34</v>
      </c>
      <c r="U1326" s="20" t="s">
        <v>35</v>
      </c>
      <c r="V1326" s="21" t="s">
        <v>36</v>
      </c>
      <c r="W1326" s="22">
        <v>9</v>
      </c>
      <c r="X1326" s="23"/>
    </row>
    <row r="1327" spans="1:24" s="1" customFormat="1" ht="26" customHeight="1" x14ac:dyDescent="0.3">
      <c r="A1327" s="24" t="s">
        <v>23</v>
      </c>
      <c r="B1327" s="24" t="s">
        <v>2128</v>
      </c>
      <c r="C1327" s="12" t="s">
        <v>2129</v>
      </c>
      <c r="D1327" s="54"/>
      <c r="E1327" s="39" t="str">
        <f>HYPERLINK("https://www.google.ru/search?q=FN3866-133&amp;newwindow=1&amp;tbm=isch","Еще фото")</f>
        <v>Еще фото</v>
      </c>
      <c r="F1327" s="13"/>
      <c r="G1327" s="24" t="s">
        <v>1965</v>
      </c>
      <c r="H1327" s="24" t="s">
        <v>28</v>
      </c>
      <c r="I1327" s="24" t="s">
        <v>1966</v>
      </c>
      <c r="J1327" s="14" t="s">
        <v>29</v>
      </c>
      <c r="K1327" s="15" t="s">
        <v>30</v>
      </c>
      <c r="L1327" s="57"/>
      <c r="M1327" s="14"/>
      <c r="N1327" s="14" t="s">
        <v>146</v>
      </c>
      <c r="O1327" s="14"/>
      <c r="P1327" s="15" t="s">
        <v>65</v>
      </c>
      <c r="Q1327" s="16">
        <v>10099</v>
      </c>
      <c r="R1327" s="17">
        <v>40</v>
      </c>
      <c r="S1327" s="18">
        <v>6968.3099999999995</v>
      </c>
      <c r="T1327" s="19" t="s">
        <v>34</v>
      </c>
      <c r="U1327" s="20" t="s">
        <v>37</v>
      </c>
      <c r="V1327" s="21" t="s">
        <v>38</v>
      </c>
      <c r="W1327" s="22">
        <v>8</v>
      </c>
      <c r="X1327" s="23"/>
    </row>
    <row r="1328" spans="1:24" s="1" customFormat="1" ht="26" customHeight="1" x14ac:dyDescent="0.3">
      <c r="A1328" s="24" t="s">
        <v>23</v>
      </c>
      <c r="B1328" s="24" t="s">
        <v>2128</v>
      </c>
      <c r="C1328" s="12" t="s">
        <v>2129</v>
      </c>
      <c r="D1328" s="55"/>
      <c r="E1328" s="39" t="str">
        <f>HYPERLINK("https://www.google.ru/search?q=FN3866-133&amp;newwindow=1&amp;tbm=isch","Еще фото")</f>
        <v>Еще фото</v>
      </c>
      <c r="F1328" s="13"/>
      <c r="G1328" s="24" t="s">
        <v>1965</v>
      </c>
      <c r="H1328" s="24" t="s">
        <v>28</v>
      </c>
      <c r="I1328" s="24" t="s">
        <v>1966</v>
      </c>
      <c r="J1328" s="14" t="s">
        <v>29</v>
      </c>
      <c r="K1328" s="15" t="s">
        <v>30</v>
      </c>
      <c r="L1328" s="58"/>
      <c r="M1328" s="14"/>
      <c r="N1328" s="14" t="s">
        <v>146</v>
      </c>
      <c r="O1328" s="14"/>
      <c r="P1328" s="15" t="s">
        <v>65</v>
      </c>
      <c r="Q1328" s="16">
        <v>10099</v>
      </c>
      <c r="R1328" s="17">
        <v>40</v>
      </c>
      <c r="S1328" s="18">
        <v>6968.3099999999995</v>
      </c>
      <c r="T1328" s="19" t="s">
        <v>34</v>
      </c>
      <c r="U1328" s="20" t="s">
        <v>39</v>
      </c>
      <c r="V1328" s="21" t="s">
        <v>40</v>
      </c>
      <c r="W1328" s="22">
        <v>2</v>
      </c>
      <c r="X1328" s="23"/>
    </row>
    <row r="1329" spans="1:24" s="1" customFormat="1" ht="26" customHeight="1" x14ac:dyDescent="0.3">
      <c r="A1329" s="11" t="s">
        <v>23</v>
      </c>
      <c r="B1329" s="11" t="s">
        <v>2130</v>
      </c>
      <c r="C1329" s="12" t="s">
        <v>2131</v>
      </c>
      <c r="D1329" s="53"/>
      <c r="E1329" s="39" t="str">
        <f>HYPERLINK("https://www.google.ru/search?q=FN3868-010&amp;newwindow=1&amp;tbm=isch","Еще фото")</f>
        <v>Еще фото</v>
      </c>
      <c r="F1329" s="13" t="s">
        <v>26</v>
      </c>
      <c r="G1329" s="11" t="s">
        <v>1965</v>
      </c>
      <c r="H1329" s="11" t="s">
        <v>28</v>
      </c>
      <c r="I1329" s="14" t="s">
        <v>1966</v>
      </c>
      <c r="J1329" s="14" t="s">
        <v>29</v>
      </c>
      <c r="K1329" s="15" t="s">
        <v>30</v>
      </c>
      <c r="L1329" s="56" t="s">
        <v>2132</v>
      </c>
      <c r="M1329" s="14"/>
      <c r="N1329" s="14" t="s">
        <v>92</v>
      </c>
      <c r="O1329" s="14"/>
      <c r="P1329" s="15" t="s">
        <v>65</v>
      </c>
      <c r="Q1329" s="16">
        <v>10699</v>
      </c>
      <c r="R1329" s="17">
        <v>40</v>
      </c>
      <c r="S1329" s="18">
        <v>7382.3099999999986</v>
      </c>
      <c r="T1329" s="19" t="s">
        <v>34</v>
      </c>
      <c r="U1329" s="20" t="s">
        <v>47</v>
      </c>
      <c r="V1329" s="21" t="s">
        <v>48</v>
      </c>
      <c r="W1329" s="22">
        <v>4</v>
      </c>
      <c r="X1329" s="23"/>
    </row>
    <row r="1330" spans="1:24" s="1" customFormat="1" ht="26" customHeight="1" x14ac:dyDescent="0.3">
      <c r="A1330" s="24" t="s">
        <v>23</v>
      </c>
      <c r="B1330" s="24" t="s">
        <v>2130</v>
      </c>
      <c r="C1330" s="12" t="s">
        <v>2131</v>
      </c>
      <c r="D1330" s="54"/>
      <c r="E1330" s="39" t="str">
        <f>HYPERLINK("https://www.google.ru/search?q=FN3868-010&amp;newwindow=1&amp;tbm=isch","Еще фото")</f>
        <v>Еще фото</v>
      </c>
      <c r="F1330" s="13" t="s">
        <v>26</v>
      </c>
      <c r="G1330" s="24" t="s">
        <v>1965</v>
      </c>
      <c r="H1330" s="24" t="s">
        <v>28</v>
      </c>
      <c r="I1330" s="24" t="s">
        <v>1966</v>
      </c>
      <c r="J1330" s="14" t="s">
        <v>29</v>
      </c>
      <c r="K1330" s="15" t="s">
        <v>30</v>
      </c>
      <c r="L1330" s="57"/>
      <c r="M1330" s="14"/>
      <c r="N1330" s="14" t="s">
        <v>92</v>
      </c>
      <c r="O1330" s="14"/>
      <c r="P1330" s="15" t="s">
        <v>65</v>
      </c>
      <c r="Q1330" s="16">
        <v>10699</v>
      </c>
      <c r="R1330" s="17">
        <v>40</v>
      </c>
      <c r="S1330" s="18">
        <v>7382.3099999999986</v>
      </c>
      <c r="T1330" s="19" t="s">
        <v>34</v>
      </c>
      <c r="U1330" s="20" t="s">
        <v>35</v>
      </c>
      <c r="V1330" s="21" t="s">
        <v>36</v>
      </c>
      <c r="W1330" s="22">
        <v>8</v>
      </c>
      <c r="X1330" s="23"/>
    </row>
    <row r="1331" spans="1:24" s="1" customFormat="1" ht="26" customHeight="1" x14ac:dyDescent="0.3">
      <c r="A1331" s="24" t="s">
        <v>23</v>
      </c>
      <c r="B1331" s="24" t="s">
        <v>2130</v>
      </c>
      <c r="C1331" s="12" t="s">
        <v>2131</v>
      </c>
      <c r="D1331" s="54"/>
      <c r="E1331" s="39" t="str">
        <f>HYPERLINK("https://www.google.ru/search?q=FN3868-010&amp;newwindow=1&amp;tbm=isch","Еще фото")</f>
        <v>Еще фото</v>
      </c>
      <c r="F1331" s="13" t="s">
        <v>26</v>
      </c>
      <c r="G1331" s="24" t="s">
        <v>1965</v>
      </c>
      <c r="H1331" s="24" t="s">
        <v>28</v>
      </c>
      <c r="I1331" s="24" t="s">
        <v>1966</v>
      </c>
      <c r="J1331" s="14" t="s">
        <v>29</v>
      </c>
      <c r="K1331" s="15" t="s">
        <v>30</v>
      </c>
      <c r="L1331" s="57"/>
      <c r="M1331" s="14"/>
      <c r="N1331" s="14" t="s">
        <v>92</v>
      </c>
      <c r="O1331" s="14"/>
      <c r="P1331" s="15" t="s">
        <v>65</v>
      </c>
      <c r="Q1331" s="16">
        <v>10699</v>
      </c>
      <c r="R1331" s="17">
        <v>40</v>
      </c>
      <c r="S1331" s="18">
        <v>7382.3099999999986</v>
      </c>
      <c r="T1331" s="19" t="s">
        <v>34</v>
      </c>
      <c r="U1331" s="20" t="s">
        <v>37</v>
      </c>
      <c r="V1331" s="21" t="s">
        <v>38</v>
      </c>
      <c r="W1331" s="22">
        <v>6</v>
      </c>
      <c r="X1331" s="23"/>
    </row>
    <row r="1332" spans="1:24" s="1" customFormat="1" ht="26" customHeight="1" x14ac:dyDescent="0.3">
      <c r="A1332" s="24" t="s">
        <v>23</v>
      </c>
      <c r="B1332" s="24" t="s">
        <v>2130</v>
      </c>
      <c r="C1332" s="12" t="s">
        <v>2131</v>
      </c>
      <c r="D1332" s="55"/>
      <c r="E1332" s="39" t="str">
        <f>HYPERLINK("https://www.google.ru/search?q=FN3868-010&amp;newwindow=1&amp;tbm=isch","Еще фото")</f>
        <v>Еще фото</v>
      </c>
      <c r="F1332" s="13" t="s">
        <v>26</v>
      </c>
      <c r="G1332" s="24" t="s">
        <v>1965</v>
      </c>
      <c r="H1332" s="24" t="s">
        <v>28</v>
      </c>
      <c r="I1332" s="24" t="s">
        <v>1966</v>
      </c>
      <c r="J1332" s="14" t="s">
        <v>29</v>
      </c>
      <c r="K1332" s="15" t="s">
        <v>30</v>
      </c>
      <c r="L1332" s="58"/>
      <c r="M1332" s="14"/>
      <c r="N1332" s="14" t="s">
        <v>92</v>
      </c>
      <c r="O1332" s="14"/>
      <c r="P1332" s="15" t="s">
        <v>65</v>
      </c>
      <c r="Q1332" s="16">
        <v>10699</v>
      </c>
      <c r="R1332" s="17">
        <v>40</v>
      </c>
      <c r="S1332" s="18">
        <v>7382.3099999999986</v>
      </c>
      <c r="T1332" s="19" t="s">
        <v>34</v>
      </c>
      <c r="U1332" s="20" t="s">
        <v>39</v>
      </c>
      <c r="V1332" s="21" t="s">
        <v>40</v>
      </c>
      <c r="W1332" s="22">
        <v>4</v>
      </c>
      <c r="X1332" s="23"/>
    </row>
    <row r="1333" spans="1:24" s="1" customFormat="1" ht="108" customHeight="1" x14ac:dyDescent="0.3">
      <c r="A1333" s="11" t="s">
        <v>23</v>
      </c>
      <c r="B1333" s="11" t="s">
        <v>2133</v>
      </c>
      <c r="C1333" s="12" t="s">
        <v>2134</v>
      </c>
      <c r="D1333" s="26"/>
      <c r="E1333" s="39" t="str">
        <f>HYPERLINK("https://www.google.ru/search?q=FN3884-063&amp;newwindow=1&amp;tbm=isch","Еще фото")</f>
        <v>Еще фото</v>
      </c>
      <c r="F1333" s="13"/>
      <c r="G1333" s="11" t="s">
        <v>1965</v>
      </c>
      <c r="H1333" s="11" t="s">
        <v>28</v>
      </c>
      <c r="I1333" s="14" t="s">
        <v>1966</v>
      </c>
      <c r="J1333" s="14" t="s">
        <v>29</v>
      </c>
      <c r="K1333" s="15" t="s">
        <v>30</v>
      </c>
      <c r="L1333" s="14" t="s">
        <v>2135</v>
      </c>
      <c r="M1333" s="14"/>
      <c r="N1333" s="14" t="s">
        <v>32</v>
      </c>
      <c r="O1333" s="14"/>
      <c r="P1333" s="15" t="s">
        <v>70</v>
      </c>
      <c r="Q1333" s="16">
        <v>11199</v>
      </c>
      <c r="R1333" s="17">
        <v>40</v>
      </c>
      <c r="S1333" s="18">
        <v>7727.3099999999986</v>
      </c>
      <c r="T1333" s="19" t="s">
        <v>34</v>
      </c>
      <c r="U1333" s="20" t="s">
        <v>47</v>
      </c>
      <c r="V1333" s="21" t="s">
        <v>48</v>
      </c>
      <c r="W1333" s="22">
        <v>1</v>
      </c>
      <c r="X1333" s="23"/>
    </row>
    <row r="1334" spans="1:24" s="1" customFormat="1" ht="52.05" customHeight="1" x14ac:dyDescent="0.3">
      <c r="A1334" s="11" t="s">
        <v>23</v>
      </c>
      <c r="B1334" s="11" t="s">
        <v>2136</v>
      </c>
      <c r="C1334" s="12" t="s">
        <v>2137</v>
      </c>
      <c r="D1334" s="59"/>
      <c r="E1334" s="39" t="str">
        <f>HYPERLINK("https://www.google.ru/search?q=FN3888-063&amp;newwindow=1&amp;tbm=isch","Еще фото")</f>
        <v>Еще фото</v>
      </c>
      <c r="F1334" s="13"/>
      <c r="G1334" s="11" t="s">
        <v>1965</v>
      </c>
      <c r="H1334" s="11" t="s">
        <v>28</v>
      </c>
      <c r="I1334" s="14" t="s">
        <v>1966</v>
      </c>
      <c r="J1334" s="14" t="s">
        <v>29</v>
      </c>
      <c r="K1334" s="15" t="s">
        <v>30</v>
      </c>
      <c r="L1334" s="56" t="s">
        <v>2138</v>
      </c>
      <c r="M1334" s="14"/>
      <c r="N1334" s="14" t="s">
        <v>32</v>
      </c>
      <c r="O1334" s="14"/>
      <c r="P1334" s="15" t="s">
        <v>70</v>
      </c>
      <c r="Q1334" s="16">
        <v>9699</v>
      </c>
      <c r="R1334" s="17">
        <v>40</v>
      </c>
      <c r="S1334" s="18">
        <v>6692.3099999999995</v>
      </c>
      <c r="T1334" s="19" t="s">
        <v>34</v>
      </c>
      <c r="U1334" s="20" t="s">
        <v>35</v>
      </c>
      <c r="V1334" s="21" t="s">
        <v>36</v>
      </c>
      <c r="W1334" s="22">
        <v>2</v>
      </c>
      <c r="X1334" s="23"/>
    </row>
    <row r="1335" spans="1:24" s="1" customFormat="1" ht="61.05" customHeight="1" x14ac:dyDescent="0.3">
      <c r="A1335" s="24" t="s">
        <v>23</v>
      </c>
      <c r="B1335" s="24" t="s">
        <v>2136</v>
      </c>
      <c r="C1335" s="12" t="s">
        <v>2137</v>
      </c>
      <c r="D1335" s="60"/>
      <c r="E1335" s="39" t="str">
        <f>HYPERLINK("https://www.google.ru/search?q=FN3888-063&amp;newwindow=1&amp;tbm=isch","Еще фото")</f>
        <v>Еще фото</v>
      </c>
      <c r="F1335" s="13"/>
      <c r="G1335" s="24" t="s">
        <v>1965</v>
      </c>
      <c r="H1335" s="24" t="s">
        <v>28</v>
      </c>
      <c r="I1335" s="24" t="s">
        <v>1966</v>
      </c>
      <c r="J1335" s="14" t="s">
        <v>29</v>
      </c>
      <c r="K1335" s="15" t="s">
        <v>30</v>
      </c>
      <c r="L1335" s="58"/>
      <c r="M1335" s="14"/>
      <c r="N1335" s="14" t="s">
        <v>32</v>
      </c>
      <c r="O1335" s="14"/>
      <c r="P1335" s="15" t="s">
        <v>70</v>
      </c>
      <c r="Q1335" s="16">
        <v>9699</v>
      </c>
      <c r="R1335" s="17">
        <v>40</v>
      </c>
      <c r="S1335" s="18">
        <v>6692.3099999999995</v>
      </c>
      <c r="T1335" s="19" t="s">
        <v>34</v>
      </c>
      <c r="U1335" s="20" t="s">
        <v>37</v>
      </c>
      <c r="V1335" s="21" t="s">
        <v>38</v>
      </c>
      <c r="W1335" s="22">
        <v>1</v>
      </c>
      <c r="X1335" s="23"/>
    </row>
    <row r="1336" spans="1:24" s="1" customFormat="1" ht="108" customHeight="1" x14ac:dyDescent="0.3">
      <c r="A1336" s="11" t="s">
        <v>23</v>
      </c>
      <c r="B1336" s="11" t="s">
        <v>2139</v>
      </c>
      <c r="C1336" s="12" t="s">
        <v>2140</v>
      </c>
      <c r="D1336" s="26"/>
      <c r="E1336" s="39" t="str">
        <f>HYPERLINK("https://www.google.ru/search?q=FQ3426-063&amp;newwindow=1&amp;tbm=isch","Еще фото")</f>
        <v>Еще фото</v>
      </c>
      <c r="F1336" s="13"/>
      <c r="G1336" s="11" t="s">
        <v>1965</v>
      </c>
      <c r="H1336" s="11" t="s">
        <v>28</v>
      </c>
      <c r="I1336" s="14" t="s">
        <v>1966</v>
      </c>
      <c r="J1336" s="14" t="s">
        <v>29</v>
      </c>
      <c r="K1336" s="15" t="s">
        <v>30</v>
      </c>
      <c r="L1336" s="14" t="s">
        <v>2141</v>
      </c>
      <c r="M1336" s="14"/>
      <c r="N1336" s="14" t="s">
        <v>32</v>
      </c>
      <c r="O1336" s="14"/>
      <c r="P1336" s="15" t="s">
        <v>198</v>
      </c>
      <c r="Q1336" s="16">
        <v>10799</v>
      </c>
      <c r="R1336" s="17">
        <v>40</v>
      </c>
      <c r="S1336" s="18">
        <v>7451.3099999999986</v>
      </c>
      <c r="T1336" s="19" t="s">
        <v>34</v>
      </c>
      <c r="U1336" s="20" t="s">
        <v>37</v>
      </c>
      <c r="V1336" s="21" t="s">
        <v>38</v>
      </c>
      <c r="W1336" s="22">
        <v>3</v>
      </c>
      <c r="X1336" s="23"/>
    </row>
    <row r="1337" spans="1:24" s="1" customFormat="1" ht="35" customHeight="1" x14ac:dyDescent="0.3">
      <c r="A1337" s="11" t="s">
        <v>23</v>
      </c>
      <c r="B1337" s="11" t="s">
        <v>2040</v>
      </c>
      <c r="C1337" s="12" t="s">
        <v>2142</v>
      </c>
      <c r="D1337" s="53"/>
      <c r="E1337" s="39" t="str">
        <f>HYPERLINK("https://www.google.ru/search?q=HF7708-361&amp;newwindow=1&amp;tbm=isch","Еще фото")</f>
        <v>Еще фото</v>
      </c>
      <c r="F1337" s="13"/>
      <c r="G1337" s="11" t="s">
        <v>1965</v>
      </c>
      <c r="H1337" s="11" t="s">
        <v>28</v>
      </c>
      <c r="I1337" s="14" t="s">
        <v>1966</v>
      </c>
      <c r="J1337" s="14" t="s">
        <v>29</v>
      </c>
      <c r="K1337" s="15" t="s">
        <v>30</v>
      </c>
      <c r="L1337" s="56" t="s">
        <v>2143</v>
      </c>
      <c r="M1337" s="14"/>
      <c r="N1337" s="14" t="s">
        <v>64</v>
      </c>
      <c r="O1337" s="14"/>
      <c r="P1337" s="15" t="s">
        <v>2039</v>
      </c>
      <c r="Q1337" s="16">
        <v>11799</v>
      </c>
      <c r="R1337" s="17">
        <v>40</v>
      </c>
      <c r="S1337" s="18">
        <v>8141.3099999999986</v>
      </c>
      <c r="T1337" s="19" t="s">
        <v>34</v>
      </c>
      <c r="U1337" s="20" t="s">
        <v>47</v>
      </c>
      <c r="V1337" s="21" t="s">
        <v>48</v>
      </c>
      <c r="W1337" s="22">
        <v>1</v>
      </c>
      <c r="X1337" s="23"/>
    </row>
    <row r="1338" spans="1:24" s="1" customFormat="1" ht="35" customHeight="1" x14ac:dyDescent="0.3">
      <c r="A1338" s="24" t="s">
        <v>23</v>
      </c>
      <c r="B1338" s="24" t="s">
        <v>2040</v>
      </c>
      <c r="C1338" s="12" t="s">
        <v>2142</v>
      </c>
      <c r="D1338" s="54"/>
      <c r="E1338" s="39" t="str">
        <f>HYPERLINK("https://www.google.ru/search?q=HF7708-361&amp;newwindow=1&amp;tbm=isch","Еще фото")</f>
        <v>Еще фото</v>
      </c>
      <c r="F1338" s="13"/>
      <c r="G1338" s="24" t="s">
        <v>1965</v>
      </c>
      <c r="H1338" s="24" t="s">
        <v>28</v>
      </c>
      <c r="I1338" s="24" t="s">
        <v>1966</v>
      </c>
      <c r="J1338" s="14" t="s">
        <v>29</v>
      </c>
      <c r="K1338" s="15" t="s">
        <v>30</v>
      </c>
      <c r="L1338" s="57"/>
      <c r="M1338" s="14"/>
      <c r="N1338" s="14" t="s">
        <v>64</v>
      </c>
      <c r="O1338" s="14"/>
      <c r="P1338" s="15" t="s">
        <v>2039</v>
      </c>
      <c r="Q1338" s="16">
        <v>11799</v>
      </c>
      <c r="R1338" s="17">
        <v>40</v>
      </c>
      <c r="S1338" s="18">
        <v>8141.3099999999986</v>
      </c>
      <c r="T1338" s="19" t="s">
        <v>34</v>
      </c>
      <c r="U1338" s="20" t="s">
        <v>35</v>
      </c>
      <c r="V1338" s="21" t="s">
        <v>36</v>
      </c>
      <c r="W1338" s="22">
        <v>1</v>
      </c>
      <c r="X1338" s="23"/>
    </row>
    <row r="1339" spans="1:24" s="1" customFormat="1" ht="37.049999999999997" customHeight="1" x14ac:dyDescent="0.3">
      <c r="A1339" s="24" t="s">
        <v>23</v>
      </c>
      <c r="B1339" s="24" t="s">
        <v>2040</v>
      </c>
      <c r="C1339" s="12" t="s">
        <v>2142</v>
      </c>
      <c r="D1339" s="55"/>
      <c r="E1339" s="39" t="str">
        <f>HYPERLINK("https://www.google.ru/search?q=HF7708-361&amp;newwindow=1&amp;tbm=isch","Еще фото")</f>
        <v>Еще фото</v>
      </c>
      <c r="F1339" s="13"/>
      <c r="G1339" s="24" t="s">
        <v>1965</v>
      </c>
      <c r="H1339" s="24" t="s">
        <v>28</v>
      </c>
      <c r="I1339" s="24" t="s">
        <v>1966</v>
      </c>
      <c r="J1339" s="14" t="s">
        <v>29</v>
      </c>
      <c r="K1339" s="15" t="s">
        <v>30</v>
      </c>
      <c r="L1339" s="58"/>
      <c r="M1339" s="14"/>
      <c r="N1339" s="14" t="s">
        <v>64</v>
      </c>
      <c r="O1339" s="14"/>
      <c r="P1339" s="15" t="s">
        <v>2039</v>
      </c>
      <c r="Q1339" s="16">
        <v>11799</v>
      </c>
      <c r="R1339" s="17">
        <v>40</v>
      </c>
      <c r="S1339" s="18">
        <v>8141.3099999999986</v>
      </c>
      <c r="T1339" s="19" t="s">
        <v>34</v>
      </c>
      <c r="U1339" s="20" t="s">
        <v>37</v>
      </c>
      <c r="V1339" s="21" t="s">
        <v>38</v>
      </c>
      <c r="W1339" s="22">
        <v>11</v>
      </c>
      <c r="X1339" s="23"/>
    </row>
    <row r="1340" spans="1:24" s="1" customFormat="1" ht="52.05" customHeight="1" x14ac:dyDescent="0.3">
      <c r="A1340" s="11" t="s">
        <v>23</v>
      </c>
      <c r="B1340" s="11" t="s">
        <v>2144</v>
      </c>
      <c r="C1340" s="12" t="s">
        <v>2145</v>
      </c>
      <c r="D1340" s="59"/>
      <c r="E1340" s="39" t="str">
        <f>HYPERLINK("https://www.google.ru/search?q=HF9902-010&amp;newwindow=1&amp;tbm=isch","Еще фото")</f>
        <v>Еще фото</v>
      </c>
      <c r="F1340" s="13"/>
      <c r="G1340" s="11" t="s">
        <v>1965</v>
      </c>
      <c r="H1340" s="11" t="s">
        <v>28</v>
      </c>
      <c r="I1340" s="14" t="s">
        <v>1966</v>
      </c>
      <c r="J1340" s="14" t="s">
        <v>29</v>
      </c>
      <c r="K1340" s="15" t="s">
        <v>30</v>
      </c>
      <c r="L1340" s="56" t="s">
        <v>2146</v>
      </c>
      <c r="M1340" s="14"/>
      <c r="N1340" s="14" t="s">
        <v>241</v>
      </c>
      <c r="O1340" s="14"/>
      <c r="P1340" s="15" t="s">
        <v>2147</v>
      </c>
      <c r="Q1340" s="16">
        <v>12899</v>
      </c>
      <c r="R1340" s="17">
        <v>40</v>
      </c>
      <c r="S1340" s="18">
        <v>8900.31</v>
      </c>
      <c r="T1340" s="19" t="s">
        <v>34</v>
      </c>
      <c r="U1340" s="20" t="s">
        <v>47</v>
      </c>
      <c r="V1340" s="21" t="s">
        <v>48</v>
      </c>
      <c r="W1340" s="22">
        <v>1</v>
      </c>
      <c r="X1340" s="23"/>
    </row>
    <row r="1341" spans="1:24" s="1" customFormat="1" ht="61.05" customHeight="1" x14ac:dyDescent="0.3">
      <c r="A1341" s="24" t="s">
        <v>23</v>
      </c>
      <c r="B1341" s="24" t="s">
        <v>2144</v>
      </c>
      <c r="C1341" s="12" t="s">
        <v>2145</v>
      </c>
      <c r="D1341" s="60"/>
      <c r="E1341" s="39" t="str">
        <f>HYPERLINK("https://www.google.ru/search?q=HF9902-010&amp;newwindow=1&amp;tbm=isch","Еще фото")</f>
        <v>Еще фото</v>
      </c>
      <c r="F1341" s="13"/>
      <c r="G1341" s="24" t="s">
        <v>1965</v>
      </c>
      <c r="H1341" s="24" t="s">
        <v>28</v>
      </c>
      <c r="I1341" s="24" t="s">
        <v>1966</v>
      </c>
      <c r="J1341" s="14" t="s">
        <v>29</v>
      </c>
      <c r="K1341" s="15" t="s">
        <v>30</v>
      </c>
      <c r="L1341" s="58"/>
      <c r="M1341" s="14"/>
      <c r="N1341" s="14" t="s">
        <v>241</v>
      </c>
      <c r="O1341" s="14"/>
      <c r="P1341" s="15" t="s">
        <v>2147</v>
      </c>
      <c r="Q1341" s="16">
        <v>12899</v>
      </c>
      <c r="R1341" s="17">
        <v>40</v>
      </c>
      <c r="S1341" s="18">
        <v>8900.31</v>
      </c>
      <c r="T1341" s="19" t="s">
        <v>34</v>
      </c>
      <c r="U1341" s="20" t="s">
        <v>37</v>
      </c>
      <c r="V1341" s="21" t="s">
        <v>38</v>
      </c>
      <c r="W1341" s="22">
        <v>1</v>
      </c>
      <c r="X1341" s="23"/>
    </row>
    <row r="1342" spans="1:24" s="1" customFormat="1" ht="52.05" customHeight="1" x14ac:dyDescent="0.3">
      <c r="A1342" s="11" t="s">
        <v>23</v>
      </c>
      <c r="B1342" s="11" t="s">
        <v>2148</v>
      </c>
      <c r="C1342" s="12" t="s">
        <v>2149</v>
      </c>
      <c r="D1342" s="59"/>
      <c r="E1342" s="39" t="str">
        <f>HYPERLINK("https://www.google.ru/search?q=HJ0606-100&amp;newwindow=1&amp;tbm=isch","Еще фото")</f>
        <v>Еще фото</v>
      </c>
      <c r="F1342" s="13"/>
      <c r="G1342" s="11" t="s">
        <v>1965</v>
      </c>
      <c r="H1342" s="11" t="s">
        <v>28</v>
      </c>
      <c r="I1342" s="14" t="s">
        <v>1966</v>
      </c>
      <c r="J1342" s="14" t="s">
        <v>29</v>
      </c>
      <c r="K1342" s="15" t="s">
        <v>30</v>
      </c>
      <c r="L1342" s="56" t="s">
        <v>2150</v>
      </c>
      <c r="M1342" s="14"/>
      <c r="N1342" s="14" t="s">
        <v>75</v>
      </c>
      <c r="O1342" s="14"/>
      <c r="P1342" s="15" t="s">
        <v>191</v>
      </c>
      <c r="Q1342" s="16">
        <v>11499</v>
      </c>
      <c r="R1342" s="17">
        <v>40</v>
      </c>
      <c r="S1342" s="18">
        <v>7934.3099999999986</v>
      </c>
      <c r="T1342" s="19" t="s">
        <v>34</v>
      </c>
      <c r="U1342" s="20" t="s">
        <v>37</v>
      </c>
      <c r="V1342" s="21" t="s">
        <v>38</v>
      </c>
      <c r="W1342" s="22">
        <v>2</v>
      </c>
      <c r="X1342" s="23"/>
    </row>
    <row r="1343" spans="1:24" s="1" customFormat="1" ht="61.05" customHeight="1" x14ac:dyDescent="0.3">
      <c r="A1343" s="24" t="s">
        <v>23</v>
      </c>
      <c r="B1343" s="24" t="s">
        <v>2148</v>
      </c>
      <c r="C1343" s="12" t="s">
        <v>2149</v>
      </c>
      <c r="D1343" s="60"/>
      <c r="E1343" s="39" t="str">
        <f>HYPERLINK("https://www.google.ru/search?q=HJ0606-100&amp;newwindow=1&amp;tbm=isch","Еще фото")</f>
        <v>Еще фото</v>
      </c>
      <c r="F1343" s="13"/>
      <c r="G1343" s="24" t="s">
        <v>1965</v>
      </c>
      <c r="H1343" s="24" t="s">
        <v>28</v>
      </c>
      <c r="I1343" s="24" t="s">
        <v>1966</v>
      </c>
      <c r="J1343" s="14" t="s">
        <v>29</v>
      </c>
      <c r="K1343" s="15" t="s">
        <v>30</v>
      </c>
      <c r="L1343" s="58"/>
      <c r="M1343" s="14"/>
      <c r="N1343" s="14" t="s">
        <v>75</v>
      </c>
      <c r="O1343" s="14"/>
      <c r="P1343" s="15" t="s">
        <v>191</v>
      </c>
      <c r="Q1343" s="16">
        <v>11499</v>
      </c>
      <c r="R1343" s="17">
        <v>40</v>
      </c>
      <c r="S1343" s="18">
        <v>7934.3099999999986</v>
      </c>
      <c r="T1343" s="19" t="s">
        <v>34</v>
      </c>
      <c r="U1343" s="20" t="s">
        <v>39</v>
      </c>
      <c r="V1343" s="21" t="s">
        <v>40</v>
      </c>
      <c r="W1343" s="22">
        <v>2</v>
      </c>
      <c r="X1343" s="23"/>
    </row>
    <row r="1344" spans="1:24" s="1" customFormat="1" ht="108" customHeight="1" x14ac:dyDescent="0.3">
      <c r="A1344" s="11" t="s">
        <v>23</v>
      </c>
      <c r="B1344" s="11" t="s">
        <v>2151</v>
      </c>
      <c r="C1344" s="12" t="s">
        <v>2152</v>
      </c>
      <c r="D1344" s="26"/>
      <c r="E1344" s="39" t="str">
        <f>HYPERLINK("https://www.google.ru/search?q=HJ1186-010&amp;newwindow=1&amp;tbm=isch","Еще фото")</f>
        <v>Еще фото</v>
      </c>
      <c r="F1344" s="13"/>
      <c r="G1344" s="11" t="s">
        <v>1965</v>
      </c>
      <c r="H1344" s="11" t="s">
        <v>28</v>
      </c>
      <c r="I1344" s="14" t="s">
        <v>1966</v>
      </c>
      <c r="J1344" s="14" t="s">
        <v>29</v>
      </c>
      <c r="K1344" s="15" t="s">
        <v>58</v>
      </c>
      <c r="L1344" s="14" t="s">
        <v>2153</v>
      </c>
      <c r="M1344" s="14"/>
      <c r="N1344" s="14" t="s">
        <v>92</v>
      </c>
      <c r="O1344" s="14"/>
      <c r="P1344" s="15" t="s">
        <v>2154</v>
      </c>
      <c r="Q1344" s="16">
        <v>13899</v>
      </c>
      <c r="R1344" s="17">
        <v>40</v>
      </c>
      <c r="S1344" s="18">
        <v>9590.31</v>
      </c>
      <c r="T1344" s="19" t="s">
        <v>34</v>
      </c>
      <c r="U1344" s="20" t="s">
        <v>37</v>
      </c>
      <c r="V1344" s="21" t="s">
        <v>71</v>
      </c>
      <c r="W1344" s="22">
        <v>1</v>
      </c>
      <c r="X1344" s="23"/>
    </row>
    <row r="1345" spans="1:24" s="1" customFormat="1" ht="108" customHeight="1" x14ac:dyDescent="0.3">
      <c r="A1345" s="11" t="s">
        <v>23</v>
      </c>
      <c r="B1345" s="11" t="s">
        <v>2155</v>
      </c>
      <c r="C1345" s="12" t="s">
        <v>2156</v>
      </c>
      <c r="D1345" s="26"/>
      <c r="E1345" s="39" t="str">
        <f>HYPERLINK("https://www.google.ru/search?q=HJ1816-010&amp;newwindow=1&amp;tbm=isch","Еще фото")</f>
        <v>Еще фото</v>
      </c>
      <c r="F1345" s="13"/>
      <c r="G1345" s="11" t="s">
        <v>1976</v>
      </c>
      <c r="H1345" s="11" t="s">
        <v>28</v>
      </c>
      <c r="I1345" s="14" t="s">
        <v>1966</v>
      </c>
      <c r="J1345" s="14" t="s">
        <v>29</v>
      </c>
      <c r="K1345" s="15" t="s">
        <v>30</v>
      </c>
      <c r="L1345" s="14" t="s">
        <v>2157</v>
      </c>
      <c r="M1345" s="14"/>
      <c r="N1345" s="14" t="s">
        <v>92</v>
      </c>
      <c r="O1345" s="14"/>
      <c r="P1345" s="15" t="s">
        <v>324</v>
      </c>
      <c r="Q1345" s="16">
        <v>14099</v>
      </c>
      <c r="R1345" s="17">
        <v>40</v>
      </c>
      <c r="S1345" s="18">
        <v>9728.31</v>
      </c>
      <c r="T1345" s="19" t="s">
        <v>34</v>
      </c>
      <c r="U1345" s="20" t="s">
        <v>35</v>
      </c>
      <c r="V1345" s="21" t="s">
        <v>36</v>
      </c>
      <c r="W1345" s="22">
        <v>1</v>
      </c>
      <c r="X1345" s="23"/>
    </row>
    <row r="1346" spans="1:24" s="1" customFormat="1" ht="108" customHeight="1" x14ac:dyDescent="0.3">
      <c r="A1346" s="11" t="s">
        <v>23</v>
      </c>
      <c r="B1346" s="11" t="s">
        <v>2155</v>
      </c>
      <c r="C1346" s="12" t="s">
        <v>2158</v>
      </c>
      <c r="D1346" s="26"/>
      <c r="E1346" s="39" t="str">
        <f>HYPERLINK("https://www.google.ru/search?q=HJ1816-051&amp;newwindow=1&amp;tbm=isch","Еще фото")</f>
        <v>Еще фото</v>
      </c>
      <c r="F1346" s="13"/>
      <c r="G1346" s="11" t="s">
        <v>1976</v>
      </c>
      <c r="H1346" s="11" t="s">
        <v>28</v>
      </c>
      <c r="I1346" s="14" t="s">
        <v>1966</v>
      </c>
      <c r="J1346" s="14" t="s">
        <v>29</v>
      </c>
      <c r="K1346" s="15" t="s">
        <v>30</v>
      </c>
      <c r="L1346" s="14" t="s">
        <v>2157</v>
      </c>
      <c r="M1346" s="14"/>
      <c r="N1346" s="14" t="s">
        <v>32</v>
      </c>
      <c r="O1346" s="14"/>
      <c r="P1346" s="15" t="s">
        <v>198</v>
      </c>
      <c r="Q1346" s="16">
        <v>10299</v>
      </c>
      <c r="R1346" s="17">
        <v>40</v>
      </c>
      <c r="S1346" s="18">
        <v>7106.3099999999986</v>
      </c>
      <c r="T1346" s="19" t="s">
        <v>34</v>
      </c>
      <c r="U1346" s="20" t="s">
        <v>35</v>
      </c>
      <c r="V1346" s="21" t="s">
        <v>36</v>
      </c>
      <c r="W1346" s="22">
        <v>1</v>
      </c>
      <c r="X1346" s="23"/>
    </row>
    <row r="1347" spans="1:24" s="1" customFormat="1" ht="108" customHeight="1" x14ac:dyDescent="0.3">
      <c r="A1347" s="11" t="s">
        <v>23</v>
      </c>
      <c r="B1347" s="11" t="s">
        <v>2159</v>
      </c>
      <c r="C1347" s="12" t="s">
        <v>2160</v>
      </c>
      <c r="D1347" s="26"/>
      <c r="E1347" s="39" t="str">
        <f>HYPERLINK("https://www.google.ru/search?q=HJ2040-652&amp;newwindow=1&amp;tbm=isch","Еще фото")</f>
        <v>Еще фото</v>
      </c>
      <c r="F1347" s="13"/>
      <c r="G1347" s="11" t="s">
        <v>1982</v>
      </c>
      <c r="H1347" s="11" t="s">
        <v>28</v>
      </c>
      <c r="I1347" s="14" t="s">
        <v>1966</v>
      </c>
      <c r="J1347" s="14" t="s">
        <v>29</v>
      </c>
      <c r="K1347" s="15" t="s">
        <v>30</v>
      </c>
      <c r="L1347" s="14" t="s">
        <v>2161</v>
      </c>
      <c r="M1347" s="14"/>
      <c r="N1347" s="14" t="s">
        <v>2162</v>
      </c>
      <c r="O1347" s="14"/>
      <c r="P1347" s="15" t="s">
        <v>164</v>
      </c>
      <c r="Q1347" s="16">
        <v>15799</v>
      </c>
      <c r="R1347" s="17">
        <v>40</v>
      </c>
      <c r="S1347" s="18">
        <v>10901.31</v>
      </c>
      <c r="T1347" s="19" t="s">
        <v>34</v>
      </c>
      <c r="U1347" s="20" t="s">
        <v>39</v>
      </c>
      <c r="V1347" s="21" t="s">
        <v>40</v>
      </c>
      <c r="W1347" s="22">
        <v>1</v>
      </c>
      <c r="X1347" s="23"/>
    </row>
    <row r="1348" spans="1:24" s="1" customFormat="1" ht="108" customHeight="1" x14ac:dyDescent="0.3">
      <c r="A1348" s="11" t="s">
        <v>23</v>
      </c>
      <c r="B1348" s="11" t="s">
        <v>2163</v>
      </c>
      <c r="C1348" s="12" t="s">
        <v>2164</v>
      </c>
      <c r="D1348" s="26"/>
      <c r="E1348" s="39" t="str">
        <f>HYPERLINK("https://www.google.ru/search?q=HJ2159-063&amp;newwindow=1&amp;tbm=isch","Еще фото")</f>
        <v>Еще фото</v>
      </c>
      <c r="F1348" s="13"/>
      <c r="G1348" s="11" t="s">
        <v>1965</v>
      </c>
      <c r="H1348" s="11" t="s">
        <v>28</v>
      </c>
      <c r="I1348" s="14" t="s">
        <v>1966</v>
      </c>
      <c r="J1348" s="14" t="s">
        <v>29</v>
      </c>
      <c r="K1348" s="15" t="s">
        <v>30</v>
      </c>
      <c r="L1348" s="14" t="s">
        <v>2165</v>
      </c>
      <c r="M1348" s="14"/>
      <c r="N1348" s="14" t="s">
        <v>146</v>
      </c>
      <c r="O1348" s="14"/>
      <c r="P1348" s="15" t="s">
        <v>70</v>
      </c>
      <c r="Q1348" s="16">
        <v>11699</v>
      </c>
      <c r="R1348" s="17">
        <v>40</v>
      </c>
      <c r="S1348" s="18">
        <v>8072.3099999999986</v>
      </c>
      <c r="T1348" s="19" t="s">
        <v>34</v>
      </c>
      <c r="U1348" s="20" t="s">
        <v>37</v>
      </c>
      <c r="V1348" s="21" t="s">
        <v>38</v>
      </c>
      <c r="W1348" s="22">
        <v>3</v>
      </c>
      <c r="X1348" s="23"/>
    </row>
    <row r="1349" spans="1:24" s="1" customFormat="1" ht="52.05" customHeight="1" x14ac:dyDescent="0.3">
      <c r="A1349" s="11" t="s">
        <v>23</v>
      </c>
      <c r="B1349" s="11" t="s">
        <v>2166</v>
      </c>
      <c r="C1349" s="12" t="s">
        <v>2167</v>
      </c>
      <c r="D1349" s="59"/>
      <c r="E1349" s="39" t="str">
        <f>HYPERLINK("https://www.google.ru/search?q=HJ2173-234&amp;newwindow=1&amp;tbm=isch","Еще фото")</f>
        <v>Еще фото</v>
      </c>
      <c r="F1349" s="13"/>
      <c r="G1349" s="11" t="s">
        <v>1965</v>
      </c>
      <c r="H1349" s="11" t="s">
        <v>28</v>
      </c>
      <c r="I1349" s="14" t="s">
        <v>1966</v>
      </c>
      <c r="J1349" s="14" t="s">
        <v>29</v>
      </c>
      <c r="K1349" s="15" t="s">
        <v>30</v>
      </c>
      <c r="L1349" s="56" t="s">
        <v>2168</v>
      </c>
      <c r="M1349" s="14"/>
      <c r="N1349" s="14" t="s">
        <v>64</v>
      </c>
      <c r="O1349" s="14"/>
      <c r="P1349" s="15" t="s">
        <v>191</v>
      </c>
      <c r="Q1349" s="16">
        <v>10699</v>
      </c>
      <c r="R1349" s="17">
        <v>40</v>
      </c>
      <c r="S1349" s="18">
        <v>7382.3099999999986</v>
      </c>
      <c r="T1349" s="19" t="s">
        <v>34</v>
      </c>
      <c r="U1349" s="20" t="s">
        <v>35</v>
      </c>
      <c r="V1349" s="21" t="s">
        <v>36</v>
      </c>
      <c r="W1349" s="22">
        <v>1</v>
      </c>
      <c r="X1349" s="23"/>
    </row>
    <row r="1350" spans="1:24" s="1" customFormat="1" ht="61.05" customHeight="1" x14ac:dyDescent="0.3">
      <c r="A1350" s="24" t="s">
        <v>23</v>
      </c>
      <c r="B1350" s="24" t="s">
        <v>2166</v>
      </c>
      <c r="C1350" s="12" t="s">
        <v>2167</v>
      </c>
      <c r="D1350" s="60"/>
      <c r="E1350" s="39" t="str">
        <f>HYPERLINK("https://www.google.ru/search?q=HJ2173-234&amp;newwindow=1&amp;tbm=isch","Еще фото")</f>
        <v>Еще фото</v>
      </c>
      <c r="F1350" s="13"/>
      <c r="G1350" s="24" t="s">
        <v>1965</v>
      </c>
      <c r="H1350" s="24" t="s">
        <v>28</v>
      </c>
      <c r="I1350" s="24" t="s">
        <v>1966</v>
      </c>
      <c r="J1350" s="14" t="s">
        <v>29</v>
      </c>
      <c r="K1350" s="15" t="s">
        <v>30</v>
      </c>
      <c r="L1350" s="58"/>
      <c r="M1350" s="14"/>
      <c r="N1350" s="14" t="s">
        <v>64</v>
      </c>
      <c r="O1350" s="14"/>
      <c r="P1350" s="15" t="s">
        <v>191</v>
      </c>
      <c r="Q1350" s="16">
        <v>10699</v>
      </c>
      <c r="R1350" s="17">
        <v>40</v>
      </c>
      <c r="S1350" s="18">
        <v>7382.3099999999986</v>
      </c>
      <c r="T1350" s="19" t="s">
        <v>34</v>
      </c>
      <c r="U1350" s="20" t="s">
        <v>37</v>
      </c>
      <c r="V1350" s="21" t="s">
        <v>38</v>
      </c>
      <c r="W1350" s="22">
        <v>1</v>
      </c>
      <c r="X1350" s="23"/>
    </row>
    <row r="1351" spans="1:24" s="1" customFormat="1" ht="108" customHeight="1" x14ac:dyDescent="0.3">
      <c r="A1351" s="11" t="s">
        <v>23</v>
      </c>
      <c r="B1351" s="11" t="s">
        <v>2169</v>
      </c>
      <c r="C1351" s="12" t="s">
        <v>2170</v>
      </c>
      <c r="D1351" s="26"/>
      <c r="E1351" s="39" t="str">
        <f>HYPERLINK("https://www.google.ru/search?q=HJ2506-100&amp;newwindow=1&amp;tbm=isch","Еще фото")</f>
        <v>Еще фото</v>
      </c>
      <c r="F1351" s="13"/>
      <c r="G1351" s="11" t="s">
        <v>1965</v>
      </c>
      <c r="H1351" s="11" t="s">
        <v>28</v>
      </c>
      <c r="I1351" s="14" t="s">
        <v>1966</v>
      </c>
      <c r="J1351" s="14" t="s">
        <v>29</v>
      </c>
      <c r="K1351" s="15" t="s">
        <v>30</v>
      </c>
      <c r="L1351" s="14" t="s">
        <v>2171</v>
      </c>
      <c r="M1351" s="14"/>
      <c r="N1351" s="14" t="s">
        <v>1254</v>
      </c>
      <c r="O1351" s="14"/>
      <c r="P1351" s="15" t="s">
        <v>65</v>
      </c>
      <c r="Q1351" s="16">
        <v>12599</v>
      </c>
      <c r="R1351" s="17">
        <v>40</v>
      </c>
      <c r="S1351" s="18">
        <v>8693.31</v>
      </c>
      <c r="T1351" s="19" t="s">
        <v>34</v>
      </c>
      <c r="U1351" s="20" t="s">
        <v>1908</v>
      </c>
      <c r="V1351" s="21" t="s">
        <v>1909</v>
      </c>
      <c r="W1351" s="22">
        <v>1</v>
      </c>
      <c r="X1351" s="23"/>
    </row>
    <row r="1352" spans="1:24" s="1" customFormat="1" ht="108" customHeight="1" x14ac:dyDescent="0.3">
      <c r="A1352" s="11" t="s">
        <v>23</v>
      </c>
      <c r="B1352" s="11" t="s">
        <v>2169</v>
      </c>
      <c r="C1352" s="12" t="s">
        <v>2172</v>
      </c>
      <c r="D1352" s="26"/>
      <c r="E1352" s="39" t="str">
        <f>HYPERLINK("https://www.google.ru/search?q=HJ2506-370&amp;newwindow=1&amp;tbm=isch","Еще фото")</f>
        <v>Еще фото</v>
      </c>
      <c r="F1352" s="13"/>
      <c r="G1352" s="11" t="s">
        <v>1965</v>
      </c>
      <c r="H1352" s="11" t="s">
        <v>28</v>
      </c>
      <c r="I1352" s="14" t="s">
        <v>1966</v>
      </c>
      <c r="J1352" s="14" t="s">
        <v>29</v>
      </c>
      <c r="K1352" s="15" t="s">
        <v>30</v>
      </c>
      <c r="L1352" s="14" t="s">
        <v>2173</v>
      </c>
      <c r="M1352" s="14"/>
      <c r="N1352" s="14" t="s">
        <v>64</v>
      </c>
      <c r="O1352" s="14"/>
      <c r="P1352" s="15" t="s">
        <v>70</v>
      </c>
      <c r="Q1352" s="16">
        <v>12599</v>
      </c>
      <c r="R1352" s="17">
        <v>40</v>
      </c>
      <c r="S1352" s="18">
        <v>8693.31</v>
      </c>
      <c r="T1352" s="19" t="s">
        <v>34</v>
      </c>
      <c r="U1352" s="20" t="s">
        <v>49</v>
      </c>
      <c r="V1352" s="21" t="s">
        <v>50</v>
      </c>
      <c r="W1352" s="22">
        <v>1</v>
      </c>
      <c r="X1352" s="23"/>
    </row>
    <row r="1353" spans="1:24" s="1" customFormat="1" ht="108" customHeight="1" x14ac:dyDescent="0.3">
      <c r="A1353" s="11" t="s">
        <v>23</v>
      </c>
      <c r="B1353" s="11" t="s">
        <v>2174</v>
      </c>
      <c r="C1353" s="12" t="s">
        <v>2175</v>
      </c>
      <c r="D1353" s="26"/>
      <c r="E1353" s="39" t="str">
        <f>HYPERLINK("https://www.google.ru/search?q=HJ2508-010&amp;newwindow=1&amp;tbm=isch","Еще фото")</f>
        <v>Еще фото</v>
      </c>
      <c r="F1353" s="13"/>
      <c r="G1353" s="11" t="s">
        <v>1965</v>
      </c>
      <c r="H1353" s="11" t="s">
        <v>28</v>
      </c>
      <c r="I1353" s="14" t="s">
        <v>1966</v>
      </c>
      <c r="J1353" s="14" t="s">
        <v>29</v>
      </c>
      <c r="K1353" s="15" t="s">
        <v>30</v>
      </c>
      <c r="L1353" s="14" t="s">
        <v>2176</v>
      </c>
      <c r="M1353" s="14"/>
      <c r="N1353" s="14" t="s">
        <v>92</v>
      </c>
      <c r="O1353" s="14"/>
      <c r="P1353" s="15" t="s">
        <v>70</v>
      </c>
      <c r="Q1353" s="16">
        <v>12599</v>
      </c>
      <c r="R1353" s="17">
        <v>40</v>
      </c>
      <c r="S1353" s="18">
        <v>8693.31</v>
      </c>
      <c r="T1353" s="19" t="s">
        <v>34</v>
      </c>
      <c r="U1353" s="20" t="s">
        <v>37</v>
      </c>
      <c r="V1353" s="21" t="s">
        <v>38</v>
      </c>
      <c r="W1353" s="22">
        <v>2</v>
      </c>
      <c r="X1353" s="23"/>
    </row>
    <row r="1354" spans="1:24" s="1" customFormat="1" ht="108" customHeight="1" x14ac:dyDescent="0.3">
      <c r="A1354" s="11" t="s">
        <v>23</v>
      </c>
      <c r="B1354" s="11" t="s">
        <v>2177</v>
      </c>
      <c r="C1354" s="12" t="s">
        <v>2178</v>
      </c>
      <c r="D1354" s="26"/>
      <c r="E1354" s="39" t="str">
        <f>HYPERLINK("https://www.google.ru/search?q=HJ3001-010&amp;newwindow=1&amp;tbm=isch","Еще фото")</f>
        <v>Еще фото</v>
      </c>
      <c r="F1354" s="13"/>
      <c r="G1354" s="11" t="s">
        <v>1965</v>
      </c>
      <c r="H1354" s="11" t="s">
        <v>28</v>
      </c>
      <c r="I1354" s="14" t="s">
        <v>1966</v>
      </c>
      <c r="J1354" s="14" t="s">
        <v>29</v>
      </c>
      <c r="K1354" s="15" t="s">
        <v>30</v>
      </c>
      <c r="L1354" s="14" t="s">
        <v>2179</v>
      </c>
      <c r="M1354" s="14"/>
      <c r="N1354" s="14" t="s">
        <v>92</v>
      </c>
      <c r="O1354" s="14"/>
      <c r="P1354" s="15" t="s">
        <v>305</v>
      </c>
      <c r="Q1354" s="16">
        <v>11699</v>
      </c>
      <c r="R1354" s="17">
        <v>40</v>
      </c>
      <c r="S1354" s="18">
        <v>8072.3099999999986</v>
      </c>
      <c r="T1354" s="19" t="s">
        <v>34</v>
      </c>
      <c r="U1354" s="20" t="s">
        <v>35</v>
      </c>
      <c r="V1354" s="21" t="s">
        <v>36</v>
      </c>
      <c r="W1354" s="22">
        <v>1</v>
      </c>
      <c r="X1354" s="23"/>
    </row>
    <row r="1355" spans="1:24" s="1" customFormat="1" ht="108" customHeight="1" x14ac:dyDescent="0.3">
      <c r="A1355" s="11" t="s">
        <v>23</v>
      </c>
      <c r="B1355" s="11" t="s">
        <v>2180</v>
      </c>
      <c r="C1355" s="12" t="s">
        <v>2181</v>
      </c>
      <c r="D1355" s="26"/>
      <c r="E1355" s="39" t="str">
        <f>HYPERLINK("https://www.google.ru/search?q=HJ8109-100&amp;newwindow=1&amp;tbm=isch","Еще фото")</f>
        <v>Еще фото</v>
      </c>
      <c r="F1355" s="13"/>
      <c r="G1355" s="11" t="s">
        <v>1965</v>
      </c>
      <c r="H1355" s="11" t="s">
        <v>28</v>
      </c>
      <c r="I1355" s="14" t="s">
        <v>1966</v>
      </c>
      <c r="J1355" s="14" t="s">
        <v>183</v>
      </c>
      <c r="K1355" s="15" t="s">
        <v>30</v>
      </c>
      <c r="L1355" s="14" t="s">
        <v>2182</v>
      </c>
      <c r="M1355" s="14"/>
      <c r="N1355" s="14" t="s">
        <v>75</v>
      </c>
      <c r="O1355" s="14"/>
      <c r="P1355" s="15" t="s">
        <v>305</v>
      </c>
      <c r="Q1355" s="16">
        <v>13699</v>
      </c>
      <c r="R1355" s="17">
        <v>40</v>
      </c>
      <c r="S1355" s="18">
        <v>9452.31</v>
      </c>
      <c r="T1355" s="19" t="s">
        <v>34</v>
      </c>
      <c r="U1355" s="20" t="s">
        <v>37</v>
      </c>
      <c r="V1355" s="21" t="s">
        <v>38</v>
      </c>
      <c r="W1355" s="22">
        <v>1</v>
      </c>
      <c r="X1355" s="23"/>
    </row>
    <row r="1356" spans="1:24" s="1" customFormat="1" ht="108" customHeight="1" x14ac:dyDescent="0.3">
      <c r="A1356" s="11" t="s">
        <v>23</v>
      </c>
      <c r="B1356" s="11" t="s">
        <v>2183</v>
      </c>
      <c r="C1356" s="12" t="s">
        <v>2184</v>
      </c>
      <c r="D1356" s="26"/>
      <c r="E1356" s="39" t="str">
        <f>HYPERLINK("https://www.google.ru/search?q=HM0187-013&amp;newwindow=1&amp;tbm=isch","Еще фото")</f>
        <v>Еще фото</v>
      </c>
      <c r="F1356" s="13"/>
      <c r="G1356" s="11" t="s">
        <v>1982</v>
      </c>
      <c r="H1356" s="11" t="s">
        <v>28</v>
      </c>
      <c r="I1356" s="14" t="s">
        <v>1966</v>
      </c>
      <c r="J1356" s="14" t="s">
        <v>29</v>
      </c>
      <c r="K1356" s="15" t="s">
        <v>30</v>
      </c>
      <c r="L1356" s="14" t="s">
        <v>2185</v>
      </c>
      <c r="M1356" s="14"/>
      <c r="N1356" s="14" t="s">
        <v>92</v>
      </c>
      <c r="O1356" s="14"/>
      <c r="P1356" s="15" t="s">
        <v>305</v>
      </c>
      <c r="Q1356" s="16">
        <v>14699</v>
      </c>
      <c r="R1356" s="17">
        <v>40</v>
      </c>
      <c r="S1356" s="18">
        <v>10142.31</v>
      </c>
      <c r="T1356" s="19" t="s">
        <v>34</v>
      </c>
      <c r="U1356" s="20" t="s">
        <v>39</v>
      </c>
      <c r="V1356" s="21" t="s">
        <v>40</v>
      </c>
      <c r="W1356" s="22">
        <v>1</v>
      </c>
      <c r="X1356" s="23"/>
    </row>
    <row r="1357" spans="1:24" s="1" customFormat="1" ht="108" customHeight="1" x14ac:dyDescent="0.3">
      <c r="A1357" s="11" t="s">
        <v>23</v>
      </c>
      <c r="B1357" s="11" t="s">
        <v>2186</v>
      </c>
      <c r="C1357" s="12" t="s">
        <v>2187</v>
      </c>
      <c r="D1357" s="26"/>
      <c r="E1357" s="39" t="str">
        <f>HYPERLINK("https://www.google.ru/search?q=HM5889-496&amp;newwindow=1&amp;tbm=isch","Еще фото")</f>
        <v>Еще фото</v>
      </c>
      <c r="F1357" s="13" t="s">
        <v>26</v>
      </c>
      <c r="G1357" s="11" t="s">
        <v>1965</v>
      </c>
      <c r="H1357" s="11" t="s">
        <v>28</v>
      </c>
      <c r="I1357" s="14" t="s">
        <v>1966</v>
      </c>
      <c r="J1357" s="14" t="s">
        <v>183</v>
      </c>
      <c r="K1357" s="15" t="s">
        <v>30</v>
      </c>
      <c r="L1357" s="14"/>
      <c r="M1357" s="14"/>
      <c r="N1357" s="14" t="s">
        <v>85</v>
      </c>
      <c r="O1357" s="14"/>
      <c r="P1357" s="15" t="s">
        <v>70</v>
      </c>
      <c r="Q1357" s="16">
        <v>12199</v>
      </c>
      <c r="R1357" s="17">
        <v>40</v>
      </c>
      <c r="S1357" s="18">
        <v>8417.31</v>
      </c>
      <c r="T1357" s="19" t="s">
        <v>34</v>
      </c>
      <c r="U1357" s="20" t="s">
        <v>35</v>
      </c>
      <c r="V1357" s="21" t="s">
        <v>36</v>
      </c>
      <c r="W1357" s="22">
        <v>1</v>
      </c>
      <c r="X1357" s="23"/>
    </row>
    <row r="1358" spans="1:24" s="1" customFormat="1" ht="108" customHeight="1" x14ac:dyDescent="0.3">
      <c r="A1358" s="11" t="s">
        <v>23</v>
      </c>
      <c r="B1358" s="11" t="s">
        <v>2188</v>
      </c>
      <c r="C1358" s="12" t="s">
        <v>2189</v>
      </c>
      <c r="D1358" s="26"/>
      <c r="E1358" s="39" t="str">
        <f>HYPERLINK("https://www.google.ru/search?q=HQ8661-010&amp;newwindow=1&amp;tbm=isch","Еще фото")</f>
        <v>Еще фото</v>
      </c>
      <c r="F1358" s="13"/>
      <c r="G1358" s="11" t="s">
        <v>1965</v>
      </c>
      <c r="H1358" s="11" t="s">
        <v>28</v>
      </c>
      <c r="I1358" s="14" t="s">
        <v>1966</v>
      </c>
      <c r="J1358" s="14" t="s">
        <v>29</v>
      </c>
      <c r="K1358" s="15" t="s">
        <v>30</v>
      </c>
      <c r="L1358" s="14" t="s">
        <v>2190</v>
      </c>
      <c r="M1358" s="14"/>
      <c r="N1358" s="14" t="s">
        <v>92</v>
      </c>
      <c r="O1358" s="14"/>
      <c r="P1358" s="15" t="s">
        <v>176</v>
      </c>
      <c r="Q1358" s="16">
        <v>11699</v>
      </c>
      <c r="R1358" s="17">
        <v>40</v>
      </c>
      <c r="S1358" s="18">
        <v>8072.3099999999986</v>
      </c>
      <c r="T1358" s="19" t="s">
        <v>34</v>
      </c>
      <c r="U1358" s="20" t="s">
        <v>37</v>
      </c>
      <c r="V1358" s="21" t="s">
        <v>38</v>
      </c>
      <c r="W1358" s="22">
        <v>2</v>
      </c>
      <c r="X1358" s="23"/>
    </row>
    <row r="1359" spans="1:24" s="1" customFormat="1" ht="108" customHeight="1" x14ac:dyDescent="0.3">
      <c r="A1359" s="11" t="s">
        <v>23</v>
      </c>
      <c r="B1359" s="11" t="s">
        <v>2191</v>
      </c>
      <c r="C1359" s="12" t="s">
        <v>2192</v>
      </c>
      <c r="D1359" s="26"/>
      <c r="E1359" s="39" t="str">
        <f>HYPERLINK("https://www.google.ru/search?q=HQ8683-100&amp;newwindow=1&amp;tbm=isch","Еще фото")</f>
        <v>Еще фото</v>
      </c>
      <c r="F1359" s="13"/>
      <c r="G1359" s="11" t="s">
        <v>1965</v>
      </c>
      <c r="H1359" s="11" t="s">
        <v>28</v>
      </c>
      <c r="I1359" s="14" t="s">
        <v>1966</v>
      </c>
      <c r="J1359" s="14" t="s">
        <v>29</v>
      </c>
      <c r="K1359" s="15" t="s">
        <v>30</v>
      </c>
      <c r="L1359" s="14"/>
      <c r="M1359" s="14"/>
      <c r="N1359" s="14" t="s">
        <v>75</v>
      </c>
      <c r="O1359" s="14"/>
      <c r="P1359" s="15" t="s">
        <v>2193</v>
      </c>
      <c r="Q1359" s="16">
        <v>6199</v>
      </c>
      <c r="R1359" s="17">
        <v>40</v>
      </c>
      <c r="S1359" s="18">
        <v>4277.3099999999995</v>
      </c>
      <c r="T1359" s="19" t="s">
        <v>34</v>
      </c>
      <c r="U1359" s="20" t="s">
        <v>37</v>
      </c>
      <c r="V1359" s="21" t="s">
        <v>38</v>
      </c>
      <c r="W1359" s="22">
        <v>3</v>
      </c>
      <c r="X1359" s="23"/>
    </row>
    <row r="1360" spans="1:24" s="1" customFormat="1" ht="52.05" customHeight="1" x14ac:dyDescent="0.3">
      <c r="A1360" s="11" t="s">
        <v>23</v>
      </c>
      <c r="B1360" s="11" t="s">
        <v>2105</v>
      </c>
      <c r="C1360" s="12" t="s">
        <v>2194</v>
      </c>
      <c r="D1360" s="59"/>
      <c r="E1360" s="39" t="str">
        <f>HYPERLINK("https://www.google.ru/search?q=HV0949-010&amp;newwindow=1&amp;tbm=isch","Еще фото")</f>
        <v>Еще фото</v>
      </c>
      <c r="F1360" s="25" t="s">
        <v>43</v>
      </c>
      <c r="G1360" s="11" t="s">
        <v>1965</v>
      </c>
      <c r="H1360" s="11" t="s">
        <v>28</v>
      </c>
      <c r="I1360" s="14" t="s">
        <v>1966</v>
      </c>
      <c r="J1360" s="14" t="s">
        <v>29</v>
      </c>
      <c r="K1360" s="15" t="s">
        <v>30</v>
      </c>
      <c r="L1360" s="56" t="s">
        <v>2195</v>
      </c>
      <c r="M1360" s="14"/>
      <c r="N1360" s="14" t="s">
        <v>92</v>
      </c>
      <c r="O1360" s="14"/>
      <c r="P1360" s="15" t="s">
        <v>202</v>
      </c>
      <c r="Q1360" s="16">
        <v>18799</v>
      </c>
      <c r="R1360" s="17">
        <v>40</v>
      </c>
      <c r="S1360" s="18">
        <v>12971.309999999998</v>
      </c>
      <c r="T1360" s="19" t="s">
        <v>34</v>
      </c>
      <c r="U1360" s="20" t="s">
        <v>35</v>
      </c>
      <c r="V1360" s="21" t="s">
        <v>36</v>
      </c>
      <c r="W1360" s="22">
        <v>1</v>
      </c>
      <c r="X1360" s="23"/>
    </row>
    <row r="1361" spans="1:24" s="1" customFormat="1" ht="61.05" customHeight="1" x14ac:dyDescent="0.3">
      <c r="A1361" s="24" t="s">
        <v>23</v>
      </c>
      <c r="B1361" s="24" t="s">
        <v>2105</v>
      </c>
      <c r="C1361" s="12" t="s">
        <v>2194</v>
      </c>
      <c r="D1361" s="60"/>
      <c r="E1361" s="39" t="str">
        <f>HYPERLINK("https://www.google.ru/search?q=HV0949-010&amp;newwindow=1&amp;tbm=isch","Еще фото")</f>
        <v>Еще фото</v>
      </c>
      <c r="F1361" s="25" t="s">
        <v>43</v>
      </c>
      <c r="G1361" s="24" t="s">
        <v>1965</v>
      </c>
      <c r="H1361" s="24" t="s">
        <v>28</v>
      </c>
      <c r="I1361" s="24" t="s">
        <v>1966</v>
      </c>
      <c r="J1361" s="14" t="s">
        <v>29</v>
      </c>
      <c r="K1361" s="15" t="s">
        <v>30</v>
      </c>
      <c r="L1361" s="58"/>
      <c r="M1361" s="14"/>
      <c r="N1361" s="14" t="s">
        <v>92</v>
      </c>
      <c r="O1361" s="14"/>
      <c r="P1361" s="15" t="s">
        <v>202</v>
      </c>
      <c r="Q1361" s="16">
        <v>18799</v>
      </c>
      <c r="R1361" s="17">
        <v>40</v>
      </c>
      <c r="S1361" s="18">
        <v>12971.309999999998</v>
      </c>
      <c r="T1361" s="19" t="s">
        <v>34</v>
      </c>
      <c r="U1361" s="20" t="s">
        <v>37</v>
      </c>
      <c r="V1361" s="21" t="s">
        <v>38</v>
      </c>
      <c r="W1361" s="22">
        <v>1</v>
      </c>
      <c r="X1361" s="23"/>
    </row>
    <row r="1362" spans="1:24" s="1" customFormat="1" ht="52.05" customHeight="1" x14ac:dyDescent="0.3">
      <c r="A1362" s="11" t="s">
        <v>23</v>
      </c>
      <c r="B1362" s="11" t="s">
        <v>2196</v>
      </c>
      <c r="C1362" s="12" t="s">
        <v>2197</v>
      </c>
      <c r="D1362" s="59"/>
      <c r="E1362" s="39" t="str">
        <f>HYPERLINK("https://www.google.ru/search?q=HV1151-010&amp;newwindow=1&amp;tbm=isch","Еще фото")</f>
        <v>Еще фото</v>
      </c>
      <c r="F1362" s="13"/>
      <c r="G1362" s="11" t="s">
        <v>1965</v>
      </c>
      <c r="H1362" s="11" t="s">
        <v>28</v>
      </c>
      <c r="I1362" s="14" t="s">
        <v>1966</v>
      </c>
      <c r="J1362" s="14" t="s">
        <v>29</v>
      </c>
      <c r="K1362" s="15" t="s">
        <v>30</v>
      </c>
      <c r="L1362" s="56"/>
      <c r="M1362" s="14"/>
      <c r="N1362" s="14" t="s">
        <v>92</v>
      </c>
      <c r="O1362" s="14"/>
      <c r="P1362" s="15" t="s">
        <v>274</v>
      </c>
      <c r="Q1362" s="16">
        <v>9299</v>
      </c>
      <c r="R1362" s="17">
        <v>40</v>
      </c>
      <c r="S1362" s="18">
        <v>6416.3099999999995</v>
      </c>
      <c r="T1362" s="19" t="s">
        <v>34</v>
      </c>
      <c r="U1362" s="20" t="s">
        <v>35</v>
      </c>
      <c r="V1362" s="21" t="s">
        <v>36</v>
      </c>
      <c r="W1362" s="22">
        <v>8</v>
      </c>
      <c r="X1362" s="23"/>
    </row>
    <row r="1363" spans="1:24" s="1" customFormat="1" ht="61.05" customHeight="1" x14ac:dyDescent="0.3">
      <c r="A1363" s="24" t="s">
        <v>23</v>
      </c>
      <c r="B1363" s="24" t="s">
        <v>2196</v>
      </c>
      <c r="C1363" s="12" t="s">
        <v>2197</v>
      </c>
      <c r="D1363" s="60"/>
      <c r="E1363" s="39" t="str">
        <f>HYPERLINK("https://www.google.ru/search?q=HV1151-010&amp;newwindow=1&amp;tbm=isch","Еще фото")</f>
        <v>Еще фото</v>
      </c>
      <c r="F1363" s="13"/>
      <c r="G1363" s="24" t="s">
        <v>1965</v>
      </c>
      <c r="H1363" s="24" t="s">
        <v>28</v>
      </c>
      <c r="I1363" s="24" t="s">
        <v>1966</v>
      </c>
      <c r="J1363" s="14" t="s">
        <v>29</v>
      </c>
      <c r="K1363" s="15" t="s">
        <v>30</v>
      </c>
      <c r="L1363" s="58"/>
      <c r="M1363" s="14"/>
      <c r="N1363" s="14" t="s">
        <v>92</v>
      </c>
      <c r="O1363" s="14"/>
      <c r="P1363" s="15" t="s">
        <v>274</v>
      </c>
      <c r="Q1363" s="16">
        <v>9299</v>
      </c>
      <c r="R1363" s="17">
        <v>40</v>
      </c>
      <c r="S1363" s="18">
        <v>6416.3099999999995</v>
      </c>
      <c r="T1363" s="19" t="s">
        <v>34</v>
      </c>
      <c r="U1363" s="20" t="s">
        <v>37</v>
      </c>
      <c r="V1363" s="21" t="s">
        <v>38</v>
      </c>
      <c r="W1363" s="22">
        <v>10</v>
      </c>
      <c r="X1363" s="23"/>
    </row>
    <row r="1364" spans="1:24" s="1" customFormat="1" ht="26" customHeight="1" x14ac:dyDescent="0.3">
      <c r="A1364" s="11" t="s">
        <v>23</v>
      </c>
      <c r="B1364" s="11" t="s">
        <v>2196</v>
      </c>
      <c r="C1364" s="12" t="s">
        <v>2198</v>
      </c>
      <c r="D1364" s="53"/>
      <c r="E1364" s="39" t="str">
        <f>HYPERLINK("https://www.google.ru/search?q=HV1151-063&amp;newwindow=1&amp;tbm=isch","Еще фото")</f>
        <v>Еще фото</v>
      </c>
      <c r="F1364" s="13"/>
      <c r="G1364" s="11" t="s">
        <v>1965</v>
      </c>
      <c r="H1364" s="11" t="s">
        <v>28</v>
      </c>
      <c r="I1364" s="14" t="s">
        <v>1966</v>
      </c>
      <c r="J1364" s="14" t="s">
        <v>29</v>
      </c>
      <c r="K1364" s="15" t="s">
        <v>30</v>
      </c>
      <c r="L1364" s="56"/>
      <c r="M1364" s="14"/>
      <c r="N1364" s="14" t="s">
        <v>32</v>
      </c>
      <c r="O1364" s="14"/>
      <c r="P1364" s="15" t="s">
        <v>198</v>
      </c>
      <c r="Q1364" s="16">
        <v>9799</v>
      </c>
      <c r="R1364" s="17">
        <v>40</v>
      </c>
      <c r="S1364" s="18">
        <v>6761.3099999999995</v>
      </c>
      <c r="T1364" s="19" t="s">
        <v>34</v>
      </c>
      <c r="U1364" s="20" t="s">
        <v>47</v>
      </c>
      <c r="V1364" s="21" t="s">
        <v>48</v>
      </c>
      <c r="W1364" s="22">
        <v>5</v>
      </c>
      <c r="X1364" s="23"/>
    </row>
    <row r="1365" spans="1:24" s="1" customFormat="1" ht="26" customHeight="1" x14ac:dyDescent="0.3">
      <c r="A1365" s="24" t="s">
        <v>23</v>
      </c>
      <c r="B1365" s="24" t="s">
        <v>2196</v>
      </c>
      <c r="C1365" s="12" t="s">
        <v>2198</v>
      </c>
      <c r="D1365" s="54"/>
      <c r="E1365" s="39" t="str">
        <f>HYPERLINK("https://www.google.ru/search?q=HV1151-063&amp;newwindow=1&amp;tbm=isch","Еще фото")</f>
        <v>Еще фото</v>
      </c>
      <c r="F1365" s="13"/>
      <c r="G1365" s="24" t="s">
        <v>1965</v>
      </c>
      <c r="H1365" s="24" t="s">
        <v>28</v>
      </c>
      <c r="I1365" s="24" t="s">
        <v>1966</v>
      </c>
      <c r="J1365" s="14" t="s">
        <v>29</v>
      </c>
      <c r="K1365" s="15" t="s">
        <v>30</v>
      </c>
      <c r="L1365" s="57"/>
      <c r="M1365" s="14"/>
      <c r="N1365" s="14" t="s">
        <v>32</v>
      </c>
      <c r="O1365" s="14"/>
      <c r="P1365" s="15" t="s">
        <v>198</v>
      </c>
      <c r="Q1365" s="16">
        <v>9799</v>
      </c>
      <c r="R1365" s="17">
        <v>40</v>
      </c>
      <c r="S1365" s="18">
        <v>6761.3099999999995</v>
      </c>
      <c r="T1365" s="19" t="s">
        <v>34</v>
      </c>
      <c r="U1365" s="20" t="s">
        <v>35</v>
      </c>
      <c r="V1365" s="21" t="s">
        <v>36</v>
      </c>
      <c r="W1365" s="22">
        <v>10</v>
      </c>
      <c r="X1365" s="23"/>
    </row>
    <row r="1366" spans="1:24" s="1" customFormat="1" ht="26" customHeight="1" x14ac:dyDescent="0.3">
      <c r="A1366" s="24" t="s">
        <v>23</v>
      </c>
      <c r="B1366" s="24" t="s">
        <v>2196</v>
      </c>
      <c r="C1366" s="12" t="s">
        <v>2198</v>
      </c>
      <c r="D1366" s="54"/>
      <c r="E1366" s="39" t="str">
        <f>HYPERLINK("https://www.google.ru/search?q=HV1151-063&amp;newwindow=1&amp;tbm=isch","Еще фото")</f>
        <v>Еще фото</v>
      </c>
      <c r="F1366" s="13"/>
      <c r="G1366" s="24" t="s">
        <v>1965</v>
      </c>
      <c r="H1366" s="24" t="s">
        <v>28</v>
      </c>
      <c r="I1366" s="24" t="s">
        <v>1966</v>
      </c>
      <c r="J1366" s="14" t="s">
        <v>29</v>
      </c>
      <c r="K1366" s="15" t="s">
        <v>30</v>
      </c>
      <c r="L1366" s="57"/>
      <c r="M1366" s="14"/>
      <c r="N1366" s="14" t="s">
        <v>32</v>
      </c>
      <c r="O1366" s="14"/>
      <c r="P1366" s="15" t="s">
        <v>198</v>
      </c>
      <c r="Q1366" s="16">
        <v>9799</v>
      </c>
      <c r="R1366" s="17">
        <v>40</v>
      </c>
      <c r="S1366" s="18">
        <v>6761.3099999999995</v>
      </c>
      <c r="T1366" s="19" t="s">
        <v>34</v>
      </c>
      <c r="U1366" s="20" t="s">
        <v>37</v>
      </c>
      <c r="V1366" s="21" t="s">
        <v>38</v>
      </c>
      <c r="W1366" s="22">
        <v>10</v>
      </c>
      <c r="X1366" s="23"/>
    </row>
    <row r="1367" spans="1:24" s="1" customFormat="1" ht="26" customHeight="1" x14ac:dyDescent="0.3">
      <c r="A1367" s="24" t="s">
        <v>23</v>
      </c>
      <c r="B1367" s="24" t="s">
        <v>2196</v>
      </c>
      <c r="C1367" s="12" t="s">
        <v>2198</v>
      </c>
      <c r="D1367" s="55"/>
      <c r="E1367" s="39" t="str">
        <f>HYPERLINK("https://www.google.ru/search?q=HV1151-063&amp;newwindow=1&amp;tbm=isch","Еще фото")</f>
        <v>Еще фото</v>
      </c>
      <c r="F1367" s="13"/>
      <c r="G1367" s="24" t="s">
        <v>1965</v>
      </c>
      <c r="H1367" s="24" t="s">
        <v>28</v>
      </c>
      <c r="I1367" s="24" t="s">
        <v>1966</v>
      </c>
      <c r="J1367" s="14" t="s">
        <v>29</v>
      </c>
      <c r="K1367" s="15" t="s">
        <v>30</v>
      </c>
      <c r="L1367" s="58"/>
      <c r="M1367" s="14"/>
      <c r="N1367" s="14" t="s">
        <v>32</v>
      </c>
      <c r="O1367" s="14"/>
      <c r="P1367" s="15" t="s">
        <v>198</v>
      </c>
      <c r="Q1367" s="16">
        <v>9799</v>
      </c>
      <c r="R1367" s="17">
        <v>40</v>
      </c>
      <c r="S1367" s="18">
        <v>6761.3099999999995</v>
      </c>
      <c r="T1367" s="19" t="s">
        <v>34</v>
      </c>
      <c r="U1367" s="20" t="s">
        <v>39</v>
      </c>
      <c r="V1367" s="21" t="s">
        <v>40</v>
      </c>
      <c r="W1367" s="22">
        <v>5</v>
      </c>
      <c r="X1367" s="23"/>
    </row>
    <row r="1368" spans="1:24" s="1" customFormat="1" ht="108" customHeight="1" x14ac:dyDescent="0.3">
      <c r="A1368" s="11" t="s">
        <v>23</v>
      </c>
      <c r="B1368" s="11" t="s">
        <v>2016</v>
      </c>
      <c r="C1368" s="12" t="s">
        <v>2199</v>
      </c>
      <c r="D1368" s="26"/>
      <c r="E1368" s="39" t="str">
        <f>HYPERLINK("https://www.google.ru/search?q=HV3591-547&amp;newwindow=1&amp;tbm=isch","Еще фото")</f>
        <v>Еще фото</v>
      </c>
      <c r="F1368" s="13"/>
      <c r="G1368" s="11" t="s">
        <v>1965</v>
      </c>
      <c r="H1368" s="11" t="s">
        <v>28</v>
      </c>
      <c r="I1368" s="14" t="s">
        <v>1966</v>
      </c>
      <c r="J1368" s="14" t="s">
        <v>29</v>
      </c>
      <c r="K1368" s="15" t="s">
        <v>58</v>
      </c>
      <c r="L1368" s="14" t="s">
        <v>2018</v>
      </c>
      <c r="M1368" s="14"/>
      <c r="N1368" s="14" t="s">
        <v>102</v>
      </c>
      <c r="O1368" s="14"/>
      <c r="P1368" s="15" t="s">
        <v>2200</v>
      </c>
      <c r="Q1368" s="16">
        <v>10099</v>
      </c>
      <c r="R1368" s="17">
        <v>40</v>
      </c>
      <c r="S1368" s="18">
        <v>6968.3099999999995</v>
      </c>
      <c r="T1368" s="19" t="s">
        <v>34</v>
      </c>
      <c r="U1368" s="20" t="s">
        <v>37</v>
      </c>
      <c r="V1368" s="21" t="s">
        <v>71</v>
      </c>
      <c r="W1368" s="22">
        <v>2</v>
      </c>
      <c r="X1368" s="23"/>
    </row>
    <row r="1369" spans="1:24" s="1" customFormat="1" ht="108" customHeight="1" x14ac:dyDescent="0.3">
      <c r="A1369" s="11" t="s">
        <v>23</v>
      </c>
      <c r="B1369" s="11" t="s">
        <v>2201</v>
      </c>
      <c r="C1369" s="12" t="s">
        <v>2202</v>
      </c>
      <c r="D1369" s="26"/>
      <c r="E1369" s="39" t="str">
        <f>HYPERLINK("https://www.google.ru/search?q=HV6521-087&amp;newwindow=1&amp;tbm=isch","Еще фото")</f>
        <v>Еще фото</v>
      </c>
      <c r="F1369" s="13"/>
      <c r="G1369" s="11" t="s">
        <v>1982</v>
      </c>
      <c r="H1369" s="11" t="s">
        <v>28</v>
      </c>
      <c r="I1369" s="14" t="s">
        <v>1966</v>
      </c>
      <c r="J1369" s="14" t="s">
        <v>29</v>
      </c>
      <c r="K1369" s="15" t="s">
        <v>30</v>
      </c>
      <c r="L1369" s="14" t="s">
        <v>2203</v>
      </c>
      <c r="M1369" s="14"/>
      <c r="N1369" s="14" t="s">
        <v>32</v>
      </c>
      <c r="O1369" s="14"/>
      <c r="P1369" s="15" t="s">
        <v>2204</v>
      </c>
      <c r="Q1369" s="16">
        <v>16799</v>
      </c>
      <c r="R1369" s="17">
        <v>40</v>
      </c>
      <c r="S1369" s="18">
        <v>11591.31</v>
      </c>
      <c r="T1369" s="19" t="s">
        <v>34</v>
      </c>
      <c r="U1369" s="20" t="s">
        <v>35</v>
      </c>
      <c r="V1369" s="21" t="s">
        <v>36</v>
      </c>
      <c r="W1369" s="22">
        <v>1</v>
      </c>
      <c r="X1369" s="23"/>
    </row>
    <row r="1370" spans="1:24" s="1" customFormat="1" ht="108" customHeight="1" x14ac:dyDescent="0.3">
      <c r="A1370" s="11" t="s">
        <v>23</v>
      </c>
      <c r="B1370" s="11" t="s">
        <v>2205</v>
      </c>
      <c r="C1370" s="12" t="s">
        <v>2206</v>
      </c>
      <c r="D1370" s="26"/>
      <c r="E1370" s="39" t="str">
        <f>HYPERLINK("https://www.google.ru/search?q=HV6747-063&amp;newwindow=1&amp;tbm=isch","Еще фото")</f>
        <v>Еще фото</v>
      </c>
      <c r="F1370" s="13"/>
      <c r="G1370" s="11" t="s">
        <v>1965</v>
      </c>
      <c r="H1370" s="11" t="s">
        <v>28</v>
      </c>
      <c r="I1370" s="14" t="s">
        <v>1966</v>
      </c>
      <c r="J1370" s="14" t="s">
        <v>29</v>
      </c>
      <c r="K1370" s="15" t="s">
        <v>58</v>
      </c>
      <c r="L1370" s="14" t="s">
        <v>2207</v>
      </c>
      <c r="M1370" s="14"/>
      <c r="N1370" s="14" t="s">
        <v>32</v>
      </c>
      <c r="O1370" s="14"/>
      <c r="P1370" s="15" t="s">
        <v>202</v>
      </c>
      <c r="Q1370" s="16">
        <v>19199</v>
      </c>
      <c r="R1370" s="17">
        <v>40</v>
      </c>
      <c r="S1370" s="18">
        <v>13247.309999999998</v>
      </c>
      <c r="T1370" s="19" t="s">
        <v>34</v>
      </c>
      <c r="U1370" s="20" t="s">
        <v>45</v>
      </c>
      <c r="V1370" s="21" t="s">
        <v>77</v>
      </c>
      <c r="W1370" s="22">
        <v>3</v>
      </c>
      <c r="X1370" s="23"/>
    </row>
    <row r="1371" spans="1:24" s="1" customFormat="1" ht="108" customHeight="1" x14ac:dyDescent="0.3">
      <c r="A1371" s="11" t="s">
        <v>23</v>
      </c>
      <c r="B1371" s="11" t="s">
        <v>2208</v>
      </c>
      <c r="C1371" s="12" t="s">
        <v>2209</v>
      </c>
      <c r="D1371" s="26"/>
      <c r="E1371" s="39" t="str">
        <f>HYPERLINK("https://www.google.ru/search?q=IB1190-410&amp;newwindow=1&amp;tbm=isch","Еще фото")</f>
        <v>Еще фото</v>
      </c>
      <c r="F1371" s="13"/>
      <c r="G1371" s="11" t="s">
        <v>1965</v>
      </c>
      <c r="H1371" s="11" t="s">
        <v>28</v>
      </c>
      <c r="I1371" s="14" t="s">
        <v>1966</v>
      </c>
      <c r="J1371" s="14" t="s">
        <v>122</v>
      </c>
      <c r="K1371" s="15" t="s">
        <v>30</v>
      </c>
      <c r="L1371" s="14" t="s">
        <v>2210</v>
      </c>
      <c r="M1371" s="14"/>
      <c r="N1371" s="14" t="s">
        <v>85</v>
      </c>
      <c r="O1371" s="14"/>
      <c r="P1371" s="15" t="s">
        <v>70</v>
      </c>
      <c r="Q1371" s="16">
        <v>9099</v>
      </c>
      <c r="R1371" s="17">
        <v>40</v>
      </c>
      <c r="S1371" s="18">
        <v>6278.3099999999995</v>
      </c>
      <c r="T1371" s="19" t="s">
        <v>34</v>
      </c>
      <c r="U1371" s="20" t="s">
        <v>47</v>
      </c>
      <c r="V1371" s="21" t="s">
        <v>48</v>
      </c>
      <c r="W1371" s="22">
        <v>1</v>
      </c>
      <c r="X1371" s="23"/>
    </row>
    <row r="1372" spans="1:24" s="1" customFormat="1" ht="108" customHeight="1" x14ac:dyDescent="0.3">
      <c r="A1372" s="11" t="s">
        <v>23</v>
      </c>
      <c r="B1372" s="11" t="s">
        <v>2211</v>
      </c>
      <c r="C1372" s="12" t="s">
        <v>2212</v>
      </c>
      <c r="D1372" s="26"/>
      <c r="E1372" s="39" t="str">
        <f>HYPERLINK("https://www.google.ru/search?q=IF0330-103&amp;newwindow=1&amp;tbm=isch","Еще фото")</f>
        <v>Еще фото</v>
      </c>
      <c r="F1372" s="13"/>
      <c r="G1372" s="11" t="s">
        <v>1965</v>
      </c>
      <c r="H1372" s="11" t="s">
        <v>28</v>
      </c>
      <c r="I1372" s="14" t="s">
        <v>1966</v>
      </c>
      <c r="J1372" s="14" t="s">
        <v>29</v>
      </c>
      <c r="K1372" s="15" t="s">
        <v>58</v>
      </c>
      <c r="L1372" s="14" t="s">
        <v>2213</v>
      </c>
      <c r="M1372" s="14"/>
      <c r="N1372" s="14" t="s">
        <v>69</v>
      </c>
      <c r="O1372" s="14"/>
      <c r="P1372" s="15" t="s">
        <v>70</v>
      </c>
      <c r="Q1372" s="16">
        <v>10799</v>
      </c>
      <c r="R1372" s="17">
        <v>40</v>
      </c>
      <c r="S1372" s="18">
        <v>7451.3099999999986</v>
      </c>
      <c r="T1372" s="19" t="s">
        <v>34</v>
      </c>
      <c r="U1372" s="20" t="s">
        <v>37</v>
      </c>
      <c r="V1372" s="21" t="s">
        <v>71</v>
      </c>
      <c r="W1372" s="22">
        <v>1</v>
      </c>
      <c r="X1372" s="23"/>
    </row>
    <row r="1373" spans="1:24" s="1" customFormat="1" ht="108" customHeight="1" x14ac:dyDescent="0.3">
      <c r="A1373" s="11" t="s">
        <v>23</v>
      </c>
      <c r="B1373" s="11" t="s">
        <v>2214</v>
      </c>
      <c r="C1373" s="12" t="s">
        <v>2215</v>
      </c>
      <c r="D1373" s="26"/>
      <c r="E1373" s="39" t="str">
        <f>HYPERLINK("https://www.google.ru/search?q=IF0745-407&amp;newwindow=1&amp;tbm=isch","Еще фото")</f>
        <v>Еще фото</v>
      </c>
      <c r="F1373" s="13"/>
      <c r="G1373" s="11" t="s">
        <v>1965</v>
      </c>
      <c r="H1373" s="11" t="s">
        <v>28</v>
      </c>
      <c r="I1373" s="14" t="s">
        <v>1966</v>
      </c>
      <c r="J1373" s="14" t="s">
        <v>29</v>
      </c>
      <c r="K1373" s="15" t="s">
        <v>30</v>
      </c>
      <c r="L1373" s="14" t="s">
        <v>2216</v>
      </c>
      <c r="M1373" s="14"/>
      <c r="N1373" s="14" t="s">
        <v>85</v>
      </c>
      <c r="O1373" s="14"/>
      <c r="P1373" s="15" t="s">
        <v>65</v>
      </c>
      <c r="Q1373" s="16">
        <v>10299</v>
      </c>
      <c r="R1373" s="17">
        <v>40</v>
      </c>
      <c r="S1373" s="18">
        <v>7106.3099999999986</v>
      </c>
      <c r="T1373" s="19" t="s">
        <v>34</v>
      </c>
      <c r="U1373" s="20" t="s">
        <v>39</v>
      </c>
      <c r="V1373" s="21" t="s">
        <v>40</v>
      </c>
      <c r="W1373" s="22">
        <v>1</v>
      </c>
      <c r="X1373" s="23"/>
    </row>
    <row r="1374" spans="1:24" s="1" customFormat="1" ht="108" customHeight="1" x14ac:dyDescent="0.3">
      <c r="A1374" s="11" t="s">
        <v>23</v>
      </c>
      <c r="B1374" s="11" t="s">
        <v>2217</v>
      </c>
      <c r="C1374" s="12" t="s">
        <v>2218</v>
      </c>
      <c r="D1374" s="26"/>
      <c r="E1374" s="39" t="str">
        <f>HYPERLINK("https://www.google.ru/search?q=IM3609-010&amp;newwindow=1&amp;tbm=isch","Еще фото")</f>
        <v>Еще фото</v>
      </c>
      <c r="F1374" s="13"/>
      <c r="G1374" s="11" t="s">
        <v>1965</v>
      </c>
      <c r="H1374" s="11" t="s">
        <v>28</v>
      </c>
      <c r="I1374" s="14" t="s">
        <v>1966</v>
      </c>
      <c r="J1374" s="14" t="s">
        <v>29</v>
      </c>
      <c r="K1374" s="15" t="s">
        <v>30</v>
      </c>
      <c r="L1374" s="14" t="s">
        <v>2219</v>
      </c>
      <c r="M1374" s="14"/>
      <c r="N1374" s="14" t="s">
        <v>92</v>
      </c>
      <c r="O1374" s="14"/>
      <c r="P1374" s="15" t="s">
        <v>2220</v>
      </c>
      <c r="Q1374" s="16">
        <v>10499</v>
      </c>
      <c r="R1374" s="17">
        <v>40</v>
      </c>
      <c r="S1374" s="18">
        <v>7244.3099999999986</v>
      </c>
      <c r="T1374" s="19" t="s">
        <v>34</v>
      </c>
      <c r="U1374" s="20" t="s">
        <v>35</v>
      </c>
      <c r="V1374" s="21" t="s">
        <v>36</v>
      </c>
      <c r="W1374" s="22">
        <v>1</v>
      </c>
      <c r="X1374" s="23"/>
    </row>
    <row r="1375" spans="1:24" s="1" customFormat="1" ht="108" customHeight="1" x14ac:dyDescent="0.3">
      <c r="A1375" s="11" t="s">
        <v>23</v>
      </c>
      <c r="B1375" s="11" t="s">
        <v>2221</v>
      </c>
      <c r="C1375" s="12" t="s">
        <v>2222</v>
      </c>
      <c r="D1375" s="26"/>
      <c r="E1375" s="39" t="str">
        <f>HYPERLINK("https://www.google.ru/search?q=IM5442-010&amp;newwindow=1&amp;tbm=isch","Еще фото")</f>
        <v>Еще фото</v>
      </c>
      <c r="F1375" s="13"/>
      <c r="G1375" s="11" t="s">
        <v>1965</v>
      </c>
      <c r="H1375" s="11" t="s">
        <v>28</v>
      </c>
      <c r="I1375" s="14" t="s">
        <v>1966</v>
      </c>
      <c r="J1375" s="14" t="s">
        <v>29</v>
      </c>
      <c r="K1375" s="15" t="s">
        <v>30</v>
      </c>
      <c r="L1375" s="14"/>
      <c r="M1375" s="14"/>
      <c r="N1375" s="14" t="s">
        <v>92</v>
      </c>
      <c r="O1375" s="14"/>
      <c r="P1375" s="15" t="s">
        <v>119</v>
      </c>
      <c r="Q1375" s="16">
        <v>8699</v>
      </c>
      <c r="R1375" s="17">
        <v>40</v>
      </c>
      <c r="S1375" s="18">
        <v>6002.3099999999995</v>
      </c>
      <c r="T1375" s="19" t="s">
        <v>34</v>
      </c>
      <c r="U1375" s="20" t="s">
        <v>47</v>
      </c>
      <c r="V1375" s="21" t="s">
        <v>48</v>
      </c>
      <c r="W1375" s="22">
        <v>3</v>
      </c>
      <c r="X1375" s="23"/>
    </row>
    <row r="1376" spans="1:24" s="1" customFormat="1" ht="52.05" customHeight="1" x14ac:dyDescent="0.3">
      <c r="A1376" s="11" t="s">
        <v>23</v>
      </c>
      <c r="B1376" s="11" t="s">
        <v>2223</v>
      </c>
      <c r="C1376" s="12" t="s">
        <v>2224</v>
      </c>
      <c r="D1376" s="59"/>
      <c r="E1376" s="39" t="str">
        <f>HYPERLINK("https://www.google.ru/search?q=IM5446-084&amp;newwindow=1&amp;tbm=isch","Еще фото")</f>
        <v>Еще фото</v>
      </c>
      <c r="F1376" s="13"/>
      <c r="G1376" s="11" t="s">
        <v>1965</v>
      </c>
      <c r="H1376" s="11" t="s">
        <v>28</v>
      </c>
      <c r="I1376" s="14" t="s">
        <v>1966</v>
      </c>
      <c r="J1376" s="14" t="s">
        <v>29</v>
      </c>
      <c r="K1376" s="15" t="s">
        <v>30</v>
      </c>
      <c r="L1376" s="56" t="s">
        <v>2225</v>
      </c>
      <c r="M1376" s="14"/>
      <c r="N1376" s="14" t="s">
        <v>32</v>
      </c>
      <c r="O1376" s="14"/>
      <c r="P1376" s="15" t="s">
        <v>119</v>
      </c>
      <c r="Q1376" s="16">
        <v>8099</v>
      </c>
      <c r="R1376" s="17">
        <v>40</v>
      </c>
      <c r="S1376" s="18">
        <v>5588.3099999999995</v>
      </c>
      <c r="T1376" s="19" t="s">
        <v>34</v>
      </c>
      <c r="U1376" s="20" t="s">
        <v>37</v>
      </c>
      <c r="V1376" s="21" t="s">
        <v>38</v>
      </c>
      <c r="W1376" s="22">
        <v>1</v>
      </c>
      <c r="X1376" s="23"/>
    </row>
    <row r="1377" spans="1:24" s="1" customFormat="1" ht="61.05" customHeight="1" x14ac:dyDescent="0.3">
      <c r="A1377" s="24" t="s">
        <v>23</v>
      </c>
      <c r="B1377" s="24" t="s">
        <v>2223</v>
      </c>
      <c r="C1377" s="12" t="s">
        <v>2224</v>
      </c>
      <c r="D1377" s="60"/>
      <c r="E1377" s="39" t="str">
        <f>HYPERLINK("https://www.google.ru/search?q=IM5446-084&amp;newwindow=1&amp;tbm=isch","Еще фото")</f>
        <v>Еще фото</v>
      </c>
      <c r="F1377" s="13"/>
      <c r="G1377" s="24" t="s">
        <v>1965</v>
      </c>
      <c r="H1377" s="24" t="s">
        <v>28</v>
      </c>
      <c r="I1377" s="24" t="s">
        <v>1966</v>
      </c>
      <c r="J1377" s="14" t="s">
        <v>29</v>
      </c>
      <c r="K1377" s="15" t="s">
        <v>30</v>
      </c>
      <c r="L1377" s="58"/>
      <c r="M1377" s="14"/>
      <c r="N1377" s="14" t="s">
        <v>32</v>
      </c>
      <c r="O1377" s="14"/>
      <c r="P1377" s="15" t="s">
        <v>119</v>
      </c>
      <c r="Q1377" s="16">
        <v>8099</v>
      </c>
      <c r="R1377" s="17">
        <v>40</v>
      </c>
      <c r="S1377" s="18">
        <v>5588.3099999999995</v>
      </c>
      <c r="T1377" s="19" t="s">
        <v>34</v>
      </c>
      <c r="U1377" s="20" t="s">
        <v>49</v>
      </c>
      <c r="V1377" s="21" t="s">
        <v>50</v>
      </c>
      <c r="W1377" s="22">
        <v>1</v>
      </c>
      <c r="X1377" s="23"/>
    </row>
    <row r="1378" spans="1:24" s="1" customFormat="1" ht="108" customHeight="1" x14ac:dyDescent="0.3">
      <c r="A1378" s="11" t="s">
        <v>23</v>
      </c>
      <c r="B1378" s="11" t="s">
        <v>2226</v>
      </c>
      <c r="C1378" s="12" t="s">
        <v>2227</v>
      </c>
      <c r="D1378" s="26"/>
      <c r="E1378" s="39" t="str">
        <f>HYPERLINK("https://www.google.ru/search?q=IM7046-036&amp;newwindow=1&amp;tbm=isch","Еще фото")</f>
        <v>Еще фото</v>
      </c>
      <c r="F1378" s="13"/>
      <c r="G1378" s="11" t="s">
        <v>322</v>
      </c>
      <c r="H1378" s="11" t="s">
        <v>28</v>
      </c>
      <c r="I1378" s="14" t="s">
        <v>1966</v>
      </c>
      <c r="J1378" s="14" t="s">
        <v>29</v>
      </c>
      <c r="K1378" s="15" t="s">
        <v>58</v>
      </c>
      <c r="L1378" s="14" t="s">
        <v>2228</v>
      </c>
      <c r="M1378" s="14"/>
      <c r="N1378" s="14" t="s">
        <v>32</v>
      </c>
      <c r="O1378" s="14"/>
      <c r="P1378" s="15" t="s">
        <v>2229</v>
      </c>
      <c r="Q1378" s="16">
        <v>8099</v>
      </c>
      <c r="R1378" s="17">
        <v>40</v>
      </c>
      <c r="S1378" s="18">
        <v>5588.3099999999995</v>
      </c>
      <c r="T1378" s="19" t="s">
        <v>34</v>
      </c>
      <c r="U1378" s="20" t="s">
        <v>35</v>
      </c>
      <c r="V1378" s="21" t="s">
        <v>36</v>
      </c>
      <c r="W1378" s="22">
        <v>1</v>
      </c>
      <c r="X1378" s="23"/>
    </row>
    <row r="1379" spans="1:24" s="1" customFormat="1" ht="52.05" customHeight="1" x14ac:dyDescent="0.3">
      <c r="A1379" s="11" t="s">
        <v>23</v>
      </c>
      <c r="B1379" s="11" t="s">
        <v>2230</v>
      </c>
      <c r="C1379" s="12" t="s">
        <v>2231</v>
      </c>
      <c r="D1379" s="59"/>
      <c r="E1379" s="39" t="str">
        <f>HYPERLINK("https://www.google.ru/search?q=IM7762-010&amp;newwindow=1&amp;tbm=isch","Еще фото")</f>
        <v>Еще фото</v>
      </c>
      <c r="F1379" s="13"/>
      <c r="G1379" s="11" t="s">
        <v>1965</v>
      </c>
      <c r="H1379" s="11" t="s">
        <v>28</v>
      </c>
      <c r="I1379" s="14" t="s">
        <v>1966</v>
      </c>
      <c r="J1379" s="14" t="s">
        <v>183</v>
      </c>
      <c r="K1379" s="15" t="s">
        <v>30</v>
      </c>
      <c r="L1379" s="56" t="s">
        <v>2232</v>
      </c>
      <c r="M1379" s="14"/>
      <c r="N1379" s="14" t="s">
        <v>92</v>
      </c>
      <c r="O1379" s="14"/>
      <c r="P1379" s="15" t="s">
        <v>143</v>
      </c>
      <c r="Q1379" s="16">
        <v>8399</v>
      </c>
      <c r="R1379" s="17">
        <v>40</v>
      </c>
      <c r="S1379" s="18">
        <v>5795.3099999999995</v>
      </c>
      <c r="T1379" s="19" t="s">
        <v>34</v>
      </c>
      <c r="U1379" s="20" t="s">
        <v>35</v>
      </c>
      <c r="V1379" s="21" t="s">
        <v>36</v>
      </c>
      <c r="W1379" s="22">
        <v>5</v>
      </c>
      <c r="X1379" s="23"/>
    </row>
    <row r="1380" spans="1:24" s="1" customFormat="1" ht="61.05" customHeight="1" x14ac:dyDescent="0.3">
      <c r="A1380" s="24" t="s">
        <v>23</v>
      </c>
      <c r="B1380" s="24" t="s">
        <v>2230</v>
      </c>
      <c r="C1380" s="12" t="s">
        <v>2231</v>
      </c>
      <c r="D1380" s="60"/>
      <c r="E1380" s="39" t="str">
        <f>HYPERLINK("https://www.google.ru/search?q=IM7762-010&amp;newwindow=1&amp;tbm=isch","Еще фото")</f>
        <v>Еще фото</v>
      </c>
      <c r="F1380" s="13"/>
      <c r="G1380" s="24" t="s">
        <v>1965</v>
      </c>
      <c r="H1380" s="24" t="s">
        <v>28</v>
      </c>
      <c r="I1380" s="24" t="s">
        <v>1966</v>
      </c>
      <c r="J1380" s="14" t="s">
        <v>183</v>
      </c>
      <c r="K1380" s="15" t="s">
        <v>30</v>
      </c>
      <c r="L1380" s="58"/>
      <c r="M1380" s="14"/>
      <c r="N1380" s="14" t="s">
        <v>92</v>
      </c>
      <c r="O1380" s="14"/>
      <c r="P1380" s="15" t="s">
        <v>143</v>
      </c>
      <c r="Q1380" s="16">
        <v>8399</v>
      </c>
      <c r="R1380" s="17">
        <v>40</v>
      </c>
      <c r="S1380" s="18">
        <v>5795.3099999999995</v>
      </c>
      <c r="T1380" s="19" t="s">
        <v>34</v>
      </c>
      <c r="U1380" s="20" t="s">
        <v>37</v>
      </c>
      <c r="V1380" s="21" t="s">
        <v>38</v>
      </c>
      <c r="W1380" s="22">
        <v>1</v>
      </c>
      <c r="X1380" s="23"/>
    </row>
    <row r="1381" spans="1:24" s="1" customFormat="1" ht="52.05" customHeight="1" x14ac:dyDescent="0.3">
      <c r="A1381" s="11" t="s">
        <v>23</v>
      </c>
      <c r="B1381" s="11" t="s">
        <v>2233</v>
      </c>
      <c r="C1381" s="12" t="s">
        <v>2234</v>
      </c>
      <c r="D1381" s="59"/>
      <c r="E1381" s="39" t="str">
        <f>HYPERLINK("https://www.google.ru/search?q=IM8114-063&amp;newwindow=1&amp;tbm=isch","Еще фото")</f>
        <v>Еще фото</v>
      </c>
      <c r="F1381" s="13"/>
      <c r="G1381" s="11" t="s">
        <v>1965</v>
      </c>
      <c r="H1381" s="11" t="s">
        <v>28</v>
      </c>
      <c r="I1381" s="14" t="s">
        <v>1966</v>
      </c>
      <c r="J1381" s="14" t="s">
        <v>29</v>
      </c>
      <c r="K1381" s="15" t="s">
        <v>58</v>
      </c>
      <c r="L1381" s="56"/>
      <c r="M1381" s="14"/>
      <c r="N1381" s="14" t="s">
        <v>32</v>
      </c>
      <c r="O1381" s="14"/>
      <c r="P1381" s="15" t="s">
        <v>70</v>
      </c>
      <c r="Q1381" s="16">
        <v>9799</v>
      </c>
      <c r="R1381" s="17">
        <v>40</v>
      </c>
      <c r="S1381" s="18">
        <v>6761.3099999999995</v>
      </c>
      <c r="T1381" s="19" t="s">
        <v>34</v>
      </c>
      <c r="U1381" s="20" t="s">
        <v>45</v>
      </c>
      <c r="V1381" s="21" t="s">
        <v>77</v>
      </c>
      <c r="W1381" s="22">
        <v>1</v>
      </c>
      <c r="X1381" s="23"/>
    </row>
    <row r="1382" spans="1:24" s="1" customFormat="1" ht="61.05" customHeight="1" x14ac:dyDescent="0.3">
      <c r="A1382" s="24" t="s">
        <v>23</v>
      </c>
      <c r="B1382" s="24" t="s">
        <v>2233</v>
      </c>
      <c r="C1382" s="12" t="s">
        <v>2234</v>
      </c>
      <c r="D1382" s="60"/>
      <c r="E1382" s="39" t="str">
        <f>HYPERLINK("https://www.google.ru/search?q=IM8114-063&amp;newwindow=1&amp;tbm=isch","Еще фото")</f>
        <v>Еще фото</v>
      </c>
      <c r="F1382" s="13"/>
      <c r="G1382" s="24" t="s">
        <v>1965</v>
      </c>
      <c r="H1382" s="24" t="s">
        <v>28</v>
      </c>
      <c r="I1382" s="24" t="s">
        <v>1966</v>
      </c>
      <c r="J1382" s="14" t="s">
        <v>29</v>
      </c>
      <c r="K1382" s="15" t="s">
        <v>58</v>
      </c>
      <c r="L1382" s="58"/>
      <c r="M1382" s="14"/>
      <c r="N1382" s="14" t="s">
        <v>32</v>
      </c>
      <c r="O1382" s="14"/>
      <c r="P1382" s="15" t="s">
        <v>70</v>
      </c>
      <c r="Q1382" s="16">
        <v>9799</v>
      </c>
      <c r="R1382" s="17">
        <v>40</v>
      </c>
      <c r="S1382" s="18">
        <v>6761.3099999999995</v>
      </c>
      <c r="T1382" s="19" t="s">
        <v>34</v>
      </c>
      <c r="U1382" s="20" t="s">
        <v>47</v>
      </c>
      <c r="V1382" s="21" t="s">
        <v>46</v>
      </c>
      <c r="W1382" s="22">
        <v>1</v>
      </c>
      <c r="X1382" s="23"/>
    </row>
    <row r="1383" spans="1:24" s="1" customFormat="1" ht="52.05" customHeight="1" x14ac:dyDescent="0.3">
      <c r="A1383" s="11" t="s">
        <v>23</v>
      </c>
      <c r="B1383" s="11" t="s">
        <v>2233</v>
      </c>
      <c r="C1383" s="12" t="s">
        <v>2235</v>
      </c>
      <c r="D1383" s="59"/>
      <c r="E1383" s="39" t="str">
        <f>HYPERLINK("https://www.google.ru/search?q=IM8114-486&amp;newwindow=1&amp;tbm=isch","Еще фото")</f>
        <v>Еще фото</v>
      </c>
      <c r="F1383" s="13"/>
      <c r="G1383" s="11" t="s">
        <v>1965</v>
      </c>
      <c r="H1383" s="11" t="s">
        <v>28</v>
      </c>
      <c r="I1383" s="14" t="s">
        <v>1966</v>
      </c>
      <c r="J1383" s="14" t="s">
        <v>29</v>
      </c>
      <c r="K1383" s="15" t="s">
        <v>58</v>
      </c>
      <c r="L1383" s="56"/>
      <c r="M1383" s="14"/>
      <c r="N1383" s="14" t="s">
        <v>85</v>
      </c>
      <c r="O1383" s="14"/>
      <c r="P1383" s="15" t="s">
        <v>65</v>
      </c>
      <c r="Q1383" s="16">
        <v>9799</v>
      </c>
      <c r="R1383" s="17">
        <v>40</v>
      </c>
      <c r="S1383" s="18">
        <v>6761.3099999999995</v>
      </c>
      <c r="T1383" s="19" t="s">
        <v>34</v>
      </c>
      <c r="U1383" s="20" t="s">
        <v>45</v>
      </c>
      <c r="V1383" s="21" t="s">
        <v>77</v>
      </c>
      <c r="W1383" s="22">
        <v>2</v>
      </c>
      <c r="X1383" s="23"/>
    </row>
    <row r="1384" spans="1:24" s="1" customFormat="1" ht="61.05" customHeight="1" x14ac:dyDescent="0.3">
      <c r="A1384" s="24" t="s">
        <v>23</v>
      </c>
      <c r="B1384" s="24" t="s">
        <v>2233</v>
      </c>
      <c r="C1384" s="12" t="s">
        <v>2235</v>
      </c>
      <c r="D1384" s="60"/>
      <c r="E1384" s="39" t="str">
        <f>HYPERLINK("https://www.google.ru/search?q=IM8114-486&amp;newwindow=1&amp;tbm=isch","Еще фото")</f>
        <v>Еще фото</v>
      </c>
      <c r="F1384" s="13"/>
      <c r="G1384" s="24" t="s">
        <v>1965</v>
      </c>
      <c r="H1384" s="24" t="s">
        <v>28</v>
      </c>
      <c r="I1384" s="24" t="s">
        <v>1966</v>
      </c>
      <c r="J1384" s="14" t="s">
        <v>29</v>
      </c>
      <c r="K1384" s="15" t="s">
        <v>58</v>
      </c>
      <c r="L1384" s="58"/>
      <c r="M1384" s="14"/>
      <c r="N1384" s="14" t="s">
        <v>85</v>
      </c>
      <c r="O1384" s="14"/>
      <c r="P1384" s="15" t="s">
        <v>65</v>
      </c>
      <c r="Q1384" s="16">
        <v>9799</v>
      </c>
      <c r="R1384" s="17">
        <v>40</v>
      </c>
      <c r="S1384" s="18">
        <v>6761.3099999999995</v>
      </c>
      <c r="T1384" s="19" t="s">
        <v>34</v>
      </c>
      <c r="U1384" s="20" t="s">
        <v>47</v>
      </c>
      <c r="V1384" s="21" t="s">
        <v>46</v>
      </c>
      <c r="W1384" s="22">
        <v>1</v>
      </c>
      <c r="X1384" s="23"/>
    </row>
    <row r="1385" spans="1:24" s="1" customFormat="1" ht="52.05" customHeight="1" x14ac:dyDescent="0.3">
      <c r="A1385" s="11" t="s">
        <v>23</v>
      </c>
      <c r="B1385" s="11" t="s">
        <v>2236</v>
      </c>
      <c r="C1385" s="12" t="s">
        <v>2237</v>
      </c>
      <c r="D1385" s="59"/>
      <c r="E1385" s="39" t="str">
        <f>HYPERLINK("https://www.google.ru/search?q=IM8515-063&amp;newwindow=1&amp;tbm=isch","Еще фото")</f>
        <v>Еще фото</v>
      </c>
      <c r="F1385" s="13"/>
      <c r="G1385" s="11" t="s">
        <v>1965</v>
      </c>
      <c r="H1385" s="11" t="s">
        <v>28</v>
      </c>
      <c r="I1385" s="14" t="s">
        <v>1966</v>
      </c>
      <c r="J1385" s="14" t="s">
        <v>29</v>
      </c>
      <c r="K1385" s="15" t="s">
        <v>58</v>
      </c>
      <c r="L1385" s="56" t="s">
        <v>2238</v>
      </c>
      <c r="M1385" s="14"/>
      <c r="N1385" s="14" t="s">
        <v>32</v>
      </c>
      <c r="O1385" s="14"/>
      <c r="P1385" s="15" t="s">
        <v>65</v>
      </c>
      <c r="Q1385" s="16">
        <v>8099</v>
      </c>
      <c r="R1385" s="17">
        <v>40</v>
      </c>
      <c r="S1385" s="18">
        <v>5588.3099999999995</v>
      </c>
      <c r="T1385" s="19" t="s">
        <v>34</v>
      </c>
      <c r="U1385" s="20" t="s">
        <v>47</v>
      </c>
      <c r="V1385" s="21" t="s">
        <v>46</v>
      </c>
      <c r="W1385" s="22">
        <v>2</v>
      </c>
      <c r="X1385" s="23"/>
    </row>
    <row r="1386" spans="1:24" s="1" customFormat="1" ht="61.05" customHeight="1" x14ac:dyDescent="0.3">
      <c r="A1386" s="24" t="s">
        <v>23</v>
      </c>
      <c r="B1386" s="24" t="s">
        <v>2236</v>
      </c>
      <c r="C1386" s="12" t="s">
        <v>2237</v>
      </c>
      <c r="D1386" s="60"/>
      <c r="E1386" s="39" t="str">
        <f>HYPERLINK("https://www.google.ru/search?q=IM8515-063&amp;newwindow=1&amp;tbm=isch","Еще фото")</f>
        <v>Еще фото</v>
      </c>
      <c r="F1386" s="13"/>
      <c r="G1386" s="24" t="s">
        <v>1965</v>
      </c>
      <c r="H1386" s="24" t="s">
        <v>28</v>
      </c>
      <c r="I1386" s="24" t="s">
        <v>1966</v>
      </c>
      <c r="J1386" s="14" t="s">
        <v>29</v>
      </c>
      <c r="K1386" s="15" t="s">
        <v>58</v>
      </c>
      <c r="L1386" s="58"/>
      <c r="M1386" s="14"/>
      <c r="N1386" s="14" t="s">
        <v>32</v>
      </c>
      <c r="O1386" s="14"/>
      <c r="P1386" s="15" t="s">
        <v>65</v>
      </c>
      <c r="Q1386" s="16">
        <v>8099</v>
      </c>
      <c r="R1386" s="17">
        <v>40</v>
      </c>
      <c r="S1386" s="18">
        <v>5588.3099999999995</v>
      </c>
      <c r="T1386" s="19" t="s">
        <v>34</v>
      </c>
      <c r="U1386" s="20" t="s">
        <v>35</v>
      </c>
      <c r="V1386" s="21" t="s">
        <v>36</v>
      </c>
      <c r="W1386" s="22">
        <v>2</v>
      </c>
      <c r="X1386" s="23"/>
    </row>
    <row r="1387" spans="1:24" s="1" customFormat="1" ht="108" customHeight="1" x14ac:dyDescent="0.3">
      <c r="A1387" s="11" t="s">
        <v>23</v>
      </c>
      <c r="B1387" s="11" t="s">
        <v>2239</v>
      </c>
      <c r="C1387" s="12" t="s">
        <v>2240</v>
      </c>
      <c r="D1387" s="26"/>
      <c r="E1387" s="39" t="str">
        <f>HYPERLINK("https://www.google.ru/search?q=IQ5777-010&amp;newwindow=1&amp;tbm=isch","Еще фото")</f>
        <v>Еще фото</v>
      </c>
      <c r="F1387" s="13"/>
      <c r="G1387" s="11" t="s">
        <v>2241</v>
      </c>
      <c r="H1387" s="11" t="s">
        <v>28</v>
      </c>
      <c r="I1387" s="14" t="s">
        <v>1966</v>
      </c>
      <c r="J1387" s="14" t="s">
        <v>183</v>
      </c>
      <c r="K1387" s="15" t="s">
        <v>30</v>
      </c>
      <c r="L1387" s="14" t="s">
        <v>2242</v>
      </c>
      <c r="M1387" s="14"/>
      <c r="N1387" s="14" t="s">
        <v>92</v>
      </c>
      <c r="O1387" s="14"/>
      <c r="P1387" s="15" t="s">
        <v>119</v>
      </c>
      <c r="Q1387" s="16">
        <v>10099</v>
      </c>
      <c r="R1387" s="17">
        <v>40</v>
      </c>
      <c r="S1387" s="18">
        <v>6968.3099999999995</v>
      </c>
      <c r="T1387" s="19" t="s">
        <v>34</v>
      </c>
      <c r="U1387" s="20" t="s">
        <v>37</v>
      </c>
      <c r="V1387" s="21" t="s">
        <v>38</v>
      </c>
      <c r="W1387" s="22">
        <v>1</v>
      </c>
      <c r="X1387" s="23"/>
    </row>
    <row r="1388" spans="1:24" s="1" customFormat="1" ht="108" customHeight="1" x14ac:dyDescent="0.3">
      <c r="A1388" s="11" t="s">
        <v>23</v>
      </c>
      <c r="B1388" s="11" t="s">
        <v>2243</v>
      </c>
      <c r="C1388" s="12" t="s">
        <v>2244</v>
      </c>
      <c r="D1388" s="26"/>
      <c r="E1388" s="39" t="str">
        <f>HYPERLINK("https://www.google.ru/search?q=IU6965-010&amp;newwindow=1&amp;tbm=isch","Еще фото")</f>
        <v>Еще фото</v>
      </c>
      <c r="F1388" s="13"/>
      <c r="G1388" s="11" t="s">
        <v>1982</v>
      </c>
      <c r="H1388" s="11" t="s">
        <v>28</v>
      </c>
      <c r="I1388" s="14" t="s">
        <v>1966</v>
      </c>
      <c r="J1388" s="14" t="s">
        <v>29</v>
      </c>
      <c r="K1388" s="15" t="s">
        <v>30</v>
      </c>
      <c r="L1388" s="14"/>
      <c r="M1388" s="14"/>
      <c r="N1388" s="14" t="s">
        <v>92</v>
      </c>
      <c r="O1388" s="14"/>
      <c r="P1388" s="15" t="s">
        <v>2245</v>
      </c>
      <c r="Q1388" s="16">
        <v>15499</v>
      </c>
      <c r="R1388" s="17">
        <v>40</v>
      </c>
      <c r="S1388" s="18">
        <v>10694.31</v>
      </c>
      <c r="T1388" s="19" t="s">
        <v>34</v>
      </c>
      <c r="U1388" s="20" t="s">
        <v>37</v>
      </c>
      <c r="V1388" s="21" t="s">
        <v>38</v>
      </c>
      <c r="W1388" s="22">
        <v>1</v>
      </c>
      <c r="X1388" s="23"/>
    </row>
    <row r="1389" spans="1:24" s="1" customFormat="1" ht="108" customHeight="1" x14ac:dyDescent="0.3">
      <c r="A1389" s="11" t="s">
        <v>23</v>
      </c>
      <c r="B1389" s="11" t="s">
        <v>2246</v>
      </c>
      <c r="C1389" s="12" t="s">
        <v>2247</v>
      </c>
      <c r="D1389" s="26"/>
      <c r="E1389" s="39" t="str">
        <f>HYPERLINK("https://www.google.ru/search?q=DX6821-010&amp;newwindow=1&amp;tbm=isch","Еще фото")</f>
        <v>Еще фото</v>
      </c>
      <c r="F1389" s="13"/>
      <c r="G1389" s="11" t="s">
        <v>2248</v>
      </c>
      <c r="H1389" s="11" t="s">
        <v>28</v>
      </c>
      <c r="I1389" s="14" t="s">
        <v>2249</v>
      </c>
      <c r="J1389" s="14" t="s">
        <v>544</v>
      </c>
      <c r="K1389" s="15" t="s">
        <v>58</v>
      </c>
      <c r="L1389" s="14" t="s">
        <v>2250</v>
      </c>
      <c r="M1389" s="14"/>
      <c r="N1389" s="14" t="s">
        <v>92</v>
      </c>
      <c r="O1389" s="14"/>
      <c r="P1389" s="15" t="s">
        <v>2251</v>
      </c>
      <c r="Q1389" s="16">
        <v>7099</v>
      </c>
      <c r="R1389" s="17">
        <v>40</v>
      </c>
      <c r="S1389" s="18">
        <v>4898.3099999999995</v>
      </c>
      <c r="T1389" s="19" t="s">
        <v>34</v>
      </c>
      <c r="U1389" s="20" t="s">
        <v>45</v>
      </c>
      <c r="V1389" s="21" t="s">
        <v>77</v>
      </c>
      <c r="W1389" s="22">
        <v>1</v>
      </c>
      <c r="X1389" s="23"/>
    </row>
    <row r="1390" spans="1:24" s="1" customFormat="1" ht="52.05" customHeight="1" x14ac:dyDescent="0.3">
      <c r="A1390" s="11" t="s">
        <v>23</v>
      </c>
      <c r="B1390" s="11" t="s">
        <v>2252</v>
      </c>
      <c r="C1390" s="12" t="s">
        <v>2253</v>
      </c>
      <c r="D1390" s="59"/>
      <c r="E1390" s="39" t="str">
        <f>HYPERLINK("https://www.google.ru/search?q=FB6872-010&amp;newwindow=1&amp;tbm=isch","Еще фото")</f>
        <v>Еще фото</v>
      </c>
      <c r="F1390" s="13"/>
      <c r="G1390" s="11" t="s">
        <v>2248</v>
      </c>
      <c r="H1390" s="11" t="s">
        <v>28</v>
      </c>
      <c r="I1390" s="14" t="s">
        <v>2249</v>
      </c>
      <c r="J1390" s="14" t="s">
        <v>29</v>
      </c>
      <c r="K1390" s="15" t="s">
        <v>58</v>
      </c>
      <c r="L1390" s="56" t="s">
        <v>2254</v>
      </c>
      <c r="M1390" s="14"/>
      <c r="N1390" s="14" t="s">
        <v>92</v>
      </c>
      <c r="O1390" s="14"/>
      <c r="P1390" s="15" t="s">
        <v>2251</v>
      </c>
      <c r="Q1390" s="16">
        <v>7299</v>
      </c>
      <c r="R1390" s="17">
        <v>40</v>
      </c>
      <c r="S1390" s="18">
        <v>5036.3099999999995</v>
      </c>
      <c r="T1390" s="19" t="s">
        <v>34</v>
      </c>
      <c r="U1390" s="20" t="s">
        <v>47</v>
      </c>
      <c r="V1390" s="21" t="s">
        <v>46</v>
      </c>
      <c r="W1390" s="22">
        <v>1</v>
      </c>
      <c r="X1390" s="23"/>
    </row>
    <row r="1391" spans="1:24" s="1" customFormat="1" ht="61.05" customHeight="1" x14ac:dyDescent="0.3">
      <c r="A1391" s="24" t="s">
        <v>23</v>
      </c>
      <c r="B1391" s="24" t="s">
        <v>2252</v>
      </c>
      <c r="C1391" s="12" t="s">
        <v>2253</v>
      </c>
      <c r="D1391" s="60"/>
      <c r="E1391" s="39" t="str">
        <f>HYPERLINK("https://www.google.ru/search?q=FB6872-010&amp;newwindow=1&amp;tbm=isch","Еще фото")</f>
        <v>Еще фото</v>
      </c>
      <c r="F1391" s="13"/>
      <c r="G1391" s="24" t="s">
        <v>2248</v>
      </c>
      <c r="H1391" s="24" t="s">
        <v>28</v>
      </c>
      <c r="I1391" s="24" t="s">
        <v>2249</v>
      </c>
      <c r="J1391" s="14" t="s">
        <v>29</v>
      </c>
      <c r="K1391" s="15" t="s">
        <v>58</v>
      </c>
      <c r="L1391" s="58"/>
      <c r="M1391" s="14"/>
      <c r="N1391" s="14" t="s">
        <v>92</v>
      </c>
      <c r="O1391" s="14"/>
      <c r="P1391" s="15" t="s">
        <v>2251</v>
      </c>
      <c r="Q1391" s="16">
        <v>7299</v>
      </c>
      <c r="R1391" s="17">
        <v>40</v>
      </c>
      <c r="S1391" s="18">
        <v>5036.3099999999995</v>
      </c>
      <c r="T1391" s="19" t="s">
        <v>34</v>
      </c>
      <c r="U1391" s="20" t="s">
        <v>35</v>
      </c>
      <c r="V1391" s="21" t="s">
        <v>36</v>
      </c>
      <c r="W1391" s="22">
        <v>1</v>
      </c>
      <c r="X1391" s="23"/>
    </row>
    <row r="1392" spans="1:24" s="1" customFormat="1" ht="35" customHeight="1" x14ac:dyDescent="0.3">
      <c r="A1392" s="11" t="s">
        <v>23</v>
      </c>
      <c r="B1392" s="11" t="s">
        <v>2255</v>
      </c>
      <c r="C1392" s="12" t="s">
        <v>2256</v>
      </c>
      <c r="D1392" s="53"/>
      <c r="E1392" s="39" t="str">
        <f>HYPERLINK("https://www.google.ru/search?q=FN8348-455&amp;newwindow=1&amp;tbm=isch","Еще фото")</f>
        <v>Еще фото</v>
      </c>
      <c r="F1392" s="13"/>
      <c r="G1392" s="11" t="s">
        <v>2257</v>
      </c>
      <c r="H1392" s="11" t="s">
        <v>28</v>
      </c>
      <c r="I1392" s="14" t="s">
        <v>2258</v>
      </c>
      <c r="J1392" s="14" t="s">
        <v>29</v>
      </c>
      <c r="K1392" s="15" t="s">
        <v>134</v>
      </c>
      <c r="L1392" s="56" t="s">
        <v>2259</v>
      </c>
      <c r="M1392" s="14"/>
      <c r="N1392" s="14" t="s">
        <v>85</v>
      </c>
      <c r="O1392" s="14"/>
      <c r="P1392" s="15" t="s">
        <v>305</v>
      </c>
      <c r="Q1392" s="16">
        <v>6899</v>
      </c>
      <c r="R1392" s="17">
        <v>83.8</v>
      </c>
      <c r="S1392" s="18">
        <v>1285.4354999999998</v>
      </c>
      <c r="T1392" s="19" t="s">
        <v>34</v>
      </c>
      <c r="U1392" s="20" t="s">
        <v>35</v>
      </c>
      <c r="V1392" s="21" t="s">
        <v>1984</v>
      </c>
      <c r="W1392" s="22">
        <v>1</v>
      </c>
      <c r="X1392" s="23"/>
    </row>
    <row r="1393" spans="1:24" s="1" customFormat="1" ht="35" customHeight="1" x14ac:dyDescent="0.3">
      <c r="A1393" s="24" t="s">
        <v>23</v>
      </c>
      <c r="B1393" s="24" t="s">
        <v>2255</v>
      </c>
      <c r="C1393" s="12" t="s">
        <v>2256</v>
      </c>
      <c r="D1393" s="54"/>
      <c r="E1393" s="39" t="str">
        <f>HYPERLINK("https://www.google.ru/search?q=FN8348-455&amp;newwindow=1&amp;tbm=isch","Еще фото")</f>
        <v>Еще фото</v>
      </c>
      <c r="F1393" s="13"/>
      <c r="G1393" s="24" t="s">
        <v>2257</v>
      </c>
      <c r="H1393" s="24" t="s">
        <v>28</v>
      </c>
      <c r="I1393" s="24" t="s">
        <v>2258</v>
      </c>
      <c r="J1393" s="14" t="s">
        <v>29</v>
      </c>
      <c r="K1393" s="15" t="s">
        <v>134</v>
      </c>
      <c r="L1393" s="57"/>
      <c r="M1393" s="14"/>
      <c r="N1393" s="14" t="s">
        <v>85</v>
      </c>
      <c r="O1393" s="14"/>
      <c r="P1393" s="15" t="s">
        <v>305</v>
      </c>
      <c r="Q1393" s="16">
        <v>6899</v>
      </c>
      <c r="R1393" s="17">
        <v>83.8</v>
      </c>
      <c r="S1393" s="18">
        <v>1285.4354999999998</v>
      </c>
      <c r="T1393" s="19" t="s">
        <v>34</v>
      </c>
      <c r="U1393" s="20" t="s">
        <v>37</v>
      </c>
      <c r="V1393" s="21" t="s">
        <v>2260</v>
      </c>
      <c r="W1393" s="22">
        <v>1</v>
      </c>
      <c r="X1393" s="23"/>
    </row>
    <row r="1394" spans="1:24" s="1" customFormat="1" ht="37.049999999999997" customHeight="1" x14ac:dyDescent="0.3">
      <c r="A1394" s="24" t="s">
        <v>23</v>
      </c>
      <c r="B1394" s="24" t="s">
        <v>2255</v>
      </c>
      <c r="C1394" s="12" t="s">
        <v>2256</v>
      </c>
      <c r="D1394" s="55"/>
      <c r="E1394" s="39" t="str">
        <f>HYPERLINK("https://www.google.ru/search?q=FN8348-455&amp;newwindow=1&amp;tbm=isch","Еще фото")</f>
        <v>Еще фото</v>
      </c>
      <c r="F1394" s="13"/>
      <c r="G1394" s="24" t="s">
        <v>2257</v>
      </c>
      <c r="H1394" s="24" t="s">
        <v>28</v>
      </c>
      <c r="I1394" s="24" t="s">
        <v>2258</v>
      </c>
      <c r="J1394" s="14" t="s">
        <v>29</v>
      </c>
      <c r="K1394" s="15" t="s">
        <v>134</v>
      </c>
      <c r="L1394" s="58"/>
      <c r="M1394" s="14"/>
      <c r="N1394" s="14" t="s">
        <v>85</v>
      </c>
      <c r="O1394" s="14"/>
      <c r="P1394" s="15" t="s">
        <v>305</v>
      </c>
      <c r="Q1394" s="16">
        <v>6899</v>
      </c>
      <c r="R1394" s="17">
        <v>83.8</v>
      </c>
      <c r="S1394" s="18">
        <v>1285.4354999999998</v>
      </c>
      <c r="T1394" s="19" t="s">
        <v>34</v>
      </c>
      <c r="U1394" s="20" t="s">
        <v>39</v>
      </c>
      <c r="V1394" s="21" t="s">
        <v>137</v>
      </c>
      <c r="W1394" s="22">
        <v>1</v>
      </c>
      <c r="X1394" s="23"/>
    </row>
    <row r="1395" spans="1:24" s="1" customFormat="1" ht="52.05" customHeight="1" x14ac:dyDescent="0.3">
      <c r="A1395" s="11" t="s">
        <v>23</v>
      </c>
      <c r="B1395" s="11" t="s">
        <v>2261</v>
      </c>
      <c r="C1395" s="12" t="s">
        <v>2262</v>
      </c>
      <c r="D1395" s="59"/>
      <c r="E1395" s="39" t="str">
        <f>HYPERLINK("https://www.google.ru/search?q=CW3845-616&amp;newwindow=1&amp;tbm=isch","Еще фото")</f>
        <v>Еще фото</v>
      </c>
      <c r="F1395" s="13"/>
      <c r="G1395" s="11" t="s">
        <v>2263</v>
      </c>
      <c r="H1395" s="11" t="s">
        <v>28</v>
      </c>
      <c r="I1395" s="14" t="s">
        <v>2258</v>
      </c>
      <c r="J1395" s="14" t="s">
        <v>122</v>
      </c>
      <c r="K1395" s="15" t="s">
        <v>247</v>
      </c>
      <c r="L1395" s="56" t="s">
        <v>2264</v>
      </c>
      <c r="M1395" s="14" t="s">
        <v>369</v>
      </c>
      <c r="N1395" s="14" t="s">
        <v>102</v>
      </c>
      <c r="O1395" s="14" t="s">
        <v>86</v>
      </c>
      <c r="P1395" s="15" t="s">
        <v>164</v>
      </c>
      <c r="Q1395" s="16">
        <v>3399</v>
      </c>
      <c r="R1395" s="17">
        <v>81.819999999999993</v>
      </c>
      <c r="S1395" s="29">
        <v>710.43549999999993</v>
      </c>
      <c r="T1395" s="19" t="s">
        <v>34</v>
      </c>
      <c r="U1395" s="20" t="s">
        <v>37</v>
      </c>
      <c r="V1395" s="21" t="s">
        <v>38</v>
      </c>
      <c r="W1395" s="22">
        <v>14</v>
      </c>
      <c r="X1395" s="23"/>
    </row>
    <row r="1396" spans="1:24" s="1" customFormat="1" ht="61.05" customHeight="1" x14ac:dyDescent="0.3">
      <c r="A1396" s="24" t="s">
        <v>23</v>
      </c>
      <c r="B1396" s="24" t="s">
        <v>2261</v>
      </c>
      <c r="C1396" s="12" t="s">
        <v>2262</v>
      </c>
      <c r="D1396" s="60"/>
      <c r="E1396" s="39" t="str">
        <f>HYPERLINK("https://www.google.ru/search?q=CW3845-616&amp;newwindow=1&amp;tbm=isch","Еще фото")</f>
        <v>Еще фото</v>
      </c>
      <c r="F1396" s="13"/>
      <c r="G1396" s="24" t="s">
        <v>2263</v>
      </c>
      <c r="H1396" s="24" t="s">
        <v>28</v>
      </c>
      <c r="I1396" s="24" t="s">
        <v>2258</v>
      </c>
      <c r="J1396" s="14" t="s">
        <v>122</v>
      </c>
      <c r="K1396" s="15" t="s">
        <v>247</v>
      </c>
      <c r="L1396" s="58"/>
      <c r="M1396" s="14" t="s">
        <v>369</v>
      </c>
      <c r="N1396" s="14" t="s">
        <v>102</v>
      </c>
      <c r="O1396" s="14" t="s">
        <v>86</v>
      </c>
      <c r="P1396" s="15" t="s">
        <v>164</v>
      </c>
      <c r="Q1396" s="16">
        <v>3399</v>
      </c>
      <c r="R1396" s="17">
        <v>81.819999999999993</v>
      </c>
      <c r="S1396" s="29">
        <v>710.43549999999993</v>
      </c>
      <c r="T1396" s="19" t="s">
        <v>34</v>
      </c>
      <c r="U1396" s="20" t="s">
        <v>47</v>
      </c>
      <c r="V1396" s="21" t="s">
        <v>48</v>
      </c>
      <c r="W1396" s="22">
        <v>10</v>
      </c>
      <c r="X1396" s="23"/>
    </row>
    <row r="1397" spans="1:24" s="1" customFormat="1" ht="52.05" customHeight="1" x14ac:dyDescent="0.3">
      <c r="A1397" s="11" t="s">
        <v>23</v>
      </c>
      <c r="B1397" s="11" t="s">
        <v>2265</v>
      </c>
      <c r="C1397" s="12" t="s">
        <v>2266</v>
      </c>
      <c r="D1397" s="59"/>
      <c r="E1397" s="39" t="str">
        <f>HYPERLINK("https://www.google.ru/search?q=FN9143-440&amp;newwindow=1&amp;tbm=isch","Еще фото")</f>
        <v>Еще фото</v>
      </c>
      <c r="F1397" s="13"/>
      <c r="G1397" s="11" t="s">
        <v>2267</v>
      </c>
      <c r="H1397" s="11" t="s">
        <v>28</v>
      </c>
      <c r="I1397" s="14" t="s">
        <v>2258</v>
      </c>
      <c r="J1397" s="14" t="s">
        <v>122</v>
      </c>
      <c r="K1397" s="15" t="s">
        <v>134</v>
      </c>
      <c r="L1397" s="56" t="s">
        <v>2268</v>
      </c>
      <c r="M1397" s="14"/>
      <c r="N1397" s="14" t="s">
        <v>2269</v>
      </c>
      <c r="O1397" s="14"/>
      <c r="P1397" s="15" t="s">
        <v>164</v>
      </c>
      <c r="Q1397" s="16">
        <v>14199</v>
      </c>
      <c r="R1397" s="17">
        <v>75.150000000000006</v>
      </c>
      <c r="S1397" s="18">
        <v>4056.9354999999996</v>
      </c>
      <c r="T1397" s="19" t="s">
        <v>34</v>
      </c>
      <c r="U1397" s="20" t="s">
        <v>37</v>
      </c>
      <c r="V1397" s="21" t="s">
        <v>2260</v>
      </c>
      <c r="W1397" s="22">
        <v>2</v>
      </c>
      <c r="X1397" s="23"/>
    </row>
    <row r="1398" spans="1:24" s="1" customFormat="1" ht="61.05" customHeight="1" x14ac:dyDescent="0.3">
      <c r="A1398" s="24" t="s">
        <v>23</v>
      </c>
      <c r="B1398" s="24" t="s">
        <v>2265</v>
      </c>
      <c r="C1398" s="12" t="s">
        <v>2266</v>
      </c>
      <c r="D1398" s="60"/>
      <c r="E1398" s="39" t="str">
        <f>HYPERLINK("https://www.google.ru/search?q=FN9143-440&amp;newwindow=1&amp;tbm=isch","Еще фото")</f>
        <v>Еще фото</v>
      </c>
      <c r="F1398" s="13"/>
      <c r="G1398" s="24" t="s">
        <v>2267</v>
      </c>
      <c r="H1398" s="24" t="s">
        <v>28</v>
      </c>
      <c r="I1398" s="24" t="s">
        <v>2258</v>
      </c>
      <c r="J1398" s="14" t="s">
        <v>122</v>
      </c>
      <c r="K1398" s="15" t="s">
        <v>134</v>
      </c>
      <c r="L1398" s="58"/>
      <c r="M1398" s="14"/>
      <c r="N1398" s="14" t="s">
        <v>2269</v>
      </c>
      <c r="O1398" s="14"/>
      <c r="P1398" s="15" t="s">
        <v>164</v>
      </c>
      <c r="Q1398" s="16">
        <v>14199</v>
      </c>
      <c r="R1398" s="17">
        <v>75.150000000000006</v>
      </c>
      <c r="S1398" s="18">
        <v>4056.9354999999996</v>
      </c>
      <c r="T1398" s="19" t="s">
        <v>34</v>
      </c>
      <c r="U1398" s="20" t="s">
        <v>39</v>
      </c>
      <c r="V1398" s="21" t="s">
        <v>137</v>
      </c>
      <c r="W1398" s="22">
        <v>2</v>
      </c>
      <c r="X1398" s="23"/>
    </row>
    <row r="1399" spans="1:24" s="1" customFormat="1" ht="52.05" customHeight="1" x14ac:dyDescent="0.3">
      <c r="A1399" s="11" t="s">
        <v>23</v>
      </c>
      <c r="B1399" s="11" t="s">
        <v>2270</v>
      </c>
      <c r="C1399" s="12" t="s">
        <v>2271</v>
      </c>
      <c r="D1399" s="59"/>
      <c r="E1399" s="39" t="str">
        <f>HYPERLINK("https://www.google.ru/search?q=CJ0921-231&amp;newwindow=1&amp;tbm=isch","Еще фото")</f>
        <v>Еще фото</v>
      </c>
      <c r="F1399" s="13"/>
      <c r="G1399" s="11" t="s">
        <v>2272</v>
      </c>
      <c r="H1399" s="11" t="s">
        <v>28</v>
      </c>
      <c r="I1399" s="14" t="s">
        <v>2258</v>
      </c>
      <c r="J1399" s="14" t="s">
        <v>183</v>
      </c>
      <c r="K1399" s="15" t="s">
        <v>30</v>
      </c>
      <c r="L1399" s="56" t="s">
        <v>2273</v>
      </c>
      <c r="M1399" s="14"/>
      <c r="N1399" s="14" t="s">
        <v>127</v>
      </c>
      <c r="O1399" s="14"/>
      <c r="P1399" s="15" t="s">
        <v>2274</v>
      </c>
      <c r="Q1399" s="16">
        <v>7199</v>
      </c>
      <c r="R1399" s="17">
        <v>66.14</v>
      </c>
      <c r="S1399" s="18">
        <v>2803.4354999999996</v>
      </c>
      <c r="T1399" s="19" t="s">
        <v>34</v>
      </c>
      <c r="U1399" s="20" t="s">
        <v>47</v>
      </c>
      <c r="V1399" s="21" t="s">
        <v>48</v>
      </c>
      <c r="W1399" s="22">
        <v>5</v>
      </c>
      <c r="X1399" s="23"/>
    </row>
    <row r="1400" spans="1:24" s="1" customFormat="1" ht="61.05" customHeight="1" x14ac:dyDescent="0.3">
      <c r="A1400" s="24" t="s">
        <v>23</v>
      </c>
      <c r="B1400" s="24" t="s">
        <v>2270</v>
      </c>
      <c r="C1400" s="12" t="s">
        <v>2271</v>
      </c>
      <c r="D1400" s="60"/>
      <c r="E1400" s="39" t="str">
        <f>HYPERLINK("https://www.google.ru/search?q=CJ0921-231&amp;newwindow=1&amp;tbm=isch","Еще фото")</f>
        <v>Еще фото</v>
      </c>
      <c r="F1400" s="13"/>
      <c r="G1400" s="24" t="s">
        <v>2272</v>
      </c>
      <c r="H1400" s="24" t="s">
        <v>28</v>
      </c>
      <c r="I1400" s="24" t="s">
        <v>2258</v>
      </c>
      <c r="J1400" s="14" t="s">
        <v>183</v>
      </c>
      <c r="K1400" s="15" t="s">
        <v>30</v>
      </c>
      <c r="L1400" s="58"/>
      <c r="M1400" s="14"/>
      <c r="N1400" s="14" t="s">
        <v>127</v>
      </c>
      <c r="O1400" s="14"/>
      <c r="P1400" s="15" t="s">
        <v>2274</v>
      </c>
      <c r="Q1400" s="16">
        <v>7199</v>
      </c>
      <c r="R1400" s="17">
        <v>66.14</v>
      </c>
      <c r="S1400" s="18">
        <v>2803.4354999999996</v>
      </c>
      <c r="T1400" s="19" t="s">
        <v>34</v>
      </c>
      <c r="U1400" s="20" t="s">
        <v>35</v>
      </c>
      <c r="V1400" s="21" t="s">
        <v>36</v>
      </c>
      <c r="W1400" s="22">
        <v>1</v>
      </c>
      <c r="X1400" s="23"/>
    </row>
    <row r="1401" spans="1:24" s="1" customFormat="1" ht="35" customHeight="1" x14ac:dyDescent="0.3">
      <c r="A1401" s="11" t="s">
        <v>23</v>
      </c>
      <c r="B1401" s="11" t="s">
        <v>2275</v>
      </c>
      <c r="C1401" s="12" t="s">
        <v>2276</v>
      </c>
      <c r="D1401" s="53"/>
      <c r="E1401" s="39" t="str">
        <f>HYPERLINK("https://www.google.ru/search?q=FD2923-010&amp;newwindow=1&amp;tbm=isch","Еще фото")</f>
        <v>Еще фото</v>
      </c>
      <c r="F1401" s="13"/>
      <c r="G1401" s="11" t="s">
        <v>1965</v>
      </c>
      <c r="H1401" s="11" t="s">
        <v>28</v>
      </c>
      <c r="I1401" s="14" t="s">
        <v>2258</v>
      </c>
      <c r="J1401" s="14" t="s">
        <v>29</v>
      </c>
      <c r="K1401" s="15" t="s">
        <v>134</v>
      </c>
      <c r="L1401" s="56" t="s">
        <v>2277</v>
      </c>
      <c r="M1401" s="14"/>
      <c r="N1401" s="14" t="s">
        <v>92</v>
      </c>
      <c r="O1401" s="14"/>
      <c r="P1401" s="15" t="s">
        <v>70</v>
      </c>
      <c r="Q1401" s="16">
        <v>6599</v>
      </c>
      <c r="R1401" s="17">
        <v>64.73</v>
      </c>
      <c r="S1401" s="18">
        <v>2676.9354999999996</v>
      </c>
      <c r="T1401" s="19" t="s">
        <v>34</v>
      </c>
      <c r="U1401" s="20" t="s">
        <v>45</v>
      </c>
      <c r="V1401" s="21" t="s">
        <v>1904</v>
      </c>
      <c r="W1401" s="22">
        <v>1</v>
      </c>
      <c r="X1401" s="23"/>
    </row>
    <row r="1402" spans="1:24" s="1" customFormat="1" ht="35" customHeight="1" x14ac:dyDescent="0.3">
      <c r="A1402" s="24" t="s">
        <v>23</v>
      </c>
      <c r="B1402" s="24" t="s">
        <v>2275</v>
      </c>
      <c r="C1402" s="12" t="s">
        <v>2276</v>
      </c>
      <c r="D1402" s="54"/>
      <c r="E1402" s="39" t="str">
        <f>HYPERLINK("https://www.google.ru/search?q=FD2923-010&amp;newwindow=1&amp;tbm=isch","Еще фото")</f>
        <v>Еще фото</v>
      </c>
      <c r="F1402" s="13"/>
      <c r="G1402" s="24" t="s">
        <v>1965</v>
      </c>
      <c r="H1402" s="24" t="s">
        <v>28</v>
      </c>
      <c r="I1402" s="24" t="s">
        <v>2258</v>
      </c>
      <c r="J1402" s="14" t="s">
        <v>29</v>
      </c>
      <c r="K1402" s="15" t="s">
        <v>134</v>
      </c>
      <c r="L1402" s="57"/>
      <c r="M1402" s="14"/>
      <c r="N1402" s="14" t="s">
        <v>92</v>
      </c>
      <c r="O1402" s="14"/>
      <c r="P1402" s="15" t="s">
        <v>70</v>
      </c>
      <c r="Q1402" s="16">
        <v>6599</v>
      </c>
      <c r="R1402" s="17">
        <v>64.73</v>
      </c>
      <c r="S1402" s="18">
        <v>2676.9354999999996</v>
      </c>
      <c r="T1402" s="19" t="s">
        <v>34</v>
      </c>
      <c r="U1402" s="20" t="s">
        <v>47</v>
      </c>
      <c r="V1402" s="21" t="s">
        <v>136</v>
      </c>
      <c r="W1402" s="22">
        <v>2</v>
      </c>
      <c r="X1402" s="23"/>
    </row>
    <row r="1403" spans="1:24" s="1" customFormat="1" ht="37.049999999999997" customHeight="1" x14ac:dyDescent="0.3">
      <c r="A1403" s="24" t="s">
        <v>23</v>
      </c>
      <c r="B1403" s="24" t="s">
        <v>2275</v>
      </c>
      <c r="C1403" s="12" t="s">
        <v>2276</v>
      </c>
      <c r="D1403" s="55"/>
      <c r="E1403" s="39" t="str">
        <f>HYPERLINK("https://www.google.ru/search?q=FD2923-010&amp;newwindow=1&amp;tbm=isch","Еще фото")</f>
        <v>Еще фото</v>
      </c>
      <c r="F1403" s="13"/>
      <c r="G1403" s="24" t="s">
        <v>1965</v>
      </c>
      <c r="H1403" s="24" t="s">
        <v>28</v>
      </c>
      <c r="I1403" s="24" t="s">
        <v>2258</v>
      </c>
      <c r="J1403" s="14" t="s">
        <v>29</v>
      </c>
      <c r="K1403" s="15" t="s">
        <v>134</v>
      </c>
      <c r="L1403" s="58"/>
      <c r="M1403" s="14"/>
      <c r="N1403" s="14" t="s">
        <v>92</v>
      </c>
      <c r="O1403" s="14"/>
      <c r="P1403" s="15" t="s">
        <v>70</v>
      </c>
      <c r="Q1403" s="16">
        <v>6599</v>
      </c>
      <c r="R1403" s="17">
        <v>64.73</v>
      </c>
      <c r="S1403" s="18">
        <v>2676.9354999999996</v>
      </c>
      <c r="T1403" s="19" t="s">
        <v>34</v>
      </c>
      <c r="U1403" s="20" t="s">
        <v>35</v>
      </c>
      <c r="V1403" s="21" t="s">
        <v>1984</v>
      </c>
      <c r="W1403" s="22">
        <v>1</v>
      </c>
      <c r="X1403" s="23"/>
    </row>
    <row r="1404" spans="1:24" s="1" customFormat="1" ht="52.05" customHeight="1" x14ac:dyDescent="0.3">
      <c r="A1404" s="11" t="s">
        <v>23</v>
      </c>
      <c r="B1404" s="11" t="s">
        <v>2278</v>
      </c>
      <c r="C1404" s="12" t="s">
        <v>2279</v>
      </c>
      <c r="D1404" s="59"/>
      <c r="E1404" s="39" t="str">
        <f>HYPERLINK("https://www.google.ru/search?q=DZ3276-687&amp;newwindow=1&amp;tbm=isch","Еще фото")</f>
        <v>Еще фото</v>
      </c>
      <c r="F1404" s="13"/>
      <c r="G1404" s="11" t="s">
        <v>2272</v>
      </c>
      <c r="H1404" s="11" t="s">
        <v>28</v>
      </c>
      <c r="I1404" s="14" t="s">
        <v>2258</v>
      </c>
      <c r="J1404" s="14" t="s">
        <v>29</v>
      </c>
      <c r="K1404" s="15" t="s">
        <v>30</v>
      </c>
      <c r="L1404" s="56" t="s">
        <v>2280</v>
      </c>
      <c r="M1404" s="14"/>
      <c r="N1404" s="14" t="s">
        <v>390</v>
      </c>
      <c r="O1404" s="14"/>
      <c r="P1404" s="15" t="s">
        <v>324</v>
      </c>
      <c r="Q1404" s="16">
        <v>4399</v>
      </c>
      <c r="R1404" s="17">
        <v>59.36</v>
      </c>
      <c r="S1404" s="18">
        <v>2055.9355</v>
      </c>
      <c r="T1404" s="19" t="s">
        <v>34</v>
      </c>
      <c r="U1404" s="20" t="s">
        <v>47</v>
      </c>
      <c r="V1404" s="21" t="s">
        <v>48</v>
      </c>
      <c r="W1404" s="22">
        <v>3</v>
      </c>
      <c r="X1404" s="23"/>
    </row>
    <row r="1405" spans="1:24" s="1" customFormat="1" ht="61.05" customHeight="1" x14ac:dyDescent="0.3">
      <c r="A1405" s="24" t="s">
        <v>23</v>
      </c>
      <c r="B1405" s="24" t="s">
        <v>2278</v>
      </c>
      <c r="C1405" s="12" t="s">
        <v>2279</v>
      </c>
      <c r="D1405" s="60"/>
      <c r="E1405" s="39" t="str">
        <f>HYPERLINK("https://www.google.ru/search?q=DZ3276-687&amp;newwindow=1&amp;tbm=isch","Еще фото")</f>
        <v>Еще фото</v>
      </c>
      <c r="F1405" s="13"/>
      <c r="G1405" s="24" t="s">
        <v>2272</v>
      </c>
      <c r="H1405" s="24" t="s">
        <v>28</v>
      </c>
      <c r="I1405" s="24" t="s">
        <v>2258</v>
      </c>
      <c r="J1405" s="14" t="s">
        <v>29</v>
      </c>
      <c r="K1405" s="15" t="s">
        <v>30</v>
      </c>
      <c r="L1405" s="58"/>
      <c r="M1405" s="14"/>
      <c r="N1405" s="14" t="s">
        <v>390</v>
      </c>
      <c r="O1405" s="14"/>
      <c r="P1405" s="15" t="s">
        <v>324</v>
      </c>
      <c r="Q1405" s="16">
        <v>4399</v>
      </c>
      <c r="R1405" s="17">
        <v>59.36</v>
      </c>
      <c r="S1405" s="18">
        <v>2055.9355</v>
      </c>
      <c r="T1405" s="19" t="s">
        <v>34</v>
      </c>
      <c r="U1405" s="20" t="s">
        <v>35</v>
      </c>
      <c r="V1405" s="21" t="s">
        <v>36</v>
      </c>
      <c r="W1405" s="22">
        <v>1</v>
      </c>
      <c r="X1405" s="23"/>
    </row>
    <row r="1406" spans="1:24" s="1" customFormat="1" ht="52.05" customHeight="1" x14ac:dyDescent="0.3">
      <c r="A1406" s="11" t="s">
        <v>23</v>
      </c>
      <c r="B1406" s="11" t="s">
        <v>2281</v>
      </c>
      <c r="C1406" s="12" t="s">
        <v>2282</v>
      </c>
      <c r="D1406" s="59"/>
      <c r="E1406" s="39" t="str">
        <f>HYPERLINK("https://www.google.ru/search?q=FV5484-100&amp;newwindow=1&amp;tbm=isch","Еще фото")</f>
        <v>Еще фото</v>
      </c>
      <c r="F1406" s="13"/>
      <c r="G1406" s="11" t="s">
        <v>2283</v>
      </c>
      <c r="H1406" s="11" t="s">
        <v>28</v>
      </c>
      <c r="I1406" s="14" t="s">
        <v>2258</v>
      </c>
      <c r="J1406" s="14" t="s">
        <v>29</v>
      </c>
      <c r="K1406" s="15" t="s">
        <v>58</v>
      </c>
      <c r="L1406" s="56" t="s">
        <v>2284</v>
      </c>
      <c r="M1406" s="14"/>
      <c r="N1406" s="14" t="s">
        <v>75</v>
      </c>
      <c r="O1406" s="14"/>
      <c r="P1406" s="15" t="s">
        <v>2285</v>
      </c>
      <c r="Q1406" s="16">
        <v>7199</v>
      </c>
      <c r="R1406" s="17">
        <v>52.8</v>
      </c>
      <c r="S1406" s="18">
        <v>3907.4354999999996</v>
      </c>
      <c r="T1406" s="19" t="s">
        <v>34</v>
      </c>
      <c r="U1406" s="20" t="s">
        <v>37</v>
      </c>
      <c r="V1406" s="21" t="s">
        <v>71</v>
      </c>
      <c r="W1406" s="22">
        <v>3</v>
      </c>
      <c r="X1406" s="23"/>
    </row>
    <row r="1407" spans="1:24" s="1" customFormat="1" ht="61.05" customHeight="1" x14ac:dyDescent="0.3">
      <c r="A1407" s="24" t="s">
        <v>23</v>
      </c>
      <c r="B1407" s="24" t="s">
        <v>2281</v>
      </c>
      <c r="C1407" s="12" t="s">
        <v>2282</v>
      </c>
      <c r="D1407" s="60"/>
      <c r="E1407" s="39" t="str">
        <f>HYPERLINK("https://www.google.ru/search?q=FV5484-100&amp;newwindow=1&amp;tbm=isch","Еще фото")</f>
        <v>Еще фото</v>
      </c>
      <c r="F1407" s="13"/>
      <c r="G1407" s="24" t="s">
        <v>2283</v>
      </c>
      <c r="H1407" s="24" t="s">
        <v>28</v>
      </c>
      <c r="I1407" s="24" t="s">
        <v>2258</v>
      </c>
      <c r="J1407" s="14" t="s">
        <v>29</v>
      </c>
      <c r="K1407" s="15" t="s">
        <v>58</v>
      </c>
      <c r="L1407" s="58"/>
      <c r="M1407" s="14"/>
      <c r="N1407" s="14" t="s">
        <v>75</v>
      </c>
      <c r="O1407" s="14"/>
      <c r="P1407" s="15" t="s">
        <v>2285</v>
      </c>
      <c r="Q1407" s="16">
        <v>7199</v>
      </c>
      <c r="R1407" s="17">
        <v>52.8</v>
      </c>
      <c r="S1407" s="18">
        <v>3907.4354999999996</v>
      </c>
      <c r="T1407" s="19" t="s">
        <v>34</v>
      </c>
      <c r="U1407" s="20" t="s">
        <v>39</v>
      </c>
      <c r="V1407" s="21" t="s">
        <v>38</v>
      </c>
      <c r="W1407" s="22">
        <v>6</v>
      </c>
      <c r="X1407" s="23"/>
    </row>
    <row r="1408" spans="1:24" s="1" customFormat="1" ht="108" customHeight="1" x14ac:dyDescent="0.3">
      <c r="A1408" s="11" t="s">
        <v>23</v>
      </c>
      <c r="B1408" s="11" t="s">
        <v>2286</v>
      </c>
      <c r="C1408" s="12" t="s">
        <v>2287</v>
      </c>
      <c r="D1408" s="26"/>
      <c r="E1408" s="39" t="str">
        <f>HYPERLINK("https://www.google.ru/search?q=FN3222-030&amp;newwindow=1&amp;tbm=isch","Еще фото")</f>
        <v>Еще фото</v>
      </c>
      <c r="F1408" s="13"/>
      <c r="G1408" s="11" t="s">
        <v>2272</v>
      </c>
      <c r="H1408" s="11" t="s">
        <v>28</v>
      </c>
      <c r="I1408" s="14" t="s">
        <v>2258</v>
      </c>
      <c r="J1408" s="14" t="s">
        <v>29</v>
      </c>
      <c r="K1408" s="15" t="s">
        <v>30</v>
      </c>
      <c r="L1408" s="14" t="s">
        <v>2288</v>
      </c>
      <c r="M1408" s="14"/>
      <c r="N1408" s="14" t="s">
        <v>32</v>
      </c>
      <c r="O1408" s="14"/>
      <c r="P1408" s="15" t="s">
        <v>2289</v>
      </c>
      <c r="Q1408" s="16">
        <v>14099</v>
      </c>
      <c r="R1408" s="17">
        <v>52.49</v>
      </c>
      <c r="S1408" s="18">
        <v>7702.4354999999996</v>
      </c>
      <c r="T1408" s="19" t="s">
        <v>34</v>
      </c>
      <c r="U1408" s="20" t="s">
        <v>39</v>
      </c>
      <c r="V1408" s="21" t="s">
        <v>40</v>
      </c>
      <c r="W1408" s="22">
        <v>1</v>
      </c>
      <c r="X1408" s="23"/>
    </row>
    <row r="1409" spans="1:24" s="1" customFormat="1" ht="52.05" customHeight="1" x14ac:dyDescent="0.3">
      <c r="A1409" s="11" t="s">
        <v>23</v>
      </c>
      <c r="B1409" s="11" t="s">
        <v>2290</v>
      </c>
      <c r="C1409" s="12" t="s">
        <v>2291</v>
      </c>
      <c r="D1409" s="59"/>
      <c r="E1409" s="39" t="str">
        <f>HYPERLINK("https://www.google.ru/search?q=FN0248-480&amp;newwindow=1&amp;tbm=isch","Еще фото")</f>
        <v>Еще фото</v>
      </c>
      <c r="F1409" s="13"/>
      <c r="G1409" s="11" t="s">
        <v>2272</v>
      </c>
      <c r="H1409" s="11" t="s">
        <v>28</v>
      </c>
      <c r="I1409" s="14" t="s">
        <v>2258</v>
      </c>
      <c r="J1409" s="14" t="s">
        <v>29</v>
      </c>
      <c r="K1409" s="15" t="s">
        <v>30</v>
      </c>
      <c r="L1409" s="56" t="s">
        <v>2292</v>
      </c>
      <c r="M1409" s="14"/>
      <c r="N1409" s="14" t="s">
        <v>85</v>
      </c>
      <c r="O1409" s="14"/>
      <c r="P1409" s="15" t="s">
        <v>324</v>
      </c>
      <c r="Q1409" s="16">
        <v>4399</v>
      </c>
      <c r="R1409" s="17">
        <v>50.04</v>
      </c>
      <c r="S1409" s="18">
        <v>2527.4354999999996</v>
      </c>
      <c r="T1409" s="19" t="s">
        <v>34</v>
      </c>
      <c r="U1409" s="20" t="s">
        <v>45</v>
      </c>
      <c r="V1409" s="21" t="s">
        <v>46</v>
      </c>
      <c r="W1409" s="22">
        <v>2</v>
      </c>
      <c r="X1409" s="23"/>
    </row>
    <row r="1410" spans="1:24" s="1" customFormat="1" ht="61.05" customHeight="1" x14ac:dyDescent="0.3">
      <c r="A1410" s="24" t="s">
        <v>23</v>
      </c>
      <c r="B1410" s="24" t="s">
        <v>2290</v>
      </c>
      <c r="C1410" s="12" t="s">
        <v>2291</v>
      </c>
      <c r="D1410" s="60"/>
      <c r="E1410" s="39" t="str">
        <f>HYPERLINK("https://www.google.ru/search?q=FN0248-480&amp;newwindow=1&amp;tbm=isch","Еще фото")</f>
        <v>Еще фото</v>
      </c>
      <c r="F1410" s="13"/>
      <c r="G1410" s="24" t="s">
        <v>2272</v>
      </c>
      <c r="H1410" s="24" t="s">
        <v>28</v>
      </c>
      <c r="I1410" s="24" t="s">
        <v>2258</v>
      </c>
      <c r="J1410" s="14" t="s">
        <v>29</v>
      </c>
      <c r="K1410" s="15" t="s">
        <v>30</v>
      </c>
      <c r="L1410" s="58"/>
      <c r="M1410" s="14"/>
      <c r="N1410" s="14" t="s">
        <v>85</v>
      </c>
      <c r="O1410" s="14"/>
      <c r="P1410" s="15" t="s">
        <v>324</v>
      </c>
      <c r="Q1410" s="16">
        <v>4399</v>
      </c>
      <c r="R1410" s="17">
        <v>50.04</v>
      </c>
      <c r="S1410" s="18">
        <v>2527.4354999999996</v>
      </c>
      <c r="T1410" s="19" t="s">
        <v>34</v>
      </c>
      <c r="U1410" s="20" t="s">
        <v>47</v>
      </c>
      <c r="V1410" s="21" t="s">
        <v>48</v>
      </c>
      <c r="W1410" s="22">
        <v>3</v>
      </c>
      <c r="X1410" s="23"/>
    </row>
    <row r="1411" spans="1:24" s="1" customFormat="1" ht="108" customHeight="1" x14ac:dyDescent="0.3">
      <c r="A1411" s="11" t="s">
        <v>23</v>
      </c>
      <c r="B1411" s="11" t="s">
        <v>2293</v>
      </c>
      <c r="C1411" s="12" t="s">
        <v>2294</v>
      </c>
      <c r="D1411" s="26"/>
      <c r="E1411" s="39" t="str">
        <f>HYPERLINK("https://www.google.ru/search?q=IB2444-619&amp;newwindow=1&amp;tbm=isch","Еще фото")</f>
        <v>Еще фото</v>
      </c>
      <c r="F1411" s="13"/>
      <c r="G1411" s="11" t="s">
        <v>2272</v>
      </c>
      <c r="H1411" s="11" t="s">
        <v>28</v>
      </c>
      <c r="I1411" s="14" t="s">
        <v>2258</v>
      </c>
      <c r="J1411" s="14" t="s">
        <v>29</v>
      </c>
      <c r="K1411" s="15" t="s">
        <v>58</v>
      </c>
      <c r="L1411" s="14" t="s">
        <v>2295</v>
      </c>
      <c r="M1411" s="14"/>
      <c r="N1411" s="14" t="s">
        <v>390</v>
      </c>
      <c r="O1411" s="14"/>
      <c r="P1411" s="15" t="s">
        <v>2296</v>
      </c>
      <c r="Q1411" s="16">
        <v>4699</v>
      </c>
      <c r="R1411" s="17">
        <v>49.82</v>
      </c>
      <c r="S1411" s="18">
        <v>2711.4354999999996</v>
      </c>
      <c r="T1411" s="19" t="s">
        <v>34</v>
      </c>
      <c r="U1411" s="20" t="s">
        <v>45</v>
      </c>
      <c r="V1411" s="21" t="s">
        <v>77</v>
      </c>
      <c r="W1411" s="22">
        <v>2</v>
      </c>
      <c r="X1411" s="23"/>
    </row>
    <row r="1412" spans="1:24" s="1" customFormat="1" ht="108" customHeight="1" x14ac:dyDescent="0.3">
      <c r="A1412" s="11" t="s">
        <v>23</v>
      </c>
      <c r="B1412" s="11" t="s">
        <v>2297</v>
      </c>
      <c r="C1412" s="12" t="s">
        <v>2298</v>
      </c>
      <c r="D1412" s="26"/>
      <c r="E1412" s="39" t="str">
        <f>HYPERLINK("https://www.google.ru/search?q=CZ7343-434&amp;newwindow=1&amp;tbm=isch","Еще фото")</f>
        <v>Еще фото</v>
      </c>
      <c r="F1412" s="13"/>
      <c r="G1412" s="11" t="s">
        <v>2272</v>
      </c>
      <c r="H1412" s="11" t="s">
        <v>28</v>
      </c>
      <c r="I1412" s="14" t="s">
        <v>2258</v>
      </c>
      <c r="J1412" s="14" t="s">
        <v>29</v>
      </c>
      <c r="K1412" s="15" t="s">
        <v>58</v>
      </c>
      <c r="L1412" s="14" t="s">
        <v>2299</v>
      </c>
      <c r="M1412" s="14"/>
      <c r="N1412" s="14" t="s">
        <v>85</v>
      </c>
      <c r="O1412" s="14"/>
      <c r="P1412" s="15" t="s">
        <v>2077</v>
      </c>
      <c r="Q1412" s="16">
        <v>6399</v>
      </c>
      <c r="R1412" s="17">
        <v>49.09</v>
      </c>
      <c r="S1412" s="18">
        <v>3746.4354999999996</v>
      </c>
      <c r="T1412" s="19" t="s">
        <v>34</v>
      </c>
      <c r="U1412" s="20" t="s">
        <v>2300</v>
      </c>
      <c r="V1412" s="21" t="s">
        <v>50</v>
      </c>
      <c r="W1412" s="22">
        <v>2</v>
      </c>
      <c r="X1412" s="23"/>
    </row>
    <row r="1413" spans="1:24" s="1" customFormat="1" ht="52.05" customHeight="1" x14ac:dyDescent="0.3">
      <c r="A1413" s="11" t="s">
        <v>23</v>
      </c>
      <c r="B1413" s="11" t="s">
        <v>2301</v>
      </c>
      <c r="C1413" s="12" t="s">
        <v>2302</v>
      </c>
      <c r="D1413" s="59"/>
      <c r="E1413" s="39" t="str">
        <f>HYPERLINK("https://www.google.ru/search?q=CW5190-010&amp;newwindow=1&amp;tbm=isch","Еще фото")</f>
        <v>Еще фото</v>
      </c>
      <c r="F1413" s="13"/>
      <c r="G1413" s="11" t="s">
        <v>2272</v>
      </c>
      <c r="H1413" s="11" t="s">
        <v>28</v>
      </c>
      <c r="I1413" s="14" t="s">
        <v>2258</v>
      </c>
      <c r="J1413" s="14" t="s">
        <v>183</v>
      </c>
      <c r="K1413" s="15" t="s">
        <v>30</v>
      </c>
      <c r="L1413" s="56" t="s">
        <v>2303</v>
      </c>
      <c r="M1413" s="14"/>
      <c r="N1413" s="14" t="s">
        <v>92</v>
      </c>
      <c r="O1413" s="14" t="s">
        <v>86</v>
      </c>
      <c r="P1413" s="15" t="s">
        <v>2304</v>
      </c>
      <c r="Q1413" s="16">
        <v>5799</v>
      </c>
      <c r="R1413" s="17">
        <v>48.82</v>
      </c>
      <c r="S1413" s="18">
        <v>3412.9354999999996</v>
      </c>
      <c r="T1413" s="19" t="s">
        <v>34</v>
      </c>
      <c r="U1413" s="20" t="s">
        <v>45</v>
      </c>
      <c r="V1413" s="21" t="s">
        <v>46</v>
      </c>
      <c r="W1413" s="22">
        <v>1</v>
      </c>
      <c r="X1413" s="23"/>
    </row>
    <row r="1414" spans="1:24" s="1" customFormat="1" ht="61.05" customHeight="1" x14ac:dyDescent="0.3">
      <c r="A1414" s="24" t="s">
        <v>23</v>
      </c>
      <c r="B1414" s="24" t="s">
        <v>2301</v>
      </c>
      <c r="C1414" s="12" t="s">
        <v>2302</v>
      </c>
      <c r="D1414" s="60"/>
      <c r="E1414" s="39" t="str">
        <f>HYPERLINK("https://www.google.ru/search?q=CW5190-010&amp;newwindow=1&amp;tbm=isch","Еще фото")</f>
        <v>Еще фото</v>
      </c>
      <c r="F1414" s="13"/>
      <c r="G1414" s="24" t="s">
        <v>2272</v>
      </c>
      <c r="H1414" s="24" t="s">
        <v>28</v>
      </c>
      <c r="I1414" s="24" t="s">
        <v>2258</v>
      </c>
      <c r="J1414" s="14" t="s">
        <v>183</v>
      </c>
      <c r="K1414" s="15" t="s">
        <v>30</v>
      </c>
      <c r="L1414" s="58"/>
      <c r="M1414" s="14"/>
      <c r="N1414" s="14" t="s">
        <v>92</v>
      </c>
      <c r="O1414" s="14" t="s">
        <v>86</v>
      </c>
      <c r="P1414" s="15" t="s">
        <v>2304</v>
      </c>
      <c r="Q1414" s="16">
        <v>5799</v>
      </c>
      <c r="R1414" s="17">
        <v>48.82</v>
      </c>
      <c r="S1414" s="18">
        <v>3412.9354999999996</v>
      </c>
      <c r="T1414" s="19" t="s">
        <v>34</v>
      </c>
      <c r="U1414" s="20" t="s">
        <v>47</v>
      </c>
      <c r="V1414" s="21" t="s">
        <v>48</v>
      </c>
      <c r="W1414" s="22">
        <v>1</v>
      </c>
      <c r="X1414" s="23"/>
    </row>
    <row r="1415" spans="1:24" s="1" customFormat="1" ht="108" customHeight="1" x14ac:dyDescent="0.3">
      <c r="A1415" s="11" t="s">
        <v>23</v>
      </c>
      <c r="B1415" s="11" t="s">
        <v>2305</v>
      </c>
      <c r="C1415" s="12" t="s">
        <v>2306</v>
      </c>
      <c r="D1415" s="26"/>
      <c r="E1415" s="39" t="str">
        <f>HYPERLINK("https://www.google.ru/search?q=AR4997-013&amp;newwindow=1&amp;tbm=isch","Еще фото")</f>
        <v>Еще фото</v>
      </c>
      <c r="F1415" s="13" t="s">
        <v>26</v>
      </c>
      <c r="G1415" s="11" t="s">
        <v>2272</v>
      </c>
      <c r="H1415" s="11" t="s">
        <v>28</v>
      </c>
      <c r="I1415" s="14" t="s">
        <v>2258</v>
      </c>
      <c r="J1415" s="14" t="s">
        <v>29</v>
      </c>
      <c r="K1415" s="15" t="s">
        <v>30</v>
      </c>
      <c r="L1415" s="14" t="s">
        <v>2307</v>
      </c>
      <c r="M1415" s="14" t="s">
        <v>84</v>
      </c>
      <c r="N1415" s="14" t="s">
        <v>241</v>
      </c>
      <c r="O1415" s="14"/>
      <c r="P1415" s="15" t="s">
        <v>198</v>
      </c>
      <c r="Q1415" s="16">
        <v>3999</v>
      </c>
      <c r="R1415" s="17">
        <v>40</v>
      </c>
      <c r="S1415" s="18">
        <v>2759.31</v>
      </c>
      <c r="T1415" s="19" t="s">
        <v>34</v>
      </c>
      <c r="U1415" s="20" t="s">
        <v>47</v>
      </c>
      <c r="V1415" s="21" t="s">
        <v>48</v>
      </c>
      <c r="W1415" s="22">
        <v>13</v>
      </c>
      <c r="X1415" s="23"/>
    </row>
    <row r="1416" spans="1:24" s="1" customFormat="1" ht="26" customHeight="1" x14ac:dyDescent="0.3">
      <c r="A1416" s="11" t="s">
        <v>23</v>
      </c>
      <c r="B1416" s="11" t="s">
        <v>2305</v>
      </c>
      <c r="C1416" s="12" t="s">
        <v>2308</v>
      </c>
      <c r="D1416" s="53"/>
      <c r="E1416" s="39" t="str">
        <f>HYPERLINK("https://www.google.ru/search?q=AR4997-064&amp;newwindow=1&amp;tbm=isch","Еще фото")</f>
        <v>Еще фото</v>
      </c>
      <c r="F1416" s="13" t="s">
        <v>26</v>
      </c>
      <c r="G1416" s="11" t="s">
        <v>2272</v>
      </c>
      <c r="H1416" s="11" t="s">
        <v>28</v>
      </c>
      <c r="I1416" s="14" t="s">
        <v>2258</v>
      </c>
      <c r="J1416" s="14" t="s">
        <v>29</v>
      </c>
      <c r="K1416" s="15" t="s">
        <v>30</v>
      </c>
      <c r="L1416" s="56" t="s">
        <v>2307</v>
      </c>
      <c r="M1416" s="14"/>
      <c r="N1416" s="14" t="s">
        <v>32</v>
      </c>
      <c r="O1416" s="14"/>
      <c r="P1416" s="15" t="s">
        <v>198</v>
      </c>
      <c r="Q1416" s="16">
        <v>4199</v>
      </c>
      <c r="R1416" s="17">
        <v>40</v>
      </c>
      <c r="S1416" s="18">
        <v>2897.31</v>
      </c>
      <c r="T1416" s="19" t="s">
        <v>34</v>
      </c>
      <c r="U1416" s="20" t="s">
        <v>47</v>
      </c>
      <c r="V1416" s="21" t="s">
        <v>48</v>
      </c>
      <c r="W1416" s="22">
        <v>29</v>
      </c>
      <c r="X1416" s="23"/>
    </row>
    <row r="1417" spans="1:24" s="1" customFormat="1" ht="26" customHeight="1" x14ac:dyDescent="0.3">
      <c r="A1417" s="24" t="s">
        <v>23</v>
      </c>
      <c r="B1417" s="24" t="s">
        <v>2305</v>
      </c>
      <c r="C1417" s="12" t="s">
        <v>2308</v>
      </c>
      <c r="D1417" s="54"/>
      <c r="E1417" s="39" t="str">
        <f>HYPERLINK("https://www.google.ru/search?q=AR4997-064&amp;newwindow=1&amp;tbm=isch","Еще фото")</f>
        <v>Еще фото</v>
      </c>
      <c r="F1417" s="13" t="s">
        <v>26</v>
      </c>
      <c r="G1417" s="24" t="s">
        <v>2272</v>
      </c>
      <c r="H1417" s="24" t="s">
        <v>28</v>
      </c>
      <c r="I1417" s="24" t="s">
        <v>2258</v>
      </c>
      <c r="J1417" s="14" t="s">
        <v>29</v>
      </c>
      <c r="K1417" s="15" t="s">
        <v>30</v>
      </c>
      <c r="L1417" s="57"/>
      <c r="M1417" s="14"/>
      <c r="N1417" s="14" t="s">
        <v>32</v>
      </c>
      <c r="O1417" s="14"/>
      <c r="P1417" s="15" t="s">
        <v>198</v>
      </c>
      <c r="Q1417" s="16">
        <v>4199</v>
      </c>
      <c r="R1417" s="17">
        <v>40</v>
      </c>
      <c r="S1417" s="18">
        <v>2897.31</v>
      </c>
      <c r="T1417" s="19" t="s">
        <v>34</v>
      </c>
      <c r="U1417" s="20" t="s">
        <v>35</v>
      </c>
      <c r="V1417" s="21" t="s">
        <v>36</v>
      </c>
      <c r="W1417" s="22">
        <v>10</v>
      </c>
      <c r="X1417" s="23"/>
    </row>
    <row r="1418" spans="1:24" s="1" customFormat="1" ht="26" customHeight="1" x14ac:dyDescent="0.3">
      <c r="A1418" s="24" t="s">
        <v>23</v>
      </c>
      <c r="B1418" s="24" t="s">
        <v>2305</v>
      </c>
      <c r="C1418" s="12" t="s">
        <v>2308</v>
      </c>
      <c r="D1418" s="54"/>
      <c r="E1418" s="39" t="str">
        <f>HYPERLINK("https://www.google.ru/search?q=AR4997-064&amp;newwindow=1&amp;tbm=isch","Еще фото")</f>
        <v>Еще фото</v>
      </c>
      <c r="F1418" s="13" t="s">
        <v>26</v>
      </c>
      <c r="G1418" s="24" t="s">
        <v>2272</v>
      </c>
      <c r="H1418" s="24" t="s">
        <v>28</v>
      </c>
      <c r="I1418" s="24" t="s">
        <v>2258</v>
      </c>
      <c r="J1418" s="14" t="s">
        <v>29</v>
      </c>
      <c r="K1418" s="15" t="s">
        <v>30</v>
      </c>
      <c r="L1418" s="57"/>
      <c r="M1418" s="14"/>
      <c r="N1418" s="14" t="s">
        <v>32</v>
      </c>
      <c r="O1418" s="14"/>
      <c r="P1418" s="15" t="s">
        <v>198</v>
      </c>
      <c r="Q1418" s="16">
        <v>4199</v>
      </c>
      <c r="R1418" s="17">
        <v>40</v>
      </c>
      <c r="S1418" s="18">
        <v>2897.31</v>
      </c>
      <c r="T1418" s="19" t="s">
        <v>34</v>
      </c>
      <c r="U1418" s="20" t="s">
        <v>37</v>
      </c>
      <c r="V1418" s="21" t="s">
        <v>38</v>
      </c>
      <c r="W1418" s="22">
        <v>5</v>
      </c>
      <c r="X1418" s="23"/>
    </row>
    <row r="1419" spans="1:24" s="1" customFormat="1" ht="26" customHeight="1" x14ac:dyDescent="0.3">
      <c r="A1419" s="24" t="s">
        <v>23</v>
      </c>
      <c r="B1419" s="24" t="s">
        <v>2305</v>
      </c>
      <c r="C1419" s="12" t="s">
        <v>2308</v>
      </c>
      <c r="D1419" s="55"/>
      <c r="E1419" s="39" t="str">
        <f>HYPERLINK("https://www.google.ru/search?q=AR4997-064&amp;newwindow=1&amp;tbm=isch","Еще фото")</f>
        <v>Еще фото</v>
      </c>
      <c r="F1419" s="13" t="s">
        <v>26</v>
      </c>
      <c r="G1419" s="24" t="s">
        <v>2272</v>
      </c>
      <c r="H1419" s="24" t="s">
        <v>28</v>
      </c>
      <c r="I1419" s="24" t="s">
        <v>2258</v>
      </c>
      <c r="J1419" s="14" t="s">
        <v>29</v>
      </c>
      <c r="K1419" s="15" t="s">
        <v>30</v>
      </c>
      <c r="L1419" s="58"/>
      <c r="M1419" s="14"/>
      <c r="N1419" s="14" t="s">
        <v>32</v>
      </c>
      <c r="O1419" s="14"/>
      <c r="P1419" s="15" t="s">
        <v>198</v>
      </c>
      <c r="Q1419" s="16">
        <v>4199</v>
      </c>
      <c r="R1419" s="17">
        <v>40</v>
      </c>
      <c r="S1419" s="18">
        <v>2897.31</v>
      </c>
      <c r="T1419" s="19" t="s">
        <v>34</v>
      </c>
      <c r="U1419" s="20" t="s">
        <v>39</v>
      </c>
      <c r="V1419" s="21" t="s">
        <v>40</v>
      </c>
      <c r="W1419" s="22">
        <v>3</v>
      </c>
      <c r="X1419" s="23"/>
    </row>
    <row r="1420" spans="1:24" s="1" customFormat="1" ht="35" customHeight="1" x14ac:dyDescent="0.3">
      <c r="A1420" s="11" t="s">
        <v>23</v>
      </c>
      <c r="B1420" s="11" t="s">
        <v>2305</v>
      </c>
      <c r="C1420" s="12" t="s">
        <v>2309</v>
      </c>
      <c r="D1420" s="53"/>
      <c r="E1420" s="39" t="str">
        <f>HYPERLINK("https://www.google.ru/search?q=AR4997-101&amp;newwindow=1&amp;tbm=isch","Еще фото")</f>
        <v>Еще фото</v>
      </c>
      <c r="F1420" s="13" t="s">
        <v>26</v>
      </c>
      <c r="G1420" s="11" t="s">
        <v>2272</v>
      </c>
      <c r="H1420" s="11" t="s">
        <v>28</v>
      </c>
      <c r="I1420" s="14" t="s">
        <v>2258</v>
      </c>
      <c r="J1420" s="14" t="s">
        <v>29</v>
      </c>
      <c r="K1420" s="15" t="s">
        <v>30</v>
      </c>
      <c r="L1420" s="56" t="s">
        <v>2307</v>
      </c>
      <c r="M1420" s="14" t="s">
        <v>84</v>
      </c>
      <c r="N1420" s="14" t="s">
        <v>75</v>
      </c>
      <c r="O1420" s="14"/>
      <c r="P1420" s="15" t="s">
        <v>274</v>
      </c>
      <c r="Q1420" s="16">
        <v>3999</v>
      </c>
      <c r="R1420" s="17">
        <v>40</v>
      </c>
      <c r="S1420" s="18">
        <v>2759.31</v>
      </c>
      <c r="T1420" s="19" t="s">
        <v>34</v>
      </c>
      <c r="U1420" s="20" t="s">
        <v>47</v>
      </c>
      <c r="V1420" s="21" t="s">
        <v>48</v>
      </c>
      <c r="W1420" s="22">
        <v>2</v>
      </c>
      <c r="X1420" s="23"/>
    </row>
    <row r="1421" spans="1:24" s="1" customFormat="1" ht="35" customHeight="1" x14ac:dyDescent="0.3">
      <c r="A1421" s="24" t="s">
        <v>23</v>
      </c>
      <c r="B1421" s="24" t="s">
        <v>2305</v>
      </c>
      <c r="C1421" s="12" t="s">
        <v>2309</v>
      </c>
      <c r="D1421" s="54"/>
      <c r="E1421" s="39" t="str">
        <f>HYPERLINK("https://www.google.ru/search?q=AR4997-101&amp;newwindow=1&amp;tbm=isch","Еще фото")</f>
        <v>Еще фото</v>
      </c>
      <c r="F1421" s="13" t="s">
        <v>26</v>
      </c>
      <c r="G1421" s="24" t="s">
        <v>2272</v>
      </c>
      <c r="H1421" s="24" t="s">
        <v>28</v>
      </c>
      <c r="I1421" s="24" t="s">
        <v>2258</v>
      </c>
      <c r="J1421" s="14" t="s">
        <v>29</v>
      </c>
      <c r="K1421" s="15" t="s">
        <v>30</v>
      </c>
      <c r="L1421" s="57"/>
      <c r="M1421" s="14" t="s">
        <v>84</v>
      </c>
      <c r="N1421" s="14" t="s">
        <v>75</v>
      </c>
      <c r="O1421" s="14"/>
      <c r="P1421" s="15" t="s">
        <v>274</v>
      </c>
      <c r="Q1421" s="16">
        <v>3999</v>
      </c>
      <c r="R1421" s="17">
        <v>40</v>
      </c>
      <c r="S1421" s="18">
        <v>2759.31</v>
      </c>
      <c r="T1421" s="19" t="s">
        <v>34</v>
      </c>
      <c r="U1421" s="20" t="s">
        <v>35</v>
      </c>
      <c r="V1421" s="21" t="s">
        <v>36</v>
      </c>
      <c r="W1421" s="22">
        <v>5</v>
      </c>
      <c r="X1421" s="23"/>
    </row>
    <row r="1422" spans="1:24" s="1" customFormat="1" ht="37.049999999999997" customHeight="1" x14ac:dyDescent="0.3">
      <c r="A1422" s="24" t="s">
        <v>23</v>
      </c>
      <c r="B1422" s="24" t="s">
        <v>2305</v>
      </c>
      <c r="C1422" s="12" t="s">
        <v>2309</v>
      </c>
      <c r="D1422" s="55"/>
      <c r="E1422" s="39" t="str">
        <f>HYPERLINK("https://www.google.ru/search?q=AR4997-101&amp;newwindow=1&amp;tbm=isch","Еще фото")</f>
        <v>Еще фото</v>
      </c>
      <c r="F1422" s="13" t="s">
        <v>26</v>
      </c>
      <c r="G1422" s="24" t="s">
        <v>2272</v>
      </c>
      <c r="H1422" s="24" t="s">
        <v>28</v>
      </c>
      <c r="I1422" s="24" t="s">
        <v>2258</v>
      </c>
      <c r="J1422" s="14" t="s">
        <v>29</v>
      </c>
      <c r="K1422" s="15" t="s">
        <v>30</v>
      </c>
      <c r="L1422" s="58"/>
      <c r="M1422" s="14" t="s">
        <v>84</v>
      </c>
      <c r="N1422" s="14" t="s">
        <v>75</v>
      </c>
      <c r="O1422" s="14"/>
      <c r="P1422" s="15" t="s">
        <v>274</v>
      </c>
      <c r="Q1422" s="16">
        <v>3999</v>
      </c>
      <c r="R1422" s="17">
        <v>40</v>
      </c>
      <c r="S1422" s="18">
        <v>2759.31</v>
      </c>
      <c r="T1422" s="19" t="s">
        <v>34</v>
      </c>
      <c r="U1422" s="20" t="s">
        <v>37</v>
      </c>
      <c r="V1422" s="21" t="s">
        <v>38</v>
      </c>
      <c r="W1422" s="22">
        <v>6</v>
      </c>
      <c r="X1422" s="23"/>
    </row>
    <row r="1423" spans="1:24" s="1" customFormat="1" ht="35" customHeight="1" x14ac:dyDescent="0.3">
      <c r="A1423" s="11" t="s">
        <v>23</v>
      </c>
      <c r="B1423" s="11" t="s">
        <v>2305</v>
      </c>
      <c r="C1423" s="12" t="s">
        <v>2310</v>
      </c>
      <c r="D1423" s="53"/>
      <c r="E1423" s="39" t="str">
        <f>HYPERLINK("https://www.google.ru/search?q=AR4997-297&amp;newwindow=1&amp;tbm=isch","Еще фото")</f>
        <v>Еще фото</v>
      </c>
      <c r="F1423" s="13"/>
      <c r="G1423" s="11" t="s">
        <v>2272</v>
      </c>
      <c r="H1423" s="11" t="s">
        <v>28</v>
      </c>
      <c r="I1423" s="14" t="s">
        <v>2258</v>
      </c>
      <c r="J1423" s="14" t="s">
        <v>29</v>
      </c>
      <c r="K1423" s="15" t="s">
        <v>30</v>
      </c>
      <c r="L1423" s="56" t="s">
        <v>2311</v>
      </c>
      <c r="M1423" s="14"/>
      <c r="N1423" s="14" t="s">
        <v>69</v>
      </c>
      <c r="O1423" s="14"/>
      <c r="P1423" s="15" t="s">
        <v>198</v>
      </c>
      <c r="Q1423" s="16">
        <v>5899</v>
      </c>
      <c r="R1423" s="17">
        <v>40</v>
      </c>
      <c r="S1423" s="18">
        <v>4070.31</v>
      </c>
      <c r="T1423" s="19" t="s">
        <v>34</v>
      </c>
      <c r="U1423" s="20" t="s">
        <v>35</v>
      </c>
      <c r="V1423" s="21" t="s">
        <v>36</v>
      </c>
      <c r="W1423" s="22">
        <v>2</v>
      </c>
      <c r="X1423" s="23"/>
    </row>
    <row r="1424" spans="1:24" s="1" customFormat="1" ht="35" customHeight="1" x14ac:dyDescent="0.3">
      <c r="A1424" s="24" t="s">
        <v>23</v>
      </c>
      <c r="B1424" s="24" t="s">
        <v>2305</v>
      </c>
      <c r="C1424" s="12" t="s">
        <v>2310</v>
      </c>
      <c r="D1424" s="54"/>
      <c r="E1424" s="39" t="str">
        <f>HYPERLINK("https://www.google.ru/search?q=AR4997-297&amp;newwindow=1&amp;tbm=isch","Еще фото")</f>
        <v>Еще фото</v>
      </c>
      <c r="F1424" s="13"/>
      <c r="G1424" s="24" t="s">
        <v>2272</v>
      </c>
      <c r="H1424" s="24" t="s">
        <v>28</v>
      </c>
      <c r="I1424" s="24" t="s">
        <v>2258</v>
      </c>
      <c r="J1424" s="14" t="s">
        <v>29</v>
      </c>
      <c r="K1424" s="15" t="s">
        <v>30</v>
      </c>
      <c r="L1424" s="57"/>
      <c r="M1424" s="14"/>
      <c r="N1424" s="14" t="s">
        <v>69</v>
      </c>
      <c r="O1424" s="14"/>
      <c r="P1424" s="15" t="s">
        <v>198</v>
      </c>
      <c r="Q1424" s="16">
        <v>5899</v>
      </c>
      <c r="R1424" s="17">
        <v>40</v>
      </c>
      <c r="S1424" s="18">
        <v>4070.31</v>
      </c>
      <c r="T1424" s="19" t="s">
        <v>34</v>
      </c>
      <c r="U1424" s="20" t="s">
        <v>37</v>
      </c>
      <c r="V1424" s="21" t="s">
        <v>38</v>
      </c>
      <c r="W1424" s="22">
        <v>2</v>
      </c>
      <c r="X1424" s="23"/>
    </row>
    <row r="1425" spans="1:24" s="1" customFormat="1" ht="37.049999999999997" customHeight="1" x14ac:dyDescent="0.3">
      <c r="A1425" s="24" t="s">
        <v>23</v>
      </c>
      <c r="B1425" s="24" t="s">
        <v>2305</v>
      </c>
      <c r="C1425" s="12" t="s">
        <v>2310</v>
      </c>
      <c r="D1425" s="55"/>
      <c r="E1425" s="39" t="str">
        <f>HYPERLINK("https://www.google.ru/search?q=AR4997-297&amp;newwindow=1&amp;tbm=isch","Еще фото")</f>
        <v>Еще фото</v>
      </c>
      <c r="F1425" s="13"/>
      <c r="G1425" s="24" t="s">
        <v>2272</v>
      </c>
      <c r="H1425" s="24" t="s">
        <v>28</v>
      </c>
      <c r="I1425" s="24" t="s">
        <v>2258</v>
      </c>
      <c r="J1425" s="14" t="s">
        <v>29</v>
      </c>
      <c r="K1425" s="15" t="s">
        <v>30</v>
      </c>
      <c r="L1425" s="58"/>
      <c r="M1425" s="14"/>
      <c r="N1425" s="14" t="s">
        <v>69</v>
      </c>
      <c r="O1425" s="14"/>
      <c r="P1425" s="15" t="s">
        <v>198</v>
      </c>
      <c r="Q1425" s="16">
        <v>5899</v>
      </c>
      <c r="R1425" s="17">
        <v>40</v>
      </c>
      <c r="S1425" s="18">
        <v>4070.31</v>
      </c>
      <c r="T1425" s="19" t="s">
        <v>34</v>
      </c>
      <c r="U1425" s="20" t="s">
        <v>39</v>
      </c>
      <c r="V1425" s="21" t="s">
        <v>40</v>
      </c>
      <c r="W1425" s="22">
        <v>1</v>
      </c>
      <c r="X1425" s="23"/>
    </row>
    <row r="1426" spans="1:24" s="1" customFormat="1" ht="52.05" customHeight="1" x14ac:dyDescent="0.3">
      <c r="A1426" s="11" t="s">
        <v>23</v>
      </c>
      <c r="B1426" s="11" t="s">
        <v>2312</v>
      </c>
      <c r="C1426" s="12" t="s">
        <v>2313</v>
      </c>
      <c r="D1426" s="59"/>
      <c r="E1426" s="39" t="str">
        <f>HYPERLINK("https://www.google.ru/search?q=AR5004-010&amp;newwindow=1&amp;tbm=isch","Еще фото")</f>
        <v>Еще фото</v>
      </c>
      <c r="F1426" s="13" t="s">
        <v>26</v>
      </c>
      <c r="G1426" s="11" t="s">
        <v>2272</v>
      </c>
      <c r="H1426" s="11" t="s">
        <v>28</v>
      </c>
      <c r="I1426" s="14" t="s">
        <v>2258</v>
      </c>
      <c r="J1426" s="14" t="s">
        <v>29</v>
      </c>
      <c r="K1426" s="15" t="s">
        <v>30</v>
      </c>
      <c r="L1426" s="56" t="s">
        <v>2314</v>
      </c>
      <c r="M1426" s="14" t="s">
        <v>84</v>
      </c>
      <c r="N1426" s="14" t="s">
        <v>92</v>
      </c>
      <c r="O1426" s="14" t="s">
        <v>86</v>
      </c>
      <c r="P1426" s="15" t="s">
        <v>198</v>
      </c>
      <c r="Q1426" s="16">
        <v>4099</v>
      </c>
      <c r="R1426" s="17">
        <v>40</v>
      </c>
      <c r="S1426" s="18">
        <v>2828.31</v>
      </c>
      <c r="T1426" s="19" t="s">
        <v>34</v>
      </c>
      <c r="U1426" s="20" t="s">
        <v>47</v>
      </c>
      <c r="V1426" s="21" t="s">
        <v>48</v>
      </c>
      <c r="W1426" s="22">
        <v>43</v>
      </c>
      <c r="X1426" s="23"/>
    </row>
    <row r="1427" spans="1:24" s="1" customFormat="1" ht="61.05" customHeight="1" x14ac:dyDescent="0.3">
      <c r="A1427" s="24" t="s">
        <v>23</v>
      </c>
      <c r="B1427" s="24" t="s">
        <v>2312</v>
      </c>
      <c r="C1427" s="12" t="s">
        <v>2313</v>
      </c>
      <c r="D1427" s="60"/>
      <c r="E1427" s="39" t="str">
        <f>HYPERLINK("https://www.google.ru/search?q=AR5004-010&amp;newwindow=1&amp;tbm=isch","Еще фото")</f>
        <v>Еще фото</v>
      </c>
      <c r="F1427" s="13" t="s">
        <v>26</v>
      </c>
      <c r="G1427" s="24" t="s">
        <v>2272</v>
      </c>
      <c r="H1427" s="24" t="s">
        <v>28</v>
      </c>
      <c r="I1427" s="24" t="s">
        <v>2258</v>
      </c>
      <c r="J1427" s="14" t="s">
        <v>29</v>
      </c>
      <c r="K1427" s="15" t="s">
        <v>30</v>
      </c>
      <c r="L1427" s="58"/>
      <c r="M1427" s="14" t="s">
        <v>84</v>
      </c>
      <c r="N1427" s="14" t="s">
        <v>92</v>
      </c>
      <c r="O1427" s="14" t="s">
        <v>86</v>
      </c>
      <c r="P1427" s="15" t="s">
        <v>198</v>
      </c>
      <c r="Q1427" s="16">
        <v>4099</v>
      </c>
      <c r="R1427" s="17">
        <v>40</v>
      </c>
      <c r="S1427" s="18">
        <v>2828.31</v>
      </c>
      <c r="T1427" s="19" t="s">
        <v>34</v>
      </c>
      <c r="U1427" s="20" t="s">
        <v>35</v>
      </c>
      <c r="V1427" s="21" t="s">
        <v>36</v>
      </c>
      <c r="W1427" s="22">
        <v>98</v>
      </c>
      <c r="X1427" s="23"/>
    </row>
    <row r="1428" spans="1:24" s="1" customFormat="1" ht="108" customHeight="1" x14ac:dyDescent="0.3">
      <c r="A1428" s="11" t="s">
        <v>23</v>
      </c>
      <c r="B1428" s="11" t="s">
        <v>2312</v>
      </c>
      <c r="C1428" s="12" t="s">
        <v>2315</v>
      </c>
      <c r="D1428" s="26"/>
      <c r="E1428" s="39" t="str">
        <f>HYPERLINK("https://www.google.ru/search?q=AR5004-063&amp;newwindow=1&amp;tbm=isch","Еще фото")</f>
        <v>Еще фото</v>
      </c>
      <c r="F1428" s="13" t="s">
        <v>26</v>
      </c>
      <c r="G1428" s="11" t="s">
        <v>2272</v>
      </c>
      <c r="H1428" s="11" t="s">
        <v>28</v>
      </c>
      <c r="I1428" s="14" t="s">
        <v>2258</v>
      </c>
      <c r="J1428" s="14" t="s">
        <v>29</v>
      </c>
      <c r="K1428" s="15" t="s">
        <v>30</v>
      </c>
      <c r="L1428" s="14" t="s">
        <v>2316</v>
      </c>
      <c r="M1428" s="14"/>
      <c r="N1428" s="14" t="s">
        <v>32</v>
      </c>
      <c r="O1428" s="14" t="s">
        <v>86</v>
      </c>
      <c r="P1428" s="15" t="s">
        <v>274</v>
      </c>
      <c r="Q1428" s="16">
        <v>3899</v>
      </c>
      <c r="R1428" s="17">
        <v>40</v>
      </c>
      <c r="S1428" s="18">
        <v>2690.31</v>
      </c>
      <c r="T1428" s="19" t="s">
        <v>34</v>
      </c>
      <c r="U1428" s="20" t="s">
        <v>47</v>
      </c>
      <c r="V1428" s="21" t="s">
        <v>48</v>
      </c>
      <c r="W1428" s="22">
        <v>1</v>
      </c>
      <c r="X1428" s="23"/>
    </row>
    <row r="1429" spans="1:24" s="1" customFormat="1" ht="108" customHeight="1" x14ac:dyDescent="0.3">
      <c r="A1429" s="11" t="s">
        <v>23</v>
      </c>
      <c r="B1429" s="11" t="s">
        <v>2312</v>
      </c>
      <c r="C1429" s="12" t="s">
        <v>2317</v>
      </c>
      <c r="D1429" s="26"/>
      <c r="E1429" s="39" t="str">
        <f>HYPERLINK("https://www.google.ru/search?q=AR5004-100&amp;newwindow=1&amp;tbm=isch","Еще фото")</f>
        <v>Еще фото</v>
      </c>
      <c r="F1429" s="13" t="s">
        <v>26</v>
      </c>
      <c r="G1429" s="11" t="s">
        <v>2272</v>
      </c>
      <c r="H1429" s="11" t="s">
        <v>28</v>
      </c>
      <c r="I1429" s="14" t="s">
        <v>2258</v>
      </c>
      <c r="J1429" s="14" t="s">
        <v>29</v>
      </c>
      <c r="K1429" s="15" t="s">
        <v>30</v>
      </c>
      <c r="L1429" s="14" t="s">
        <v>2318</v>
      </c>
      <c r="M1429" s="14"/>
      <c r="N1429" s="14" t="s">
        <v>75</v>
      </c>
      <c r="O1429" s="14" t="s">
        <v>86</v>
      </c>
      <c r="P1429" s="15" t="s">
        <v>198</v>
      </c>
      <c r="Q1429" s="16">
        <v>3899</v>
      </c>
      <c r="R1429" s="17">
        <v>40</v>
      </c>
      <c r="S1429" s="18">
        <v>2690.31</v>
      </c>
      <c r="T1429" s="19" t="s">
        <v>34</v>
      </c>
      <c r="U1429" s="20" t="s">
        <v>39</v>
      </c>
      <c r="V1429" s="21" t="s">
        <v>40</v>
      </c>
      <c r="W1429" s="22">
        <v>1</v>
      </c>
      <c r="X1429" s="23"/>
    </row>
    <row r="1430" spans="1:24" s="1" customFormat="1" ht="26" customHeight="1" x14ac:dyDescent="0.3">
      <c r="A1430" s="11" t="s">
        <v>23</v>
      </c>
      <c r="B1430" s="11" t="s">
        <v>2312</v>
      </c>
      <c r="C1430" s="12" t="s">
        <v>2319</v>
      </c>
      <c r="D1430" s="53"/>
      <c r="E1430" s="39" t="str">
        <f>HYPERLINK("https://www.google.ru/search?q=AR5004-101&amp;newwindow=1&amp;tbm=isch","Еще фото")</f>
        <v>Еще фото</v>
      </c>
      <c r="F1430" s="13"/>
      <c r="G1430" s="11" t="s">
        <v>2272</v>
      </c>
      <c r="H1430" s="11" t="s">
        <v>28</v>
      </c>
      <c r="I1430" s="14" t="s">
        <v>2258</v>
      </c>
      <c r="J1430" s="14" t="s">
        <v>29</v>
      </c>
      <c r="K1430" s="15" t="s">
        <v>30</v>
      </c>
      <c r="L1430" s="56" t="s">
        <v>2320</v>
      </c>
      <c r="M1430" s="14" t="s">
        <v>84</v>
      </c>
      <c r="N1430" s="14" t="s">
        <v>75</v>
      </c>
      <c r="O1430" s="14" t="s">
        <v>86</v>
      </c>
      <c r="P1430" s="15" t="s">
        <v>274</v>
      </c>
      <c r="Q1430" s="16">
        <v>4199</v>
      </c>
      <c r="R1430" s="17">
        <v>40</v>
      </c>
      <c r="S1430" s="18">
        <v>2897.31</v>
      </c>
      <c r="T1430" s="19" t="s">
        <v>34</v>
      </c>
      <c r="U1430" s="20" t="s">
        <v>47</v>
      </c>
      <c r="V1430" s="21" t="s">
        <v>48</v>
      </c>
      <c r="W1430" s="22">
        <v>3</v>
      </c>
      <c r="X1430" s="23"/>
    </row>
    <row r="1431" spans="1:24" s="1" customFormat="1" ht="26" customHeight="1" x14ac:dyDescent="0.3">
      <c r="A1431" s="24" t="s">
        <v>23</v>
      </c>
      <c r="B1431" s="24" t="s">
        <v>2312</v>
      </c>
      <c r="C1431" s="12" t="s">
        <v>2319</v>
      </c>
      <c r="D1431" s="54"/>
      <c r="E1431" s="39" t="str">
        <f>HYPERLINK("https://www.google.ru/search?q=AR5004-101&amp;newwindow=1&amp;tbm=isch","Еще фото")</f>
        <v>Еще фото</v>
      </c>
      <c r="F1431" s="13"/>
      <c r="G1431" s="24" t="s">
        <v>2272</v>
      </c>
      <c r="H1431" s="24" t="s">
        <v>28</v>
      </c>
      <c r="I1431" s="24" t="s">
        <v>2258</v>
      </c>
      <c r="J1431" s="14" t="s">
        <v>29</v>
      </c>
      <c r="K1431" s="15" t="s">
        <v>30</v>
      </c>
      <c r="L1431" s="57"/>
      <c r="M1431" s="14" t="s">
        <v>84</v>
      </c>
      <c r="N1431" s="14" t="s">
        <v>75</v>
      </c>
      <c r="O1431" s="14" t="s">
        <v>86</v>
      </c>
      <c r="P1431" s="15" t="s">
        <v>274</v>
      </c>
      <c r="Q1431" s="16">
        <v>4199</v>
      </c>
      <c r="R1431" s="17">
        <v>40</v>
      </c>
      <c r="S1431" s="18">
        <v>2897.31</v>
      </c>
      <c r="T1431" s="19" t="s">
        <v>34</v>
      </c>
      <c r="U1431" s="20" t="s">
        <v>35</v>
      </c>
      <c r="V1431" s="21" t="s">
        <v>36</v>
      </c>
      <c r="W1431" s="22">
        <v>9</v>
      </c>
      <c r="X1431" s="23"/>
    </row>
    <row r="1432" spans="1:24" s="1" customFormat="1" ht="26" customHeight="1" x14ac:dyDescent="0.3">
      <c r="A1432" s="24" t="s">
        <v>23</v>
      </c>
      <c r="B1432" s="24" t="s">
        <v>2312</v>
      </c>
      <c r="C1432" s="12" t="s">
        <v>2319</v>
      </c>
      <c r="D1432" s="54"/>
      <c r="E1432" s="39" t="str">
        <f>HYPERLINK("https://www.google.ru/search?q=AR5004-101&amp;newwindow=1&amp;tbm=isch","Еще фото")</f>
        <v>Еще фото</v>
      </c>
      <c r="F1432" s="13"/>
      <c r="G1432" s="24" t="s">
        <v>2272</v>
      </c>
      <c r="H1432" s="24" t="s">
        <v>28</v>
      </c>
      <c r="I1432" s="24" t="s">
        <v>2258</v>
      </c>
      <c r="J1432" s="14" t="s">
        <v>29</v>
      </c>
      <c r="K1432" s="15" t="s">
        <v>30</v>
      </c>
      <c r="L1432" s="57"/>
      <c r="M1432" s="14" t="s">
        <v>84</v>
      </c>
      <c r="N1432" s="14" t="s">
        <v>75</v>
      </c>
      <c r="O1432" s="14" t="s">
        <v>86</v>
      </c>
      <c r="P1432" s="15" t="s">
        <v>274</v>
      </c>
      <c r="Q1432" s="16">
        <v>4199</v>
      </c>
      <c r="R1432" s="17">
        <v>40</v>
      </c>
      <c r="S1432" s="18">
        <v>2897.31</v>
      </c>
      <c r="T1432" s="19" t="s">
        <v>34</v>
      </c>
      <c r="U1432" s="20" t="s">
        <v>37</v>
      </c>
      <c r="V1432" s="21" t="s">
        <v>38</v>
      </c>
      <c r="W1432" s="22">
        <v>4</v>
      </c>
      <c r="X1432" s="23"/>
    </row>
    <row r="1433" spans="1:24" s="1" customFormat="1" ht="26" customHeight="1" x14ac:dyDescent="0.3">
      <c r="A1433" s="24" t="s">
        <v>23</v>
      </c>
      <c r="B1433" s="24" t="s">
        <v>2312</v>
      </c>
      <c r="C1433" s="12" t="s">
        <v>2319</v>
      </c>
      <c r="D1433" s="55"/>
      <c r="E1433" s="39" t="str">
        <f>HYPERLINK("https://www.google.ru/search?q=AR5004-101&amp;newwindow=1&amp;tbm=isch","Еще фото")</f>
        <v>Еще фото</v>
      </c>
      <c r="F1433" s="13"/>
      <c r="G1433" s="24" t="s">
        <v>2272</v>
      </c>
      <c r="H1433" s="24" t="s">
        <v>28</v>
      </c>
      <c r="I1433" s="24" t="s">
        <v>2258</v>
      </c>
      <c r="J1433" s="14" t="s">
        <v>29</v>
      </c>
      <c r="K1433" s="15" t="s">
        <v>30</v>
      </c>
      <c r="L1433" s="58"/>
      <c r="M1433" s="14" t="s">
        <v>84</v>
      </c>
      <c r="N1433" s="14" t="s">
        <v>75</v>
      </c>
      <c r="O1433" s="14" t="s">
        <v>86</v>
      </c>
      <c r="P1433" s="15" t="s">
        <v>274</v>
      </c>
      <c r="Q1433" s="16">
        <v>4199</v>
      </c>
      <c r="R1433" s="17">
        <v>40</v>
      </c>
      <c r="S1433" s="18">
        <v>2897.31</v>
      </c>
      <c r="T1433" s="19" t="s">
        <v>34</v>
      </c>
      <c r="U1433" s="20" t="s">
        <v>39</v>
      </c>
      <c r="V1433" s="21" t="s">
        <v>40</v>
      </c>
      <c r="W1433" s="22">
        <v>2</v>
      </c>
      <c r="X1433" s="23"/>
    </row>
    <row r="1434" spans="1:24" s="1" customFormat="1" ht="52.05" customHeight="1" x14ac:dyDescent="0.3">
      <c r="A1434" s="11" t="s">
        <v>23</v>
      </c>
      <c r="B1434" s="11" t="s">
        <v>2321</v>
      </c>
      <c r="C1434" s="12" t="s">
        <v>2322</v>
      </c>
      <c r="D1434" s="59"/>
      <c r="E1434" s="39" t="str">
        <f>HYPERLINK("https://www.google.ru/search?q=AR5006-063&amp;newwindow=1&amp;tbm=isch","Еще фото")</f>
        <v>Еще фото</v>
      </c>
      <c r="F1434" s="13"/>
      <c r="G1434" s="11" t="s">
        <v>2272</v>
      </c>
      <c r="H1434" s="11" t="s">
        <v>28</v>
      </c>
      <c r="I1434" s="14" t="s">
        <v>2258</v>
      </c>
      <c r="J1434" s="14" t="s">
        <v>29</v>
      </c>
      <c r="K1434" s="15" t="s">
        <v>30</v>
      </c>
      <c r="L1434" s="56" t="s">
        <v>2323</v>
      </c>
      <c r="M1434" s="14"/>
      <c r="N1434" s="14" t="s">
        <v>32</v>
      </c>
      <c r="O1434" s="14" t="s">
        <v>86</v>
      </c>
      <c r="P1434" s="15" t="s">
        <v>198</v>
      </c>
      <c r="Q1434" s="16">
        <v>4599</v>
      </c>
      <c r="R1434" s="17">
        <v>40</v>
      </c>
      <c r="S1434" s="18">
        <v>3173.31</v>
      </c>
      <c r="T1434" s="19" t="s">
        <v>34</v>
      </c>
      <c r="U1434" s="20" t="s">
        <v>47</v>
      </c>
      <c r="V1434" s="21" t="s">
        <v>48</v>
      </c>
      <c r="W1434" s="22">
        <v>1</v>
      </c>
      <c r="X1434" s="23"/>
    </row>
    <row r="1435" spans="1:24" s="1" customFormat="1" ht="61.05" customHeight="1" x14ac:dyDescent="0.3">
      <c r="A1435" s="24" t="s">
        <v>23</v>
      </c>
      <c r="B1435" s="24" t="s">
        <v>2321</v>
      </c>
      <c r="C1435" s="12" t="s">
        <v>2322</v>
      </c>
      <c r="D1435" s="60"/>
      <c r="E1435" s="39" t="str">
        <f>HYPERLINK("https://www.google.ru/search?q=AR5006-063&amp;newwindow=1&amp;tbm=isch","Еще фото")</f>
        <v>Еще фото</v>
      </c>
      <c r="F1435" s="13"/>
      <c r="G1435" s="24" t="s">
        <v>2272</v>
      </c>
      <c r="H1435" s="24" t="s">
        <v>28</v>
      </c>
      <c r="I1435" s="24" t="s">
        <v>2258</v>
      </c>
      <c r="J1435" s="14" t="s">
        <v>29</v>
      </c>
      <c r="K1435" s="15" t="s">
        <v>30</v>
      </c>
      <c r="L1435" s="58"/>
      <c r="M1435" s="14"/>
      <c r="N1435" s="14" t="s">
        <v>32</v>
      </c>
      <c r="O1435" s="14" t="s">
        <v>86</v>
      </c>
      <c r="P1435" s="15" t="s">
        <v>198</v>
      </c>
      <c r="Q1435" s="16">
        <v>4599</v>
      </c>
      <c r="R1435" s="17">
        <v>40</v>
      </c>
      <c r="S1435" s="18">
        <v>3173.31</v>
      </c>
      <c r="T1435" s="19" t="s">
        <v>34</v>
      </c>
      <c r="U1435" s="20" t="s">
        <v>35</v>
      </c>
      <c r="V1435" s="21" t="s">
        <v>36</v>
      </c>
      <c r="W1435" s="22">
        <v>1</v>
      </c>
      <c r="X1435" s="23"/>
    </row>
    <row r="1436" spans="1:24" s="1" customFormat="1" ht="26" customHeight="1" x14ac:dyDescent="0.3">
      <c r="A1436" s="11" t="s">
        <v>23</v>
      </c>
      <c r="B1436" s="11" t="s">
        <v>2324</v>
      </c>
      <c r="C1436" s="12" t="s">
        <v>2325</v>
      </c>
      <c r="D1436" s="53"/>
      <c r="E1436" s="39" t="str">
        <f>HYPERLINK("https://www.google.ru/search?q=AR5006-100&amp;newwindow=1&amp;tbm=isch","Еще фото")</f>
        <v>Еще фото</v>
      </c>
      <c r="F1436" s="13"/>
      <c r="G1436" s="11" t="s">
        <v>2272</v>
      </c>
      <c r="H1436" s="11" t="s">
        <v>28</v>
      </c>
      <c r="I1436" s="14" t="s">
        <v>2258</v>
      </c>
      <c r="J1436" s="14" t="s">
        <v>29</v>
      </c>
      <c r="K1436" s="15" t="s">
        <v>30</v>
      </c>
      <c r="L1436" s="56" t="s">
        <v>2323</v>
      </c>
      <c r="M1436" s="14" t="s">
        <v>84</v>
      </c>
      <c r="N1436" s="14" t="s">
        <v>75</v>
      </c>
      <c r="O1436" s="14" t="s">
        <v>86</v>
      </c>
      <c r="P1436" s="15" t="s">
        <v>198</v>
      </c>
      <c r="Q1436" s="16">
        <v>4199</v>
      </c>
      <c r="R1436" s="17">
        <v>40</v>
      </c>
      <c r="S1436" s="18">
        <v>2897.31</v>
      </c>
      <c r="T1436" s="19" t="s">
        <v>34</v>
      </c>
      <c r="U1436" s="20" t="s">
        <v>47</v>
      </c>
      <c r="V1436" s="21" t="s">
        <v>48</v>
      </c>
      <c r="W1436" s="22">
        <v>9</v>
      </c>
      <c r="X1436" s="23"/>
    </row>
    <row r="1437" spans="1:24" s="1" customFormat="1" ht="26" customHeight="1" x14ac:dyDescent="0.3">
      <c r="A1437" s="24" t="s">
        <v>23</v>
      </c>
      <c r="B1437" s="24" t="s">
        <v>2324</v>
      </c>
      <c r="C1437" s="12" t="s">
        <v>2325</v>
      </c>
      <c r="D1437" s="54"/>
      <c r="E1437" s="39" t="str">
        <f>HYPERLINK("https://www.google.ru/search?q=AR5006-100&amp;newwindow=1&amp;tbm=isch","Еще фото")</f>
        <v>Еще фото</v>
      </c>
      <c r="F1437" s="13"/>
      <c r="G1437" s="24" t="s">
        <v>2272</v>
      </c>
      <c r="H1437" s="24" t="s">
        <v>28</v>
      </c>
      <c r="I1437" s="24" t="s">
        <v>2258</v>
      </c>
      <c r="J1437" s="14" t="s">
        <v>29</v>
      </c>
      <c r="K1437" s="15" t="s">
        <v>30</v>
      </c>
      <c r="L1437" s="57"/>
      <c r="M1437" s="14" t="s">
        <v>84</v>
      </c>
      <c r="N1437" s="14" t="s">
        <v>75</v>
      </c>
      <c r="O1437" s="14" t="s">
        <v>86</v>
      </c>
      <c r="P1437" s="15" t="s">
        <v>198</v>
      </c>
      <c r="Q1437" s="16">
        <v>4199</v>
      </c>
      <c r="R1437" s="17">
        <v>40</v>
      </c>
      <c r="S1437" s="18">
        <v>2897.31</v>
      </c>
      <c r="T1437" s="19" t="s">
        <v>34</v>
      </c>
      <c r="U1437" s="20" t="s">
        <v>35</v>
      </c>
      <c r="V1437" s="21" t="s">
        <v>36</v>
      </c>
      <c r="W1437" s="22">
        <v>9</v>
      </c>
      <c r="X1437" s="23"/>
    </row>
    <row r="1438" spans="1:24" s="1" customFormat="1" ht="26" customHeight="1" x14ac:dyDescent="0.3">
      <c r="A1438" s="24" t="s">
        <v>23</v>
      </c>
      <c r="B1438" s="24" t="s">
        <v>2324</v>
      </c>
      <c r="C1438" s="12" t="s">
        <v>2325</v>
      </c>
      <c r="D1438" s="54"/>
      <c r="E1438" s="39" t="str">
        <f>HYPERLINK("https://www.google.ru/search?q=AR5006-100&amp;newwindow=1&amp;tbm=isch","Еще фото")</f>
        <v>Еще фото</v>
      </c>
      <c r="F1438" s="13"/>
      <c r="G1438" s="24" t="s">
        <v>2272</v>
      </c>
      <c r="H1438" s="24" t="s">
        <v>28</v>
      </c>
      <c r="I1438" s="24" t="s">
        <v>2258</v>
      </c>
      <c r="J1438" s="14" t="s">
        <v>29</v>
      </c>
      <c r="K1438" s="15" t="s">
        <v>30</v>
      </c>
      <c r="L1438" s="57"/>
      <c r="M1438" s="14" t="s">
        <v>84</v>
      </c>
      <c r="N1438" s="14" t="s">
        <v>75</v>
      </c>
      <c r="O1438" s="14" t="s">
        <v>86</v>
      </c>
      <c r="P1438" s="15" t="s">
        <v>198</v>
      </c>
      <c r="Q1438" s="16">
        <v>4199</v>
      </c>
      <c r="R1438" s="17">
        <v>40</v>
      </c>
      <c r="S1438" s="18">
        <v>2897.31</v>
      </c>
      <c r="T1438" s="19" t="s">
        <v>34</v>
      </c>
      <c r="U1438" s="20" t="s">
        <v>37</v>
      </c>
      <c r="V1438" s="21" t="s">
        <v>38</v>
      </c>
      <c r="W1438" s="22">
        <v>10</v>
      </c>
      <c r="X1438" s="23"/>
    </row>
    <row r="1439" spans="1:24" s="1" customFormat="1" ht="26" customHeight="1" x14ac:dyDescent="0.3">
      <c r="A1439" s="24" t="s">
        <v>23</v>
      </c>
      <c r="B1439" s="24" t="s">
        <v>2324</v>
      </c>
      <c r="C1439" s="12" t="s">
        <v>2325</v>
      </c>
      <c r="D1439" s="55"/>
      <c r="E1439" s="39" t="str">
        <f>HYPERLINK("https://www.google.ru/search?q=AR5006-100&amp;newwindow=1&amp;tbm=isch","Еще фото")</f>
        <v>Еще фото</v>
      </c>
      <c r="F1439" s="13"/>
      <c r="G1439" s="24" t="s">
        <v>2272</v>
      </c>
      <c r="H1439" s="24" t="s">
        <v>28</v>
      </c>
      <c r="I1439" s="24" t="s">
        <v>2258</v>
      </c>
      <c r="J1439" s="14" t="s">
        <v>29</v>
      </c>
      <c r="K1439" s="15" t="s">
        <v>30</v>
      </c>
      <c r="L1439" s="58"/>
      <c r="M1439" s="14" t="s">
        <v>84</v>
      </c>
      <c r="N1439" s="14" t="s">
        <v>75</v>
      </c>
      <c r="O1439" s="14" t="s">
        <v>86</v>
      </c>
      <c r="P1439" s="15" t="s">
        <v>198</v>
      </c>
      <c r="Q1439" s="16">
        <v>4199</v>
      </c>
      <c r="R1439" s="17">
        <v>40</v>
      </c>
      <c r="S1439" s="18">
        <v>2897.31</v>
      </c>
      <c r="T1439" s="19" t="s">
        <v>34</v>
      </c>
      <c r="U1439" s="20" t="s">
        <v>39</v>
      </c>
      <c r="V1439" s="21" t="s">
        <v>40</v>
      </c>
      <c r="W1439" s="22">
        <v>4</v>
      </c>
      <c r="X1439" s="23"/>
    </row>
    <row r="1440" spans="1:24" s="1" customFormat="1" ht="108" customHeight="1" x14ac:dyDescent="0.3">
      <c r="A1440" s="11" t="s">
        <v>23</v>
      </c>
      <c r="B1440" s="11" t="s">
        <v>2326</v>
      </c>
      <c r="C1440" s="12" t="s">
        <v>2327</v>
      </c>
      <c r="D1440" s="26"/>
      <c r="E1440" s="39" t="str">
        <f>HYPERLINK("https://www.google.ru/search?q=AR5193-010&amp;newwindow=1&amp;tbm=isch","Еще фото")</f>
        <v>Еще фото</v>
      </c>
      <c r="F1440" s="25" t="s">
        <v>43</v>
      </c>
      <c r="G1440" s="11" t="s">
        <v>2283</v>
      </c>
      <c r="H1440" s="11" t="s">
        <v>28</v>
      </c>
      <c r="I1440" s="14" t="s">
        <v>2258</v>
      </c>
      <c r="J1440" s="14" t="s">
        <v>29</v>
      </c>
      <c r="K1440" s="15" t="s">
        <v>30</v>
      </c>
      <c r="L1440" s="14" t="s">
        <v>2328</v>
      </c>
      <c r="M1440" s="14"/>
      <c r="N1440" s="14" t="s">
        <v>92</v>
      </c>
      <c r="O1440" s="14"/>
      <c r="P1440" s="15" t="s">
        <v>198</v>
      </c>
      <c r="Q1440" s="16">
        <v>4799</v>
      </c>
      <c r="R1440" s="17">
        <v>40</v>
      </c>
      <c r="S1440" s="18">
        <v>3311.31</v>
      </c>
      <c r="T1440" s="19" t="s">
        <v>34</v>
      </c>
      <c r="U1440" s="20" t="s">
        <v>1908</v>
      </c>
      <c r="V1440" s="21" t="s">
        <v>1909</v>
      </c>
      <c r="W1440" s="22">
        <v>7</v>
      </c>
      <c r="X1440" s="23"/>
    </row>
    <row r="1441" spans="1:24" s="1" customFormat="1" ht="108" customHeight="1" x14ac:dyDescent="0.3">
      <c r="A1441" s="11" t="s">
        <v>23</v>
      </c>
      <c r="B1441" s="11" t="s">
        <v>2074</v>
      </c>
      <c r="C1441" s="12" t="s">
        <v>2329</v>
      </c>
      <c r="D1441" s="26"/>
      <c r="E1441" s="39" t="str">
        <f>HYPERLINK("https://www.google.ru/search?q=AR6029-063&amp;newwindow=1&amp;tbm=isch","Еще фото")</f>
        <v>Еще фото</v>
      </c>
      <c r="F1441" s="13"/>
      <c r="G1441" s="11" t="s">
        <v>2272</v>
      </c>
      <c r="H1441" s="11" t="s">
        <v>28</v>
      </c>
      <c r="I1441" s="14" t="s">
        <v>2258</v>
      </c>
      <c r="J1441" s="14" t="s">
        <v>29</v>
      </c>
      <c r="K1441" s="15" t="s">
        <v>30</v>
      </c>
      <c r="L1441" s="14" t="s">
        <v>2330</v>
      </c>
      <c r="M1441" s="14" t="s">
        <v>369</v>
      </c>
      <c r="N1441" s="14" t="s">
        <v>32</v>
      </c>
      <c r="O1441" s="14"/>
      <c r="P1441" s="15" t="s">
        <v>2304</v>
      </c>
      <c r="Q1441" s="16">
        <v>5099</v>
      </c>
      <c r="R1441" s="17">
        <v>40</v>
      </c>
      <c r="S1441" s="18">
        <v>3518.31</v>
      </c>
      <c r="T1441" s="19" t="s">
        <v>34</v>
      </c>
      <c r="U1441" s="20" t="s">
        <v>37</v>
      </c>
      <c r="V1441" s="21" t="s">
        <v>38</v>
      </c>
      <c r="W1441" s="22">
        <v>1</v>
      </c>
      <c r="X1441" s="23"/>
    </row>
    <row r="1442" spans="1:24" s="1" customFormat="1" ht="35" customHeight="1" x14ac:dyDescent="0.3">
      <c r="A1442" s="11" t="s">
        <v>23</v>
      </c>
      <c r="B1442" s="11" t="s">
        <v>2331</v>
      </c>
      <c r="C1442" s="12" t="s">
        <v>2332</v>
      </c>
      <c r="D1442" s="53"/>
      <c r="E1442" s="39" t="str">
        <f>HYPERLINK("https://www.google.ru/search?q=AR6029-253&amp;newwindow=1&amp;tbm=isch","Еще фото")</f>
        <v>Еще фото</v>
      </c>
      <c r="F1442" s="13"/>
      <c r="G1442" s="11" t="s">
        <v>2272</v>
      </c>
      <c r="H1442" s="11" t="s">
        <v>28</v>
      </c>
      <c r="I1442" s="14" t="s">
        <v>2258</v>
      </c>
      <c r="J1442" s="14" t="s">
        <v>29</v>
      </c>
      <c r="K1442" s="15" t="s">
        <v>30</v>
      </c>
      <c r="L1442" s="56" t="s">
        <v>2330</v>
      </c>
      <c r="M1442" s="14"/>
      <c r="N1442" s="14" t="s">
        <v>2102</v>
      </c>
      <c r="O1442" s="14"/>
      <c r="P1442" s="15" t="s">
        <v>2333</v>
      </c>
      <c r="Q1442" s="16">
        <v>4799</v>
      </c>
      <c r="R1442" s="17">
        <v>40</v>
      </c>
      <c r="S1442" s="18">
        <v>3311.31</v>
      </c>
      <c r="T1442" s="19" t="s">
        <v>34</v>
      </c>
      <c r="U1442" s="20" t="s">
        <v>47</v>
      </c>
      <c r="V1442" s="21" t="s">
        <v>48</v>
      </c>
      <c r="W1442" s="22">
        <v>4</v>
      </c>
      <c r="X1442" s="23"/>
    </row>
    <row r="1443" spans="1:24" s="1" customFormat="1" ht="35" customHeight="1" x14ac:dyDescent="0.3">
      <c r="A1443" s="24" t="s">
        <v>23</v>
      </c>
      <c r="B1443" s="24" t="s">
        <v>2331</v>
      </c>
      <c r="C1443" s="12" t="s">
        <v>2332</v>
      </c>
      <c r="D1443" s="54"/>
      <c r="E1443" s="39" t="str">
        <f>HYPERLINK("https://www.google.ru/search?q=AR6029-253&amp;newwindow=1&amp;tbm=isch","Еще фото")</f>
        <v>Еще фото</v>
      </c>
      <c r="F1443" s="13"/>
      <c r="G1443" s="24" t="s">
        <v>2272</v>
      </c>
      <c r="H1443" s="24" t="s">
        <v>28</v>
      </c>
      <c r="I1443" s="24" t="s">
        <v>2258</v>
      </c>
      <c r="J1443" s="14" t="s">
        <v>29</v>
      </c>
      <c r="K1443" s="15" t="s">
        <v>30</v>
      </c>
      <c r="L1443" s="57"/>
      <c r="M1443" s="14"/>
      <c r="N1443" s="14" t="s">
        <v>2102</v>
      </c>
      <c r="O1443" s="14"/>
      <c r="P1443" s="15" t="s">
        <v>2333</v>
      </c>
      <c r="Q1443" s="16">
        <v>4799</v>
      </c>
      <c r="R1443" s="17">
        <v>40</v>
      </c>
      <c r="S1443" s="18">
        <v>3311.31</v>
      </c>
      <c r="T1443" s="19" t="s">
        <v>34</v>
      </c>
      <c r="U1443" s="20" t="s">
        <v>35</v>
      </c>
      <c r="V1443" s="21" t="s">
        <v>36</v>
      </c>
      <c r="W1443" s="22">
        <v>4</v>
      </c>
      <c r="X1443" s="23"/>
    </row>
    <row r="1444" spans="1:24" s="1" customFormat="1" ht="37.049999999999997" customHeight="1" x14ac:dyDescent="0.3">
      <c r="A1444" s="24" t="s">
        <v>23</v>
      </c>
      <c r="B1444" s="24" t="s">
        <v>2331</v>
      </c>
      <c r="C1444" s="12" t="s">
        <v>2332</v>
      </c>
      <c r="D1444" s="55"/>
      <c r="E1444" s="39" t="str">
        <f>HYPERLINK("https://www.google.ru/search?q=AR6029-253&amp;newwindow=1&amp;tbm=isch","Еще фото")</f>
        <v>Еще фото</v>
      </c>
      <c r="F1444" s="13"/>
      <c r="G1444" s="24" t="s">
        <v>2272</v>
      </c>
      <c r="H1444" s="24" t="s">
        <v>28</v>
      </c>
      <c r="I1444" s="24" t="s">
        <v>2258</v>
      </c>
      <c r="J1444" s="14" t="s">
        <v>29</v>
      </c>
      <c r="K1444" s="15" t="s">
        <v>30</v>
      </c>
      <c r="L1444" s="58"/>
      <c r="M1444" s="14"/>
      <c r="N1444" s="14" t="s">
        <v>2102</v>
      </c>
      <c r="O1444" s="14"/>
      <c r="P1444" s="15" t="s">
        <v>2333</v>
      </c>
      <c r="Q1444" s="16">
        <v>4799</v>
      </c>
      <c r="R1444" s="17">
        <v>40</v>
      </c>
      <c r="S1444" s="18">
        <v>3311.31</v>
      </c>
      <c r="T1444" s="19" t="s">
        <v>34</v>
      </c>
      <c r="U1444" s="20" t="s">
        <v>39</v>
      </c>
      <c r="V1444" s="21" t="s">
        <v>40</v>
      </c>
      <c r="W1444" s="22">
        <v>1</v>
      </c>
      <c r="X1444" s="23"/>
    </row>
    <row r="1445" spans="1:24" s="1" customFormat="1" ht="108" customHeight="1" x14ac:dyDescent="0.3">
      <c r="A1445" s="11" t="s">
        <v>23</v>
      </c>
      <c r="B1445" s="11" t="s">
        <v>2270</v>
      </c>
      <c r="C1445" s="12" t="s">
        <v>2334</v>
      </c>
      <c r="D1445" s="26"/>
      <c r="E1445" s="39" t="str">
        <f>HYPERLINK("https://www.google.ru/search?q=CJ0921-091&amp;newwindow=1&amp;tbm=isch","Еще фото")</f>
        <v>Еще фото</v>
      </c>
      <c r="F1445" s="13"/>
      <c r="G1445" s="11" t="s">
        <v>2272</v>
      </c>
      <c r="H1445" s="11" t="s">
        <v>28</v>
      </c>
      <c r="I1445" s="14" t="s">
        <v>2258</v>
      </c>
      <c r="J1445" s="14" t="s">
        <v>183</v>
      </c>
      <c r="K1445" s="15" t="s">
        <v>30</v>
      </c>
      <c r="L1445" s="14" t="s">
        <v>2335</v>
      </c>
      <c r="M1445" s="14"/>
      <c r="N1445" s="14" t="s">
        <v>32</v>
      </c>
      <c r="O1445" s="14"/>
      <c r="P1445" s="15" t="s">
        <v>198</v>
      </c>
      <c r="Q1445" s="16">
        <v>7199</v>
      </c>
      <c r="R1445" s="17">
        <v>40</v>
      </c>
      <c r="S1445" s="18">
        <v>4967.3099999999995</v>
      </c>
      <c r="T1445" s="19" t="s">
        <v>34</v>
      </c>
      <c r="U1445" s="20" t="s">
        <v>47</v>
      </c>
      <c r="V1445" s="21" t="s">
        <v>48</v>
      </c>
      <c r="W1445" s="22">
        <v>2</v>
      </c>
      <c r="X1445" s="23"/>
    </row>
    <row r="1446" spans="1:24" s="1" customFormat="1" ht="108" customHeight="1" x14ac:dyDescent="0.3">
      <c r="A1446" s="11" t="s">
        <v>23</v>
      </c>
      <c r="B1446" s="11" t="s">
        <v>2336</v>
      </c>
      <c r="C1446" s="12" t="s">
        <v>2337</v>
      </c>
      <c r="D1446" s="26"/>
      <c r="E1446" s="39" t="str">
        <f>HYPERLINK("https://www.google.ru/search?q=CJ0921-257&amp;newwindow=1&amp;tbm=isch","Еще фото")</f>
        <v>Еще фото</v>
      </c>
      <c r="F1446" s="13"/>
      <c r="G1446" s="11" t="s">
        <v>2272</v>
      </c>
      <c r="H1446" s="11" t="s">
        <v>28</v>
      </c>
      <c r="I1446" s="14" t="s">
        <v>2258</v>
      </c>
      <c r="J1446" s="14" t="s">
        <v>29</v>
      </c>
      <c r="K1446" s="15" t="s">
        <v>30</v>
      </c>
      <c r="L1446" s="14" t="s">
        <v>2273</v>
      </c>
      <c r="M1446" s="14"/>
      <c r="N1446" s="14" t="s">
        <v>2102</v>
      </c>
      <c r="O1446" s="14"/>
      <c r="P1446" s="15" t="s">
        <v>198</v>
      </c>
      <c r="Q1446" s="16">
        <v>5699</v>
      </c>
      <c r="R1446" s="17">
        <v>40</v>
      </c>
      <c r="S1446" s="18">
        <v>3932.31</v>
      </c>
      <c r="T1446" s="19" t="s">
        <v>34</v>
      </c>
      <c r="U1446" s="20" t="s">
        <v>37</v>
      </c>
      <c r="V1446" s="21" t="s">
        <v>38</v>
      </c>
      <c r="W1446" s="22">
        <v>4</v>
      </c>
      <c r="X1446" s="23"/>
    </row>
    <row r="1447" spans="1:24" s="1" customFormat="1" ht="108" customHeight="1" x14ac:dyDescent="0.3">
      <c r="A1447" s="11" t="s">
        <v>23</v>
      </c>
      <c r="B1447" s="11" t="s">
        <v>2338</v>
      </c>
      <c r="C1447" s="12" t="s">
        <v>2339</v>
      </c>
      <c r="D1447" s="26"/>
      <c r="E1447" s="39" t="str">
        <f>HYPERLINK("https://www.google.ru/search?q=CW5190-102&amp;newwindow=1&amp;tbm=isch","Еще фото")</f>
        <v>Еще фото</v>
      </c>
      <c r="F1447" s="13"/>
      <c r="G1447" s="11" t="s">
        <v>2272</v>
      </c>
      <c r="H1447" s="11" t="s">
        <v>28</v>
      </c>
      <c r="I1447" s="14" t="s">
        <v>2258</v>
      </c>
      <c r="J1447" s="14" t="s">
        <v>29</v>
      </c>
      <c r="K1447" s="15" t="s">
        <v>30</v>
      </c>
      <c r="L1447" s="14" t="s">
        <v>2303</v>
      </c>
      <c r="M1447" s="14"/>
      <c r="N1447" s="14" t="s">
        <v>75</v>
      </c>
      <c r="O1447" s="14"/>
      <c r="P1447" s="15" t="s">
        <v>2304</v>
      </c>
      <c r="Q1447" s="16">
        <v>7899</v>
      </c>
      <c r="R1447" s="17">
        <v>40</v>
      </c>
      <c r="S1447" s="18">
        <v>5450.3099999999995</v>
      </c>
      <c r="T1447" s="19" t="s">
        <v>34</v>
      </c>
      <c r="U1447" s="20" t="s">
        <v>35</v>
      </c>
      <c r="V1447" s="21" t="s">
        <v>36</v>
      </c>
      <c r="W1447" s="22">
        <v>1</v>
      </c>
      <c r="X1447" s="23"/>
    </row>
    <row r="1448" spans="1:24" s="1" customFormat="1" ht="35" customHeight="1" x14ac:dyDescent="0.3">
      <c r="A1448" s="11" t="s">
        <v>23</v>
      </c>
      <c r="B1448" s="11" t="s">
        <v>2301</v>
      </c>
      <c r="C1448" s="12" t="s">
        <v>2340</v>
      </c>
      <c r="D1448" s="53"/>
      <c r="E1448" s="39" t="str">
        <f>HYPERLINK("https://www.google.ru/search?q=CW5190-687&amp;newwindow=1&amp;tbm=isch","Еще фото")</f>
        <v>Еще фото</v>
      </c>
      <c r="F1448" s="13"/>
      <c r="G1448" s="11" t="s">
        <v>2272</v>
      </c>
      <c r="H1448" s="11" t="s">
        <v>28</v>
      </c>
      <c r="I1448" s="14" t="s">
        <v>2258</v>
      </c>
      <c r="J1448" s="14" t="s">
        <v>183</v>
      </c>
      <c r="K1448" s="15" t="s">
        <v>30</v>
      </c>
      <c r="L1448" s="56" t="s">
        <v>2303</v>
      </c>
      <c r="M1448" s="14"/>
      <c r="N1448" s="14" t="s">
        <v>390</v>
      </c>
      <c r="O1448" s="14"/>
      <c r="P1448" s="15" t="s">
        <v>2341</v>
      </c>
      <c r="Q1448" s="16">
        <v>7799</v>
      </c>
      <c r="R1448" s="17">
        <v>40</v>
      </c>
      <c r="S1448" s="18">
        <v>5381.3099999999995</v>
      </c>
      <c r="T1448" s="19" t="s">
        <v>34</v>
      </c>
      <c r="U1448" s="20" t="s">
        <v>47</v>
      </c>
      <c r="V1448" s="21" t="s">
        <v>48</v>
      </c>
      <c r="W1448" s="22">
        <v>11</v>
      </c>
      <c r="X1448" s="23"/>
    </row>
    <row r="1449" spans="1:24" s="1" customFormat="1" ht="35" customHeight="1" x14ac:dyDescent="0.3">
      <c r="A1449" s="24" t="s">
        <v>23</v>
      </c>
      <c r="B1449" s="24" t="s">
        <v>2301</v>
      </c>
      <c r="C1449" s="12" t="s">
        <v>2340</v>
      </c>
      <c r="D1449" s="54"/>
      <c r="E1449" s="39" t="str">
        <f>HYPERLINK("https://www.google.ru/search?q=CW5190-687&amp;newwindow=1&amp;tbm=isch","Еще фото")</f>
        <v>Еще фото</v>
      </c>
      <c r="F1449" s="13"/>
      <c r="G1449" s="24" t="s">
        <v>2272</v>
      </c>
      <c r="H1449" s="24" t="s">
        <v>28</v>
      </c>
      <c r="I1449" s="24" t="s">
        <v>2258</v>
      </c>
      <c r="J1449" s="14" t="s">
        <v>183</v>
      </c>
      <c r="K1449" s="15" t="s">
        <v>30</v>
      </c>
      <c r="L1449" s="57"/>
      <c r="M1449" s="14"/>
      <c r="N1449" s="14" t="s">
        <v>390</v>
      </c>
      <c r="O1449" s="14"/>
      <c r="P1449" s="15" t="s">
        <v>2341</v>
      </c>
      <c r="Q1449" s="16">
        <v>7799</v>
      </c>
      <c r="R1449" s="17">
        <v>40</v>
      </c>
      <c r="S1449" s="18">
        <v>5381.3099999999995</v>
      </c>
      <c r="T1449" s="19" t="s">
        <v>34</v>
      </c>
      <c r="U1449" s="20" t="s">
        <v>35</v>
      </c>
      <c r="V1449" s="21" t="s">
        <v>36</v>
      </c>
      <c r="W1449" s="22">
        <v>17</v>
      </c>
      <c r="X1449" s="23"/>
    </row>
    <row r="1450" spans="1:24" s="1" customFormat="1" ht="37.049999999999997" customHeight="1" x14ac:dyDescent="0.3">
      <c r="A1450" s="24" t="s">
        <v>23</v>
      </c>
      <c r="B1450" s="24" t="s">
        <v>2301</v>
      </c>
      <c r="C1450" s="12" t="s">
        <v>2340</v>
      </c>
      <c r="D1450" s="55"/>
      <c r="E1450" s="39" t="str">
        <f>HYPERLINK("https://www.google.ru/search?q=CW5190-687&amp;newwindow=1&amp;tbm=isch","Еще фото")</f>
        <v>Еще фото</v>
      </c>
      <c r="F1450" s="13"/>
      <c r="G1450" s="24" t="s">
        <v>2272</v>
      </c>
      <c r="H1450" s="24" t="s">
        <v>28</v>
      </c>
      <c r="I1450" s="24" t="s">
        <v>2258</v>
      </c>
      <c r="J1450" s="14" t="s">
        <v>183</v>
      </c>
      <c r="K1450" s="15" t="s">
        <v>30</v>
      </c>
      <c r="L1450" s="58"/>
      <c r="M1450" s="14"/>
      <c r="N1450" s="14" t="s">
        <v>390</v>
      </c>
      <c r="O1450" s="14"/>
      <c r="P1450" s="15" t="s">
        <v>2341</v>
      </c>
      <c r="Q1450" s="16">
        <v>7799</v>
      </c>
      <c r="R1450" s="17">
        <v>40</v>
      </c>
      <c r="S1450" s="18">
        <v>5381.3099999999995</v>
      </c>
      <c r="T1450" s="19" t="s">
        <v>34</v>
      </c>
      <c r="U1450" s="20" t="s">
        <v>37</v>
      </c>
      <c r="V1450" s="21" t="s">
        <v>38</v>
      </c>
      <c r="W1450" s="22">
        <v>2</v>
      </c>
      <c r="X1450" s="23"/>
    </row>
    <row r="1451" spans="1:24" s="1" customFormat="1" ht="108" customHeight="1" x14ac:dyDescent="0.3">
      <c r="A1451" s="11" t="s">
        <v>23</v>
      </c>
      <c r="B1451" s="11" t="s">
        <v>2342</v>
      </c>
      <c r="C1451" s="12" t="s">
        <v>2343</v>
      </c>
      <c r="D1451" s="26"/>
      <c r="E1451" s="39" t="str">
        <f>HYPERLINK("https://www.google.ru/search?q=CZ0881-451&amp;newwindow=1&amp;tbm=isch","Еще фото")</f>
        <v>Еще фото</v>
      </c>
      <c r="F1451" s="13"/>
      <c r="G1451" s="11" t="s">
        <v>2272</v>
      </c>
      <c r="H1451" s="11" t="s">
        <v>28</v>
      </c>
      <c r="I1451" s="14" t="s">
        <v>2258</v>
      </c>
      <c r="J1451" s="14" t="s">
        <v>122</v>
      </c>
      <c r="K1451" s="15" t="s">
        <v>30</v>
      </c>
      <c r="L1451" s="14" t="s">
        <v>2344</v>
      </c>
      <c r="M1451" s="14" t="s">
        <v>84</v>
      </c>
      <c r="N1451" s="14" t="s">
        <v>85</v>
      </c>
      <c r="O1451" s="14"/>
      <c r="P1451" s="15" t="s">
        <v>198</v>
      </c>
      <c r="Q1451" s="16">
        <v>3699</v>
      </c>
      <c r="R1451" s="17">
        <v>40</v>
      </c>
      <c r="S1451" s="18">
        <v>2552.31</v>
      </c>
      <c r="T1451" s="19" t="s">
        <v>34</v>
      </c>
      <c r="U1451" s="20" t="s">
        <v>47</v>
      </c>
      <c r="V1451" s="21" t="s">
        <v>48</v>
      </c>
      <c r="W1451" s="22">
        <v>1</v>
      </c>
      <c r="X1451" s="23"/>
    </row>
    <row r="1452" spans="1:24" s="1" customFormat="1" ht="108" customHeight="1" x14ac:dyDescent="0.3">
      <c r="A1452" s="11" t="s">
        <v>23</v>
      </c>
      <c r="B1452" s="11" t="s">
        <v>2345</v>
      </c>
      <c r="C1452" s="12" t="s">
        <v>2346</v>
      </c>
      <c r="D1452" s="26"/>
      <c r="E1452" s="39" t="str">
        <f>HYPERLINK("https://www.google.ru/search?q=CZ0909-010&amp;newwindow=1&amp;tbm=isch","Еще фото")</f>
        <v>Еще фото</v>
      </c>
      <c r="F1452" s="13"/>
      <c r="G1452" s="11" t="s">
        <v>2272</v>
      </c>
      <c r="H1452" s="11" t="s">
        <v>28</v>
      </c>
      <c r="I1452" s="14" t="s">
        <v>2258</v>
      </c>
      <c r="J1452" s="14" t="s">
        <v>29</v>
      </c>
      <c r="K1452" s="15" t="s">
        <v>134</v>
      </c>
      <c r="L1452" s="14"/>
      <c r="M1452" s="14"/>
      <c r="N1452" s="14" t="s">
        <v>92</v>
      </c>
      <c r="O1452" s="14"/>
      <c r="P1452" s="15" t="s">
        <v>198</v>
      </c>
      <c r="Q1452" s="16">
        <v>2799</v>
      </c>
      <c r="R1452" s="17">
        <v>40</v>
      </c>
      <c r="S1452" s="18">
        <v>1931.31</v>
      </c>
      <c r="T1452" s="19" t="s">
        <v>34</v>
      </c>
      <c r="U1452" s="20" t="s">
        <v>37</v>
      </c>
      <c r="V1452" s="21" t="s">
        <v>2260</v>
      </c>
      <c r="W1452" s="22">
        <v>1</v>
      </c>
      <c r="X1452" s="23"/>
    </row>
    <row r="1453" spans="1:24" s="1" customFormat="1" ht="108" customHeight="1" x14ac:dyDescent="0.3">
      <c r="A1453" s="11" t="s">
        <v>23</v>
      </c>
      <c r="B1453" s="11" t="s">
        <v>2347</v>
      </c>
      <c r="C1453" s="12" t="s">
        <v>2348</v>
      </c>
      <c r="D1453" s="26"/>
      <c r="E1453" s="39" t="str">
        <f>HYPERLINK("https://www.google.ru/search?q=DC5094-010&amp;newwindow=1&amp;tbm=isch","Еще фото")</f>
        <v>Еще фото</v>
      </c>
      <c r="F1453" s="25" t="s">
        <v>43</v>
      </c>
      <c r="G1453" s="11" t="s">
        <v>2272</v>
      </c>
      <c r="H1453" s="11" t="s">
        <v>28</v>
      </c>
      <c r="I1453" s="14" t="s">
        <v>2258</v>
      </c>
      <c r="J1453" s="14" t="s">
        <v>29</v>
      </c>
      <c r="K1453" s="15" t="s">
        <v>30</v>
      </c>
      <c r="L1453" s="14" t="s">
        <v>2349</v>
      </c>
      <c r="M1453" s="14"/>
      <c r="N1453" s="14" t="s">
        <v>92</v>
      </c>
      <c r="O1453" s="14"/>
      <c r="P1453" s="15" t="s">
        <v>274</v>
      </c>
      <c r="Q1453" s="16">
        <v>3999</v>
      </c>
      <c r="R1453" s="17">
        <v>40</v>
      </c>
      <c r="S1453" s="18">
        <v>2759.31</v>
      </c>
      <c r="T1453" s="19" t="s">
        <v>34</v>
      </c>
      <c r="U1453" s="20" t="s">
        <v>47</v>
      </c>
      <c r="V1453" s="21" t="s">
        <v>48</v>
      </c>
      <c r="W1453" s="22">
        <v>1</v>
      </c>
      <c r="X1453" s="23"/>
    </row>
    <row r="1454" spans="1:24" s="1" customFormat="1" ht="108" customHeight="1" x14ac:dyDescent="0.3">
      <c r="A1454" s="11" t="s">
        <v>23</v>
      </c>
      <c r="B1454" s="11" t="s">
        <v>2347</v>
      </c>
      <c r="C1454" s="12" t="s">
        <v>2350</v>
      </c>
      <c r="D1454" s="26"/>
      <c r="E1454" s="39" t="str">
        <f>HYPERLINK("https://www.google.ru/search?q=DC5094-100&amp;newwindow=1&amp;tbm=isch","Еще фото")</f>
        <v>Еще фото</v>
      </c>
      <c r="F1454" s="13" t="s">
        <v>26</v>
      </c>
      <c r="G1454" s="11" t="s">
        <v>2272</v>
      </c>
      <c r="H1454" s="11" t="s">
        <v>28</v>
      </c>
      <c r="I1454" s="14" t="s">
        <v>2258</v>
      </c>
      <c r="J1454" s="14" t="s">
        <v>29</v>
      </c>
      <c r="K1454" s="15" t="s">
        <v>30</v>
      </c>
      <c r="L1454" s="14" t="s">
        <v>2349</v>
      </c>
      <c r="M1454" s="14"/>
      <c r="N1454" s="14" t="s">
        <v>75</v>
      </c>
      <c r="O1454" s="14"/>
      <c r="P1454" s="15" t="s">
        <v>198</v>
      </c>
      <c r="Q1454" s="16">
        <v>3999</v>
      </c>
      <c r="R1454" s="17">
        <v>40</v>
      </c>
      <c r="S1454" s="18">
        <v>2759.31</v>
      </c>
      <c r="T1454" s="19" t="s">
        <v>34</v>
      </c>
      <c r="U1454" s="20" t="s">
        <v>37</v>
      </c>
      <c r="V1454" s="21" t="s">
        <v>38</v>
      </c>
      <c r="W1454" s="22">
        <v>6</v>
      </c>
      <c r="X1454" s="23"/>
    </row>
    <row r="1455" spans="1:24" s="1" customFormat="1" ht="108" customHeight="1" x14ac:dyDescent="0.3">
      <c r="A1455" s="11" t="s">
        <v>23</v>
      </c>
      <c r="B1455" s="11" t="s">
        <v>2351</v>
      </c>
      <c r="C1455" s="12" t="s">
        <v>2352</v>
      </c>
      <c r="D1455" s="26"/>
      <c r="E1455" s="39" t="str">
        <f>HYPERLINK("https://www.google.ru/search?q=DD1990-010&amp;newwindow=1&amp;tbm=isch","Еще фото")</f>
        <v>Еще фото</v>
      </c>
      <c r="F1455" s="13"/>
      <c r="G1455" s="11" t="s">
        <v>2283</v>
      </c>
      <c r="H1455" s="11" t="s">
        <v>28</v>
      </c>
      <c r="I1455" s="14" t="s">
        <v>2258</v>
      </c>
      <c r="J1455" s="14" t="s">
        <v>29</v>
      </c>
      <c r="K1455" s="15" t="s">
        <v>30</v>
      </c>
      <c r="L1455" s="14" t="s">
        <v>2353</v>
      </c>
      <c r="M1455" s="14" t="s">
        <v>369</v>
      </c>
      <c r="N1455" s="14" t="s">
        <v>92</v>
      </c>
      <c r="O1455" s="14"/>
      <c r="P1455" s="15" t="s">
        <v>2354</v>
      </c>
      <c r="Q1455" s="16">
        <v>6499</v>
      </c>
      <c r="R1455" s="17">
        <v>40</v>
      </c>
      <c r="S1455" s="18">
        <v>4484.3099999999995</v>
      </c>
      <c r="T1455" s="19" t="s">
        <v>34</v>
      </c>
      <c r="U1455" s="20" t="s">
        <v>49</v>
      </c>
      <c r="V1455" s="21" t="s">
        <v>50</v>
      </c>
      <c r="W1455" s="22">
        <v>1</v>
      </c>
      <c r="X1455" s="23"/>
    </row>
    <row r="1456" spans="1:24" s="1" customFormat="1" ht="26" customHeight="1" x14ac:dyDescent="0.3">
      <c r="A1456" s="11" t="s">
        <v>23</v>
      </c>
      <c r="B1456" s="11" t="s">
        <v>2355</v>
      </c>
      <c r="C1456" s="12" t="s">
        <v>2356</v>
      </c>
      <c r="D1456" s="53"/>
      <c r="E1456" s="39" t="str">
        <f>HYPERLINK("https://www.google.ru/search?q=DH0857-489&amp;newwindow=1&amp;tbm=isch","Еще фото")</f>
        <v>Еще фото</v>
      </c>
      <c r="F1456" s="13"/>
      <c r="G1456" s="11" t="s">
        <v>2357</v>
      </c>
      <c r="H1456" s="11" t="s">
        <v>28</v>
      </c>
      <c r="I1456" s="14" t="s">
        <v>2258</v>
      </c>
      <c r="J1456" s="14" t="s">
        <v>295</v>
      </c>
      <c r="K1456" s="15" t="s">
        <v>30</v>
      </c>
      <c r="L1456" s="56"/>
      <c r="M1456" s="14"/>
      <c r="N1456" s="14" t="s">
        <v>1664</v>
      </c>
      <c r="O1456" s="14"/>
      <c r="P1456" s="15" t="s">
        <v>305</v>
      </c>
      <c r="Q1456" s="16">
        <v>7399</v>
      </c>
      <c r="R1456" s="17">
        <v>40</v>
      </c>
      <c r="S1456" s="18">
        <v>5105.3099999999995</v>
      </c>
      <c r="T1456" s="19" t="s">
        <v>34</v>
      </c>
      <c r="U1456" s="20" t="s">
        <v>35</v>
      </c>
      <c r="V1456" s="21" t="s">
        <v>36</v>
      </c>
      <c r="W1456" s="22">
        <v>1</v>
      </c>
      <c r="X1456" s="23"/>
    </row>
    <row r="1457" spans="1:24" s="1" customFormat="1" ht="26" customHeight="1" x14ac:dyDescent="0.3">
      <c r="A1457" s="24" t="s">
        <v>23</v>
      </c>
      <c r="B1457" s="24" t="s">
        <v>2355</v>
      </c>
      <c r="C1457" s="12" t="s">
        <v>2356</v>
      </c>
      <c r="D1457" s="54"/>
      <c r="E1457" s="39" t="str">
        <f>HYPERLINK("https://www.google.ru/search?q=DH0857-489&amp;newwindow=1&amp;tbm=isch","Еще фото")</f>
        <v>Еще фото</v>
      </c>
      <c r="F1457" s="13"/>
      <c r="G1457" s="24" t="s">
        <v>2357</v>
      </c>
      <c r="H1457" s="24" t="s">
        <v>28</v>
      </c>
      <c r="I1457" s="24" t="s">
        <v>2258</v>
      </c>
      <c r="J1457" s="14" t="s">
        <v>295</v>
      </c>
      <c r="K1457" s="15" t="s">
        <v>30</v>
      </c>
      <c r="L1457" s="57"/>
      <c r="M1457" s="14"/>
      <c r="N1457" s="14" t="s">
        <v>1664</v>
      </c>
      <c r="O1457" s="14"/>
      <c r="P1457" s="15" t="s">
        <v>305</v>
      </c>
      <c r="Q1457" s="16">
        <v>7399</v>
      </c>
      <c r="R1457" s="17">
        <v>40</v>
      </c>
      <c r="S1457" s="18">
        <v>5105.3099999999995</v>
      </c>
      <c r="T1457" s="19" t="s">
        <v>34</v>
      </c>
      <c r="U1457" s="20" t="s">
        <v>37</v>
      </c>
      <c r="V1457" s="21" t="s">
        <v>38</v>
      </c>
      <c r="W1457" s="22">
        <v>2</v>
      </c>
      <c r="X1457" s="23"/>
    </row>
    <row r="1458" spans="1:24" s="1" customFormat="1" ht="26" customHeight="1" x14ac:dyDescent="0.3">
      <c r="A1458" s="24" t="s">
        <v>23</v>
      </c>
      <c r="B1458" s="24" t="s">
        <v>2355</v>
      </c>
      <c r="C1458" s="12" t="s">
        <v>2356</v>
      </c>
      <c r="D1458" s="54"/>
      <c r="E1458" s="39" t="str">
        <f>HYPERLINK("https://www.google.ru/search?q=DH0857-489&amp;newwindow=1&amp;tbm=isch","Еще фото")</f>
        <v>Еще фото</v>
      </c>
      <c r="F1458" s="13"/>
      <c r="G1458" s="24" t="s">
        <v>2357</v>
      </c>
      <c r="H1458" s="24" t="s">
        <v>28</v>
      </c>
      <c r="I1458" s="24" t="s">
        <v>2258</v>
      </c>
      <c r="J1458" s="14" t="s">
        <v>295</v>
      </c>
      <c r="K1458" s="15" t="s">
        <v>30</v>
      </c>
      <c r="L1458" s="57"/>
      <c r="M1458" s="14"/>
      <c r="N1458" s="14" t="s">
        <v>1664</v>
      </c>
      <c r="O1458" s="14"/>
      <c r="P1458" s="15" t="s">
        <v>305</v>
      </c>
      <c r="Q1458" s="16">
        <v>7399</v>
      </c>
      <c r="R1458" s="17">
        <v>40</v>
      </c>
      <c r="S1458" s="18">
        <v>5105.3099999999995</v>
      </c>
      <c r="T1458" s="19" t="s">
        <v>34</v>
      </c>
      <c r="U1458" s="20" t="s">
        <v>39</v>
      </c>
      <c r="V1458" s="21" t="s">
        <v>40</v>
      </c>
      <c r="W1458" s="22">
        <v>1</v>
      </c>
      <c r="X1458" s="23"/>
    </row>
    <row r="1459" spans="1:24" s="1" customFormat="1" ht="26" customHeight="1" x14ac:dyDescent="0.3">
      <c r="A1459" s="24" t="s">
        <v>23</v>
      </c>
      <c r="B1459" s="24" t="s">
        <v>2355</v>
      </c>
      <c r="C1459" s="12" t="s">
        <v>2356</v>
      </c>
      <c r="D1459" s="55"/>
      <c r="E1459" s="39" t="str">
        <f>HYPERLINK("https://www.google.ru/search?q=DH0857-489&amp;newwindow=1&amp;tbm=isch","Еще фото")</f>
        <v>Еще фото</v>
      </c>
      <c r="F1459" s="13"/>
      <c r="G1459" s="24" t="s">
        <v>2357</v>
      </c>
      <c r="H1459" s="24" t="s">
        <v>28</v>
      </c>
      <c r="I1459" s="24" t="s">
        <v>2258</v>
      </c>
      <c r="J1459" s="14" t="s">
        <v>295</v>
      </c>
      <c r="K1459" s="15" t="s">
        <v>30</v>
      </c>
      <c r="L1459" s="58"/>
      <c r="M1459" s="14"/>
      <c r="N1459" s="14" t="s">
        <v>1664</v>
      </c>
      <c r="O1459" s="14"/>
      <c r="P1459" s="15" t="s">
        <v>305</v>
      </c>
      <c r="Q1459" s="16">
        <v>7399</v>
      </c>
      <c r="R1459" s="17">
        <v>40</v>
      </c>
      <c r="S1459" s="18">
        <v>5105.3099999999995</v>
      </c>
      <c r="T1459" s="19" t="s">
        <v>34</v>
      </c>
      <c r="U1459" s="20" t="s">
        <v>49</v>
      </c>
      <c r="V1459" s="21" t="s">
        <v>50</v>
      </c>
      <c r="W1459" s="22">
        <v>1</v>
      </c>
      <c r="X1459" s="23"/>
    </row>
    <row r="1460" spans="1:24" s="1" customFormat="1" ht="17" customHeight="1" x14ac:dyDescent="0.3">
      <c r="A1460" s="11" t="s">
        <v>23</v>
      </c>
      <c r="B1460" s="11" t="s">
        <v>2358</v>
      </c>
      <c r="C1460" s="12" t="s">
        <v>2359</v>
      </c>
      <c r="D1460" s="53"/>
      <c r="E1460" s="39" t="str">
        <f t="shared" ref="E1460:E1465" si="43">HYPERLINK("https://www.google.ru/search?q=DN2081-107&amp;newwindow=1&amp;tbm=isch","Еще фото")</f>
        <v>Еще фото</v>
      </c>
      <c r="F1460" s="25" t="s">
        <v>43</v>
      </c>
      <c r="G1460" s="11" t="s">
        <v>2257</v>
      </c>
      <c r="H1460" s="11" t="s">
        <v>28</v>
      </c>
      <c r="I1460" s="14" t="s">
        <v>2258</v>
      </c>
      <c r="J1460" s="14" t="s">
        <v>183</v>
      </c>
      <c r="K1460" s="15" t="s">
        <v>30</v>
      </c>
      <c r="L1460" s="56"/>
      <c r="M1460" s="14"/>
      <c r="N1460" s="14" t="s">
        <v>75</v>
      </c>
      <c r="O1460" s="14"/>
      <c r="P1460" s="15" t="s">
        <v>164</v>
      </c>
      <c r="Q1460" s="16">
        <v>15299</v>
      </c>
      <c r="R1460" s="17">
        <v>40</v>
      </c>
      <c r="S1460" s="18">
        <v>10556.31</v>
      </c>
      <c r="T1460" s="19" t="s">
        <v>34</v>
      </c>
      <c r="U1460" s="20" t="s">
        <v>47</v>
      </c>
      <c r="V1460" s="21" t="s">
        <v>48</v>
      </c>
      <c r="W1460" s="22">
        <v>2</v>
      </c>
      <c r="X1460" s="23"/>
    </row>
    <row r="1461" spans="1:24" s="1" customFormat="1" ht="17" customHeight="1" x14ac:dyDescent="0.3">
      <c r="A1461" s="24" t="s">
        <v>23</v>
      </c>
      <c r="B1461" s="24" t="s">
        <v>2358</v>
      </c>
      <c r="C1461" s="12" t="s">
        <v>2359</v>
      </c>
      <c r="D1461" s="54"/>
      <c r="E1461" s="39" t="str">
        <f t="shared" si="43"/>
        <v>Еще фото</v>
      </c>
      <c r="F1461" s="25" t="s">
        <v>43</v>
      </c>
      <c r="G1461" s="24" t="s">
        <v>2257</v>
      </c>
      <c r="H1461" s="24" t="s">
        <v>28</v>
      </c>
      <c r="I1461" s="24" t="s">
        <v>2258</v>
      </c>
      <c r="J1461" s="14" t="s">
        <v>183</v>
      </c>
      <c r="K1461" s="15" t="s">
        <v>30</v>
      </c>
      <c r="L1461" s="57"/>
      <c r="M1461" s="14"/>
      <c r="N1461" s="14" t="s">
        <v>75</v>
      </c>
      <c r="O1461" s="14"/>
      <c r="P1461" s="15" t="s">
        <v>164</v>
      </c>
      <c r="Q1461" s="16">
        <v>15299</v>
      </c>
      <c r="R1461" s="17">
        <v>40</v>
      </c>
      <c r="S1461" s="18">
        <v>10556.31</v>
      </c>
      <c r="T1461" s="19" t="s">
        <v>34</v>
      </c>
      <c r="U1461" s="20" t="s">
        <v>35</v>
      </c>
      <c r="V1461" s="21" t="s">
        <v>36</v>
      </c>
      <c r="W1461" s="22">
        <v>4</v>
      </c>
      <c r="X1461" s="23"/>
    </row>
    <row r="1462" spans="1:24" s="1" customFormat="1" ht="17" customHeight="1" x14ac:dyDescent="0.3">
      <c r="A1462" s="24" t="s">
        <v>23</v>
      </c>
      <c r="B1462" s="24" t="s">
        <v>2358</v>
      </c>
      <c r="C1462" s="12" t="s">
        <v>2359</v>
      </c>
      <c r="D1462" s="54"/>
      <c r="E1462" s="39" t="str">
        <f t="shared" si="43"/>
        <v>Еще фото</v>
      </c>
      <c r="F1462" s="25" t="s">
        <v>43</v>
      </c>
      <c r="G1462" s="24" t="s">
        <v>2257</v>
      </c>
      <c r="H1462" s="24" t="s">
        <v>28</v>
      </c>
      <c r="I1462" s="24" t="s">
        <v>2258</v>
      </c>
      <c r="J1462" s="14" t="s">
        <v>183</v>
      </c>
      <c r="K1462" s="15" t="s">
        <v>30</v>
      </c>
      <c r="L1462" s="57"/>
      <c r="M1462" s="14"/>
      <c r="N1462" s="14" t="s">
        <v>75</v>
      </c>
      <c r="O1462" s="14"/>
      <c r="P1462" s="15" t="s">
        <v>164</v>
      </c>
      <c r="Q1462" s="16">
        <v>15299</v>
      </c>
      <c r="R1462" s="17">
        <v>40</v>
      </c>
      <c r="S1462" s="18">
        <v>10556.31</v>
      </c>
      <c r="T1462" s="19" t="s">
        <v>34</v>
      </c>
      <c r="U1462" s="20" t="s">
        <v>37</v>
      </c>
      <c r="V1462" s="21" t="s">
        <v>38</v>
      </c>
      <c r="W1462" s="22">
        <v>4</v>
      </c>
      <c r="X1462" s="23"/>
    </row>
    <row r="1463" spans="1:24" s="1" customFormat="1" ht="17" customHeight="1" x14ac:dyDescent="0.3">
      <c r="A1463" s="24" t="s">
        <v>23</v>
      </c>
      <c r="B1463" s="24" t="s">
        <v>2358</v>
      </c>
      <c r="C1463" s="12" t="s">
        <v>2359</v>
      </c>
      <c r="D1463" s="54"/>
      <c r="E1463" s="39" t="str">
        <f t="shared" si="43"/>
        <v>Еще фото</v>
      </c>
      <c r="F1463" s="25" t="s">
        <v>43</v>
      </c>
      <c r="G1463" s="24" t="s">
        <v>2257</v>
      </c>
      <c r="H1463" s="24" t="s">
        <v>28</v>
      </c>
      <c r="I1463" s="24" t="s">
        <v>2258</v>
      </c>
      <c r="J1463" s="14" t="s">
        <v>183</v>
      </c>
      <c r="K1463" s="15" t="s">
        <v>30</v>
      </c>
      <c r="L1463" s="57"/>
      <c r="M1463" s="14"/>
      <c r="N1463" s="14" t="s">
        <v>75</v>
      </c>
      <c r="O1463" s="14"/>
      <c r="P1463" s="15" t="s">
        <v>164</v>
      </c>
      <c r="Q1463" s="16">
        <v>15299</v>
      </c>
      <c r="R1463" s="17">
        <v>40</v>
      </c>
      <c r="S1463" s="18">
        <v>10556.31</v>
      </c>
      <c r="T1463" s="19" t="s">
        <v>34</v>
      </c>
      <c r="U1463" s="20" t="s">
        <v>39</v>
      </c>
      <c r="V1463" s="21" t="s">
        <v>40</v>
      </c>
      <c r="W1463" s="22">
        <v>4</v>
      </c>
      <c r="X1463" s="23"/>
    </row>
    <row r="1464" spans="1:24" s="1" customFormat="1" ht="17" customHeight="1" x14ac:dyDescent="0.3">
      <c r="A1464" s="24" t="s">
        <v>23</v>
      </c>
      <c r="B1464" s="24" t="s">
        <v>2358</v>
      </c>
      <c r="C1464" s="12" t="s">
        <v>2359</v>
      </c>
      <c r="D1464" s="54"/>
      <c r="E1464" s="39" t="str">
        <f t="shared" si="43"/>
        <v>Еще фото</v>
      </c>
      <c r="F1464" s="25" t="s">
        <v>43</v>
      </c>
      <c r="G1464" s="24" t="s">
        <v>2257</v>
      </c>
      <c r="H1464" s="24" t="s">
        <v>28</v>
      </c>
      <c r="I1464" s="24" t="s">
        <v>2258</v>
      </c>
      <c r="J1464" s="14" t="s">
        <v>183</v>
      </c>
      <c r="K1464" s="15" t="s">
        <v>30</v>
      </c>
      <c r="L1464" s="57"/>
      <c r="M1464" s="14"/>
      <c r="N1464" s="14" t="s">
        <v>75</v>
      </c>
      <c r="O1464" s="14"/>
      <c r="P1464" s="15" t="s">
        <v>164</v>
      </c>
      <c r="Q1464" s="16">
        <v>15299</v>
      </c>
      <c r="R1464" s="17">
        <v>40</v>
      </c>
      <c r="S1464" s="18">
        <v>10556.31</v>
      </c>
      <c r="T1464" s="19" t="s">
        <v>34</v>
      </c>
      <c r="U1464" s="20" t="s">
        <v>49</v>
      </c>
      <c r="V1464" s="21" t="s">
        <v>50</v>
      </c>
      <c r="W1464" s="22">
        <v>4</v>
      </c>
      <c r="X1464" s="23"/>
    </row>
    <row r="1465" spans="1:24" s="1" customFormat="1" ht="22.05" customHeight="1" x14ac:dyDescent="0.3">
      <c r="A1465" s="24" t="s">
        <v>23</v>
      </c>
      <c r="B1465" s="24" t="s">
        <v>2358</v>
      </c>
      <c r="C1465" s="12" t="s">
        <v>2359</v>
      </c>
      <c r="D1465" s="55"/>
      <c r="E1465" s="39" t="str">
        <f t="shared" si="43"/>
        <v>Еще фото</v>
      </c>
      <c r="F1465" s="25" t="s">
        <v>43</v>
      </c>
      <c r="G1465" s="24" t="s">
        <v>2257</v>
      </c>
      <c r="H1465" s="24" t="s">
        <v>28</v>
      </c>
      <c r="I1465" s="24" t="s">
        <v>2258</v>
      </c>
      <c r="J1465" s="14" t="s">
        <v>183</v>
      </c>
      <c r="K1465" s="15" t="s">
        <v>30</v>
      </c>
      <c r="L1465" s="58"/>
      <c r="M1465" s="14"/>
      <c r="N1465" s="14" t="s">
        <v>75</v>
      </c>
      <c r="O1465" s="14"/>
      <c r="P1465" s="15" t="s">
        <v>164</v>
      </c>
      <c r="Q1465" s="16">
        <v>15299</v>
      </c>
      <c r="R1465" s="17">
        <v>40</v>
      </c>
      <c r="S1465" s="18">
        <v>10556.31</v>
      </c>
      <c r="T1465" s="19" t="s">
        <v>34</v>
      </c>
      <c r="U1465" s="20" t="s">
        <v>1908</v>
      </c>
      <c r="V1465" s="21" t="s">
        <v>1909</v>
      </c>
      <c r="W1465" s="22">
        <v>2</v>
      </c>
      <c r="X1465" s="23"/>
    </row>
    <row r="1466" spans="1:24" s="1" customFormat="1" ht="108" customHeight="1" x14ac:dyDescent="0.3">
      <c r="A1466" s="11" t="s">
        <v>23</v>
      </c>
      <c r="B1466" s="11" t="s">
        <v>2360</v>
      </c>
      <c r="C1466" s="12" t="s">
        <v>2361</v>
      </c>
      <c r="D1466" s="26"/>
      <c r="E1466" s="39" t="str">
        <f>HYPERLINK("https://www.google.ru/search?q=DX7902-010&amp;newwindow=1&amp;tbm=isch","Еще фото")</f>
        <v>Еще фото</v>
      </c>
      <c r="F1466" s="13"/>
      <c r="G1466" s="11" t="s">
        <v>2272</v>
      </c>
      <c r="H1466" s="11" t="s">
        <v>28</v>
      </c>
      <c r="I1466" s="14" t="s">
        <v>2258</v>
      </c>
      <c r="J1466" s="14" t="s">
        <v>29</v>
      </c>
      <c r="K1466" s="15" t="s">
        <v>58</v>
      </c>
      <c r="L1466" s="14" t="s">
        <v>2362</v>
      </c>
      <c r="M1466" s="14"/>
      <c r="N1466" s="14" t="s">
        <v>92</v>
      </c>
      <c r="O1466" s="14"/>
      <c r="P1466" s="15" t="s">
        <v>324</v>
      </c>
      <c r="Q1466" s="16">
        <v>3899</v>
      </c>
      <c r="R1466" s="17">
        <v>40</v>
      </c>
      <c r="S1466" s="18">
        <v>2690.31</v>
      </c>
      <c r="T1466" s="19" t="s">
        <v>34</v>
      </c>
      <c r="U1466" s="20" t="s">
        <v>47</v>
      </c>
      <c r="V1466" s="21" t="s">
        <v>46</v>
      </c>
      <c r="W1466" s="22">
        <v>1</v>
      </c>
      <c r="X1466" s="23"/>
    </row>
    <row r="1467" spans="1:24" s="1" customFormat="1" ht="108" customHeight="1" x14ac:dyDescent="0.3">
      <c r="A1467" s="11" t="s">
        <v>23</v>
      </c>
      <c r="B1467" s="11" t="s">
        <v>2360</v>
      </c>
      <c r="C1467" s="12" t="s">
        <v>2363</v>
      </c>
      <c r="D1467" s="26"/>
      <c r="E1467" s="39" t="str">
        <f>HYPERLINK("https://www.google.ru/search?q=DX7902-063&amp;newwindow=1&amp;tbm=isch","Еще фото")</f>
        <v>Еще фото</v>
      </c>
      <c r="F1467" s="13"/>
      <c r="G1467" s="11" t="s">
        <v>2272</v>
      </c>
      <c r="H1467" s="11" t="s">
        <v>28</v>
      </c>
      <c r="I1467" s="14" t="s">
        <v>2258</v>
      </c>
      <c r="J1467" s="14" t="s">
        <v>29</v>
      </c>
      <c r="K1467" s="15" t="s">
        <v>58</v>
      </c>
      <c r="L1467" s="14" t="s">
        <v>2362</v>
      </c>
      <c r="M1467" s="14"/>
      <c r="N1467" s="14" t="s">
        <v>32</v>
      </c>
      <c r="O1467" s="14"/>
      <c r="P1467" s="15" t="s">
        <v>324</v>
      </c>
      <c r="Q1467" s="16">
        <v>3999</v>
      </c>
      <c r="R1467" s="17">
        <v>40</v>
      </c>
      <c r="S1467" s="18">
        <v>2759.31</v>
      </c>
      <c r="T1467" s="19" t="s">
        <v>34</v>
      </c>
      <c r="U1467" s="20" t="s">
        <v>47</v>
      </c>
      <c r="V1467" s="21" t="s">
        <v>46</v>
      </c>
      <c r="W1467" s="22">
        <v>2</v>
      </c>
      <c r="X1467" s="23"/>
    </row>
    <row r="1468" spans="1:24" s="1" customFormat="1" ht="108" customHeight="1" x14ac:dyDescent="0.3">
      <c r="A1468" s="11" t="s">
        <v>23</v>
      </c>
      <c r="B1468" s="11" t="s">
        <v>2364</v>
      </c>
      <c r="C1468" s="12" t="s">
        <v>2365</v>
      </c>
      <c r="D1468" s="26"/>
      <c r="E1468" s="39" t="str">
        <f>HYPERLINK("https://www.google.ru/search?q=DX7902-286&amp;newwindow=1&amp;tbm=isch","Еще фото")</f>
        <v>Еще фото</v>
      </c>
      <c r="F1468" s="13"/>
      <c r="G1468" s="11" t="s">
        <v>2272</v>
      </c>
      <c r="H1468" s="11" t="s">
        <v>28</v>
      </c>
      <c r="I1468" s="14" t="s">
        <v>2258</v>
      </c>
      <c r="J1468" s="14" t="s">
        <v>29</v>
      </c>
      <c r="K1468" s="15" t="s">
        <v>58</v>
      </c>
      <c r="L1468" s="14"/>
      <c r="M1468" s="14"/>
      <c r="N1468" s="14" t="s">
        <v>69</v>
      </c>
      <c r="O1468" s="14"/>
      <c r="P1468" s="15" t="s">
        <v>274</v>
      </c>
      <c r="Q1468" s="16">
        <v>4399</v>
      </c>
      <c r="R1468" s="17">
        <v>40</v>
      </c>
      <c r="S1468" s="18">
        <v>3035.31</v>
      </c>
      <c r="T1468" s="19" t="s">
        <v>34</v>
      </c>
      <c r="U1468" s="20" t="s">
        <v>47</v>
      </c>
      <c r="V1468" s="21" t="s">
        <v>46</v>
      </c>
      <c r="W1468" s="22">
        <v>1</v>
      </c>
      <c r="X1468" s="23"/>
    </row>
    <row r="1469" spans="1:24" s="1" customFormat="1" ht="108" customHeight="1" x14ac:dyDescent="0.3">
      <c r="A1469" s="11" t="s">
        <v>23</v>
      </c>
      <c r="B1469" s="11" t="s">
        <v>2366</v>
      </c>
      <c r="C1469" s="12" t="s">
        <v>2367</v>
      </c>
      <c r="D1469" s="26"/>
      <c r="E1469" s="39" t="str">
        <f>HYPERLINK("https://www.google.ru/search?q=DX7906-063&amp;newwindow=1&amp;tbm=isch","Еще фото")</f>
        <v>Еще фото</v>
      </c>
      <c r="F1469" s="13"/>
      <c r="G1469" s="11" t="s">
        <v>2272</v>
      </c>
      <c r="H1469" s="11" t="s">
        <v>28</v>
      </c>
      <c r="I1469" s="14" t="s">
        <v>2258</v>
      </c>
      <c r="J1469" s="14" t="s">
        <v>29</v>
      </c>
      <c r="K1469" s="15" t="s">
        <v>58</v>
      </c>
      <c r="L1469" s="14" t="s">
        <v>2368</v>
      </c>
      <c r="M1469" s="14"/>
      <c r="N1469" s="14" t="s">
        <v>32</v>
      </c>
      <c r="O1469" s="14"/>
      <c r="P1469" s="15" t="s">
        <v>198</v>
      </c>
      <c r="Q1469" s="16">
        <v>4299</v>
      </c>
      <c r="R1469" s="17">
        <v>40</v>
      </c>
      <c r="S1469" s="18">
        <v>2966.31</v>
      </c>
      <c r="T1469" s="19" t="s">
        <v>34</v>
      </c>
      <c r="U1469" s="20" t="s">
        <v>45</v>
      </c>
      <c r="V1469" s="21" t="s">
        <v>77</v>
      </c>
      <c r="W1469" s="22">
        <v>5</v>
      </c>
      <c r="X1469" s="23"/>
    </row>
    <row r="1470" spans="1:24" s="1" customFormat="1" ht="108" customHeight="1" x14ac:dyDescent="0.3">
      <c r="A1470" s="11" t="s">
        <v>23</v>
      </c>
      <c r="B1470" s="11" t="s">
        <v>2369</v>
      </c>
      <c r="C1470" s="12" t="s">
        <v>2370</v>
      </c>
      <c r="D1470" s="26"/>
      <c r="E1470" s="39" t="str">
        <f>HYPERLINK("https://www.google.ru/search?q=DZ2989-010&amp;newwindow=1&amp;tbm=isch","Еще фото")</f>
        <v>Еще фото</v>
      </c>
      <c r="F1470" s="13" t="s">
        <v>26</v>
      </c>
      <c r="G1470" s="11" t="s">
        <v>2272</v>
      </c>
      <c r="H1470" s="11" t="s">
        <v>28</v>
      </c>
      <c r="I1470" s="14" t="s">
        <v>2258</v>
      </c>
      <c r="J1470" s="14" t="s">
        <v>29</v>
      </c>
      <c r="K1470" s="15" t="s">
        <v>30</v>
      </c>
      <c r="L1470" s="14" t="s">
        <v>2371</v>
      </c>
      <c r="M1470" s="14"/>
      <c r="N1470" s="14" t="s">
        <v>92</v>
      </c>
      <c r="O1470" s="14"/>
      <c r="P1470" s="15" t="s">
        <v>198</v>
      </c>
      <c r="Q1470" s="16">
        <v>4399</v>
      </c>
      <c r="R1470" s="17">
        <v>40</v>
      </c>
      <c r="S1470" s="18">
        <v>3035.31</v>
      </c>
      <c r="T1470" s="19" t="s">
        <v>34</v>
      </c>
      <c r="U1470" s="20" t="s">
        <v>35</v>
      </c>
      <c r="V1470" s="21" t="s">
        <v>36</v>
      </c>
      <c r="W1470" s="22">
        <v>3</v>
      </c>
      <c r="X1470" s="23"/>
    </row>
    <row r="1471" spans="1:24" s="1" customFormat="1" ht="108" customHeight="1" x14ac:dyDescent="0.3">
      <c r="A1471" s="11" t="s">
        <v>23</v>
      </c>
      <c r="B1471" s="11" t="s">
        <v>2369</v>
      </c>
      <c r="C1471" s="12" t="s">
        <v>2372</v>
      </c>
      <c r="D1471" s="26"/>
      <c r="E1471" s="39" t="str">
        <f>HYPERLINK("https://www.google.ru/search?q=DZ2989-100&amp;newwindow=1&amp;tbm=isch","Еще фото")</f>
        <v>Еще фото</v>
      </c>
      <c r="F1471" s="13" t="s">
        <v>26</v>
      </c>
      <c r="G1471" s="11" t="s">
        <v>2272</v>
      </c>
      <c r="H1471" s="11" t="s">
        <v>28</v>
      </c>
      <c r="I1471" s="14" t="s">
        <v>2258</v>
      </c>
      <c r="J1471" s="14" t="s">
        <v>29</v>
      </c>
      <c r="K1471" s="15" t="s">
        <v>30</v>
      </c>
      <c r="L1471" s="14" t="s">
        <v>2371</v>
      </c>
      <c r="M1471" s="14"/>
      <c r="N1471" s="14" t="s">
        <v>75</v>
      </c>
      <c r="O1471" s="14"/>
      <c r="P1471" s="15" t="s">
        <v>198</v>
      </c>
      <c r="Q1471" s="16">
        <v>4399</v>
      </c>
      <c r="R1471" s="17">
        <v>40</v>
      </c>
      <c r="S1471" s="18">
        <v>3035.31</v>
      </c>
      <c r="T1471" s="19" t="s">
        <v>34</v>
      </c>
      <c r="U1471" s="20" t="s">
        <v>39</v>
      </c>
      <c r="V1471" s="21" t="s">
        <v>40</v>
      </c>
      <c r="W1471" s="22">
        <v>1</v>
      </c>
      <c r="X1471" s="23"/>
    </row>
    <row r="1472" spans="1:24" s="1" customFormat="1" ht="108" customHeight="1" x14ac:dyDescent="0.3">
      <c r="A1472" s="11" t="s">
        <v>23</v>
      </c>
      <c r="B1472" s="11" t="s">
        <v>2373</v>
      </c>
      <c r="C1472" s="12" t="s">
        <v>2374</v>
      </c>
      <c r="D1472" s="26"/>
      <c r="E1472" s="39" t="str">
        <f>HYPERLINK("https://www.google.ru/search?q=FB7914-010&amp;newwindow=1&amp;tbm=isch","Еще фото")</f>
        <v>Еще фото</v>
      </c>
      <c r="F1472" s="13"/>
      <c r="G1472" s="11" t="s">
        <v>2272</v>
      </c>
      <c r="H1472" s="11" t="s">
        <v>28</v>
      </c>
      <c r="I1472" s="14" t="s">
        <v>2258</v>
      </c>
      <c r="J1472" s="14" t="s">
        <v>122</v>
      </c>
      <c r="K1472" s="15" t="s">
        <v>30</v>
      </c>
      <c r="L1472" s="14"/>
      <c r="M1472" s="14"/>
      <c r="N1472" s="14" t="s">
        <v>92</v>
      </c>
      <c r="O1472" s="14"/>
      <c r="P1472" s="15" t="s">
        <v>2375</v>
      </c>
      <c r="Q1472" s="16">
        <v>5799</v>
      </c>
      <c r="R1472" s="17">
        <v>40</v>
      </c>
      <c r="S1472" s="18">
        <v>4001.31</v>
      </c>
      <c r="T1472" s="19" t="s">
        <v>34</v>
      </c>
      <c r="U1472" s="20" t="s">
        <v>37</v>
      </c>
      <c r="V1472" s="21" t="s">
        <v>38</v>
      </c>
      <c r="W1472" s="22">
        <v>1</v>
      </c>
      <c r="X1472" s="23"/>
    </row>
    <row r="1473" spans="1:24" s="1" customFormat="1" ht="108" customHeight="1" x14ac:dyDescent="0.3">
      <c r="A1473" s="11" t="s">
        <v>23</v>
      </c>
      <c r="B1473" s="11" t="s">
        <v>2376</v>
      </c>
      <c r="C1473" s="12" t="s">
        <v>2377</v>
      </c>
      <c r="D1473" s="26"/>
      <c r="E1473" s="39" t="str">
        <f>HYPERLINK("https://www.google.ru/search?q=FB8279-010&amp;newwindow=1&amp;tbm=isch","Еще фото")</f>
        <v>Еще фото</v>
      </c>
      <c r="F1473" s="13"/>
      <c r="G1473" s="11" t="s">
        <v>2257</v>
      </c>
      <c r="H1473" s="11" t="s">
        <v>28</v>
      </c>
      <c r="I1473" s="14" t="s">
        <v>2258</v>
      </c>
      <c r="J1473" s="14" t="s">
        <v>29</v>
      </c>
      <c r="K1473" s="15" t="s">
        <v>58</v>
      </c>
      <c r="L1473" s="14" t="s">
        <v>2378</v>
      </c>
      <c r="M1473" s="14"/>
      <c r="N1473" s="14" t="s">
        <v>92</v>
      </c>
      <c r="O1473" s="14"/>
      <c r="P1473" s="15" t="s">
        <v>2379</v>
      </c>
      <c r="Q1473" s="16">
        <v>5799</v>
      </c>
      <c r="R1473" s="17">
        <v>40</v>
      </c>
      <c r="S1473" s="18">
        <v>4001.31</v>
      </c>
      <c r="T1473" s="19" t="s">
        <v>34</v>
      </c>
      <c r="U1473" s="20" t="s">
        <v>37</v>
      </c>
      <c r="V1473" s="21" t="s">
        <v>71</v>
      </c>
      <c r="W1473" s="22">
        <v>1</v>
      </c>
      <c r="X1473" s="23"/>
    </row>
    <row r="1474" spans="1:24" s="1" customFormat="1" ht="35" customHeight="1" x14ac:dyDescent="0.3">
      <c r="A1474" s="11" t="s">
        <v>23</v>
      </c>
      <c r="B1474" s="11" t="s">
        <v>2380</v>
      </c>
      <c r="C1474" s="12" t="s">
        <v>2381</v>
      </c>
      <c r="D1474" s="53"/>
      <c r="E1474" s="39" t="str">
        <f>HYPERLINK("https://www.google.ru/search?q=FD4149-653&amp;newwindow=1&amp;tbm=isch","Еще фото")</f>
        <v>Еще фото</v>
      </c>
      <c r="F1474" s="25" t="s">
        <v>43</v>
      </c>
      <c r="G1474" s="11" t="s">
        <v>2272</v>
      </c>
      <c r="H1474" s="11" t="s">
        <v>28</v>
      </c>
      <c r="I1474" s="14" t="s">
        <v>2258</v>
      </c>
      <c r="J1474" s="14" t="s">
        <v>29</v>
      </c>
      <c r="K1474" s="15" t="s">
        <v>58</v>
      </c>
      <c r="L1474" s="56"/>
      <c r="M1474" s="14"/>
      <c r="N1474" s="14" t="s">
        <v>390</v>
      </c>
      <c r="O1474" s="14"/>
      <c r="P1474" s="15" t="s">
        <v>198</v>
      </c>
      <c r="Q1474" s="16">
        <v>5299</v>
      </c>
      <c r="R1474" s="17">
        <v>40</v>
      </c>
      <c r="S1474" s="18">
        <v>3656.31</v>
      </c>
      <c r="T1474" s="19" t="s">
        <v>34</v>
      </c>
      <c r="U1474" s="20" t="s">
        <v>45</v>
      </c>
      <c r="V1474" s="21" t="s">
        <v>77</v>
      </c>
      <c r="W1474" s="22">
        <v>4</v>
      </c>
      <c r="X1474" s="23"/>
    </row>
    <row r="1475" spans="1:24" s="1" customFormat="1" ht="35" customHeight="1" x14ac:dyDescent="0.3">
      <c r="A1475" s="24" t="s">
        <v>23</v>
      </c>
      <c r="B1475" s="24" t="s">
        <v>2380</v>
      </c>
      <c r="C1475" s="12" t="s">
        <v>2381</v>
      </c>
      <c r="D1475" s="54"/>
      <c r="E1475" s="39" t="str">
        <f>HYPERLINK("https://www.google.ru/search?q=FD4149-653&amp;newwindow=1&amp;tbm=isch","Еще фото")</f>
        <v>Еще фото</v>
      </c>
      <c r="F1475" s="25" t="s">
        <v>43</v>
      </c>
      <c r="G1475" s="24" t="s">
        <v>2272</v>
      </c>
      <c r="H1475" s="24" t="s">
        <v>28</v>
      </c>
      <c r="I1475" s="24" t="s">
        <v>2258</v>
      </c>
      <c r="J1475" s="14" t="s">
        <v>29</v>
      </c>
      <c r="K1475" s="15" t="s">
        <v>58</v>
      </c>
      <c r="L1475" s="57"/>
      <c r="M1475" s="14"/>
      <c r="N1475" s="14" t="s">
        <v>390</v>
      </c>
      <c r="O1475" s="14"/>
      <c r="P1475" s="15" t="s">
        <v>198</v>
      </c>
      <c r="Q1475" s="16">
        <v>5299</v>
      </c>
      <c r="R1475" s="17">
        <v>40</v>
      </c>
      <c r="S1475" s="18">
        <v>3656.31</v>
      </c>
      <c r="T1475" s="19" t="s">
        <v>34</v>
      </c>
      <c r="U1475" s="20" t="s">
        <v>47</v>
      </c>
      <c r="V1475" s="21" t="s">
        <v>46</v>
      </c>
      <c r="W1475" s="22">
        <v>4</v>
      </c>
      <c r="X1475" s="23"/>
    </row>
    <row r="1476" spans="1:24" s="1" customFormat="1" ht="37.049999999999997" customHeight="1" x14ac:dyDescent="0.3">
      <c r="A1476" s="24" t="s">
        <v>23</v>
      </c>
      <c r="B1476" s="24" t="s">
        <v>2380</v>
      </c>
      <c r="C1476" s="12" t="s">
        <v>2381</v>
      </c>
      <c r="D1476" s="55"/>
      <c r="E1476" s="39" t="str">
        <f>HYPERLINK("https://www.google.ru/search?q=FD4149-653&amp;newwindow=1&amp;tbm=isch","Еще фото")</f>
        <v>Еще фото</v>
      </c>
      <c r="F1476" s="25" t="s">
        <v>43</v>
      </c>
      <c r="G1476" s="24" t="s">
        <v>2272</v>
      </c>
      <c r="H1476" s="24" t="s">
        <v>28</v>
      </c>
      <c r="I1476" s="24" t="s">
        <v>2258</v>
      </c>
      <c r="J1476" s="14" t="s">
        <v>29</v>
      </c>
      <c r="K1476" s="15" t="s">
        <v>58</v>
      </c>
      <c r="L1476" s="58"/>
      <c r="M1476" s="14"/>
      <c r="N1476" s="14" t="s">
        <v>390</v>
      </c>
      <c r="O1476" s="14"/>
      <c r="P1476" s="15" t="s">
        <v>198</v>
      </c>
      <c r="Q1476" s="16">
        <v>5299</v>
      </c>
      <c r="R1476" s="17">
        <v>40</v>
      </c>
      <c r="S1476" s="18">
        <v>3656.31</v>
      </c>
      <c r="T1476" s="19" t="s">
        <v>34</v>
      </c>
      <c r="U1476" s="20" t="s">
        <v>35</v>
      </c>
      <c r="V1476" s="21" t="s">
        <v>36</v>
      </c>
      <c r="W1476" s="22">
        <v>3</v>
      </c>
      <c r="X1476" s="23"/>
    </row>
    <row r="1477" spans="1:24" s="1" customFormat="1" ht="52.05" customHeight="1" x14ac:dyDescent="0.3">
      <c r="A1477" s="11" t="s">
        <v>23</v>
      </c>
      <c r="B1477" s="11" t="s">
        <v>2382</v>
      </c>
      <c r="C1477" s="12" t="s">
        <v>2383</v>
      </c>
      <c r="D1477" s="59"/>
      <c r="E1477" s="39" t="str">
        <f>HYPERLINK("https://www.google.ru/search?q=FD5261-709&amp;newwindow=1&amp;tbm=isch","Еще фото")</f>
        <v>Еще фото</v>
      </c>
      <c r="F1477" s="13"/>
      <c r="G1477" s="11" t="s">
        <v>2272</v>
      </c>
      <c r="H1477" s="11" t="s">
        <v>28</v>
      </c>
      <c r="I1477" s="14" t="s">
        <v>2258</v>
      </c>
      <c r="J1477" s="14" t="s">
        <v>295</v>
      </c>
      <c r="K1477" s="15" t="s">
        <v>30</v>
      </c>
      <c r="L1477" s="56" t="s">
        <v>2384</v>
      </c>
      <c r="M1477" s="14"/>
      <c r="N1477" s="14" t="s">
        <v>531</v>
      </c>
      <c r="O1477" s="14"/>
      <c r="P1477" s="15" t="s">
        <v>2385</v>
      </c>
      <c r="Q1477" s="16">
        <v>12099</v>
      </c>
      <c r="R1477" s="17">
        <v>40</v>
      </c>
      <c r="S1477" s="18">
        <v>8348.31</v>
      </c>
      <c r="T1477" s="19" t="s">
        <v>34</v>
      </c>
      <c r="U1477" s="20" t="s">
        <v>47</v>
      </c>
      <c r="V1477" s="21" t="s">
        <v>48</v>
      </c>
      <c r="W1477" s="22">
        <v>1</v>
      </c>
      <c r="X1477" s="23"/>
    </row>
    <row r="1478" spans="1:24" s="1" customFormat="1" ht="61.05" customHeight="1" x14ac:dyDescent="0.3">
      <c r="A1478" s="24" t="s">
        <v>23</v>
      </c>
      <c r="B1478" s="24" t="s">
        <v>2382</v>
      </c>
      <c r="C1478" s="12" t="s">
        <v>2383</v>
      </c>
      <c r="D1478" s="60"/>
      <c r="E1478" s="39" t="str">
        <f>HYPERLINK("https://www.google.ru/search?q=FD5261-709&amp;newwindow=1&amp;tbm=isch","Еще фото")</f>
        <v>Еще фото</v>
      </c>
      <c r="F1478" s="13"/>
      <c r="G1478" s="24" t="s">
        <v>2272</v>
      </c>
      <c r="H1478" s="24" t="s">
        <v>28</v>
      </c>
      <c r="I1478" s="24" t="s">
        <v>2258</v>
      </c>
      <c r="J1478" s="14" t="s">
        <v>295</v>
      </c>
      <c r="K1478" s="15" t="s">
        <v>30</v>
      </c>
      <c r="L1478" s="58"/>
      <c r="M1478" s="14"/>
      <c r="N1478" s="14" t="s">
        <v>531</v>
      </c>
      <c r="O1478" s="14"/>
      <c r="P1478" s="15" t="s">
        <v>2385</v>
      </c>
      <c r="Q1478" s="16">
        <v>12099</v>
      </c>
      <c r="R1478" s="17">
        <v>40</v>
      </c>
      <c r="S1478" s="18">
        <v>8348.31</v>
      </c>
      <c r="T1478" s="19" t="s">
        <v>34</v>
      </c>
      <c r="U1478" s="20" t="s">
        <v>39</v>
      </c>
      <c r="V1478" s="21" t="s">
        <v>40</v>
      </c>
      <c r="W1478" s="22">
        <v>2</v>
      </c>
      <c r="X1478" s="23"/>
    </row>
    <row r="1479" spans="1:24" s="1" customFormat="1" ht="108" customHeight="1" x14ac:dyDescent="0.3">
      <c r="A1479" s="11" t="s">
        <v>23</v>
      </c>
      <c r="B1479" s="11" t="s">
        <v>2382</v>
      </c>
      <c r="C1479" s="12" t="s">
        <v>2386</v>
      </c>
      <c r="D1479" s="26"/>
      <c r="E1479" s="39" t="str">
        <f>HYPERLINK("https://www.google.ru/search?q=FD5261-811&amp;newwindow=1&amp;tbm=isch","Еще фото")</f>
        <v>Еще фото</v>
      </c>
      <c r="F1479" s="13"/>
      <c r="G1479" s="11" t="s">
        <v>2272</v>
      </c>
      <c r="H1479" s="11" t="s">
        <v>28</v>
      </c>
      <c r="I1479" s="14" t="s">
        <v>2258</v>
      </c>
      <c r="J1479" s="14" t="s">
        <v>295</v>
      </c>
      <c r="K1479" s="15" t="s">
        <v>30</v>
      </c>
      <c r="L1479" s="14" t="s">
        <v>2384</v>
      </c>
      <c r="M1479" s="14"/>
      <c r="N1479" s="14" t="s">
        <v>390</v>
      </c>
      <c r="O1479" s="14"/>
      <c r="P1479" s="15" t="s">
        <v>2385</v>
      </c>
      <c r="Q1479" s="16">
        <v>12299</v>
      </c>
      <c r="R1479" s="17">
        <v>40</v>
      </c>
      <c r="S1479" s="18">
        <v>8486.31</v>
      </c>
      <c r="T1479" s="19" t="s">
        <v>34</v>
      </c>
      <c r="U1479" s="20" t="s">
        <v>35</v>
      </c>
      <c r="V1479" s="21" t="s">
        <v>36</v>
      </c>
      <c r="W1479" s="22">
        <v>1</v>
      </c>
      <c r="X1479" s="23"/>
    </row>
    <row r="1480" spans="1:24" s="1" customFormat="1" ht="52.05" customHeight="1" x14ac:dyDescent="0.3">
      <c r="A1480" s="11" t="s">
        <v>23</v>
      </c>
      <c r="B1480" s="11" t="s">
        <v>2387</v>
      </c>
      <c r="C1480" s="12" t="s">
        <v>2388</v>
      </c>
      <c r="D1480" s="59"/>
      <c r="E1480" s="39" t="str">
        <f>HYPERLINK("https://www.google.ru/search?q=FD7031-063&amp;newwindow=1&amp;tbm=isch","Еще фото")</f>
        <v>Еще фото</v>
      </c>
      <c r="F1480" s="13"/>
      <c r="G1480" s="11" t="s">
        <v>2272</v>
      </c>
      <c r="H1480" s="11" t="s">
        <v>28</v>
      </c>
      <c r="I1480" s="14" t="s">
        <v>2258</v>
      </c>
      <c r="J1480" s="14" t="s">
        <v>29</v>
      </c>
      <c r="K1480" s="15" t="s">
        <v>30</v>
      </c>
      <c r="L1480" s="56"/>
      <c r="M1480" s="14"/>
      <c r="N1480" s="14" t="s">
        <v>32</v>
      </c>
      <c r="O1480" s="14"/>
      <c r="P1480" s="15" t="s">
        <v>198</v>
      </c>
      <c r="Q1480" s="16">
        <v>4899</v>
      </c>
      <c r="R1480" s="17">
        <v>40</v>
      </c>
      <c r="S1480" s="18">
        <v>3380.31</v>
      </c>
      <c r="T1480" s="19" t="s">
        <v>34</v>
      </c>
      <c r="U1480" s="20" t="s">
        <v>47</v>
      </c>
      <c r="V1480" s="21" t="s">
        <v>48</v>
      </c>
      <c r="W1480" s="22">
        <v>2</v>
      </c>
      <c r="X1480" s="23"/>
    </row>
    <row r="1481" spans="1:24" s="1" customFormat="1" ht="61.05" customHeight="1" x14ac:dyDescent="0.3">
      <c r="A1481" s="24" t="s">
        <v>23</v>
      </c>
      <c r="B1481" s="24" t="s">
        <v>2387</v>
      </c>
      <c r="C1481" s="12" t="s">
        <v>2388</v>
      </c>
      <c r="D1481" s="60"/>
      <c r="E1481" s="39" t="str">
        <f>HYPERLINK("https://www.google.ru/search?q=FD7031-063&amp;newwindow=1&amp;tbm=isch","Еще фото")</f>
        <v>Еще фото</v>
      </c>
      <c r="F1481" s="13"/>
      <c r="G1481" s="24" t="s">
        <v>2272</v>
      </c>
      <c r="H1481" s="24" t="s">
        <v>28</v>
      </c>
      <c r="I1481" s="24" t="s">
        <v>2258</v>
      </c>
      <c r="J1481" s="14" t="s">
        <v>29</v>
      </c>
      <c r="K1481" s="15" t="s">
        <v>30</v>
      </c>
      <c r="L1481" s="58"/>
      <c r="M1481" s="14"/>
      <c r="N1481" s="14" t="s">
        <v>32</v>
      </c>
      <c r="O1481" s="14"/>
      <c r="P1481" s="15" t="s">
        <v>198</v>
      </c>
      <c r="Q1481" s="16">
        <v>4899</v>
      </c>
      <c r="R1481" s="17">
        <v>40</v>
      </c>
      <c r="S1481" s="18">
        <v>3380.31</v>
      </c>
      <c r="T1481" s="19" t="s">
        <v>34</v>
      </c>
      <c r="U1481" s="20" t="s">
        <v>37</v>
      </c>
      <c r="V1481" s="21" t="s">
        <v>38</v>
      </c>
      <c r="W1481" s="22">
        <v>1</v>
      </c>
      <c r="X1481" s="23"/>
    </row>
    <row r="1482" spans="1:24" s="1" customFormat="1" ht="108" customHeight="1" x14ac:dyDescent="0.3">
      <c r="A1482" s="11" t="s">
        <v>23</v>
      </c>
      <c r="B1482" s="11" t="s">
        <v>2389</v>
      </c>
      <c r="C1482" s="12" t="s">
        <v>2390</v>
      </c>
      <c r="D1482" s="26"/>
      <c r="E1482" s="39" t="str">
        <f>HYPERLINK("https://www.google.ru/search?q=FD7600-010&amp;newwindow=1&amp;tbm=isch","Еще фото")</f>
        <v>Еще фото</v>
      </c>
      <c r="F1482" s="13"/>
      <c r="G1482" s="11" t="s">
        <v>2272</v>
      </c>
      <c r="H1482" s="11" t="s">
        <v>28</v>
      </c>
      <c r="I1482" s="14" t="s">
        <v>2258</v>
      </c>
      <c r="J1482" s="14" t="s">
        <v>122</v>
      </c>
      <c r="K1482" s="15" t="s">
        <v>30</v>
      </c>
      <c r="L1482" s="14" t="s">
        <v>2391</v>
      </c>
      <c r="M1482" s="14"/>
      <c r="N1482" s="14" t="s">
        <v>92</v>
      </c>
      <c r="O1482" s="14"/>
      <c r="P1482" s="15" t="s">
        <v>119</v>
      </c>
      <c r="Q1482" s="16">
        <v>7399</v>
      </c>
      <c r="R1482" s="17">
        <v>40</v>
      </c>
      <c r="S1482" s="18">
        <v>5105.3099999999995</v>
      </c>
      <c r="T1482" s="19" t="s">
        <v>34</v>
      </c>
      <c r="U1482" s="20" t="s">
        <v>47</v>
      </c>
      <c r="V1482" s="21" t="s">
        <v>48</v>
      </c>
      <c r="W1482" s="22">
        <v>1</v>
      </c>
      <c r="X1482" s="23"/>
    </row>
    <row r="1483" spans="1:24" s="1" customFormat="1" ht="108" customHeight="1" x14ac:dyDescent="0.3">
      <c r="A1483" s="11" t="s">
        <v>23</v>
      </c>
      <c r="B1483" s="11" t="s">
        <v>2392</v>
      </c>
      <c r="C1483" s="12" t="s">
        <v>2393</v>
      </c>
      <c r="D1483" s="26"/>
      <c r="E1483" s="39" t="str">
        <f>HYPERLINK("https://www.google.ru/search?q=FN2804-010&amp;newwindow=1&amp;tbm=isch","Еще фото")</f>
        <v>Еще фото</v>
      </c>
      <c r="F1483" s="13"/>
      <c r="G1483" s="11" t="s">
        <v>2272</v>
      </c>
      <c r="H1483" s="11" t="s">
        <v>28</v>
      </c>
      <c r="I1483" s="14" t="s">
        <v>2258</v>
      </c>
      <c r="J1483" s="14" t="s">
        <v>29</v>
      </c>
      <c r="K1483" s="15" t="s">
        <v>58</v>
      </c>
      <c r="L1483" s="14" t="s">
        <v>2394</v>
      </c>
      <c r="M1483" s="14"/>
      <c r="N1483" s="14" t="s">
        <v>92</v>
      </c>
      <c r="O1483" s="14"/>
      <c r="P1483" s="15" t="s">
        <v>103</v>
      </c>
      <c r="Q1483" s="16">
        <v>6199</v>
      </c>
      <c r="R1483" s="17">
        <v>40</v>
      </c>
      <c r="S1483" s="18">
        <v>4277.3099999999995</v>
      </c>
      <c r="T1483" s="19" t="s">
        <v>34</v>
      </c>
      <c r="U1483" s="20" t="s">
        <v>37</v>
      </c>
      <c r="V1483" s="21" t="s">
        <v>71</v>
      </c>
      <c r="W1483" s="22">
        <v>2</v>
      </c>
      <c r="X1483" s="23"/>
    </row>
    <row r="1484" spans="1:24" s="1" customFormat="1" ht="52.05" customHeight="1" x14ac:dyDescent="0.3">
      <c r="A1484" s="11" t="s">
        <v>23</v>
      </c>
      <c r="B1484" s="11" t="s">
        <v>2395</v>
      </c>
      <c r="C1484" s="12" t="s">
        <v>2396</v>
      </c>
      <c r="D1484" s="59"/>
      <c r="E1484" s="39" t="str">
        <f>HYPERLINK("https://www.google.ru/search?q=FN3894-063&amp;newwindow=1&amp;tbm=isch","Еще фото")</f>
        <v>Еще фото</v>
      </c>
      <c r="F1484" s="13"/>
      <c r="G1484" s="11" t="s">
        <v>2357</v>
      </c>
      <c r="H1484" s="11" t="s">
        <v>28</v>
      </c>
      <c r="I1484" s="14" t="s">
        <v>2258</v>
      </c>
      <c r="J1484" s="14" t="s">
        <v>29</v>
      </c>
      <c r="K1484" s="15" t="s">
        <v>30</v>
      </c>
      <c r="L1484" s="56" t="s">
        <v>2397</v>
      </c>
      <c r="M1484" s="14"/>
      <c r="N1484" s="14" t="s">
        <v>32</v>
      </c>
      <c r="O1484" s="14"/>
      <c r="P1484" s="15" t="s">
        <v>198</v>
      </c>
      <c r="Q1484" s="16">
        <v>5999</v>
      </c>
      <c r="R1484" s="17">
        <v>40</v>
      </c>
      <c r="S1484" s="18">
        <v>4139.3099999999995</v>
      </c>
      <c r="T1484" s="19" t="s">
        <v>34</v>
      </c>
      <c r="U1484" s="20" t="s">
        <v>35</v>
      </c>
      <c r="V1484" s="21" t="s">
        <v>36</v>
      </c>
      <c r="W1484" s="22">
        <v>1</v>
      </c>
      <c r="X1484" s="23"/>
    </row>
    <row r="1485" spans="1:24" s="1" customFormat="1" ht="61.05" customHeight="1" x14ac:dyDescent="0.3">
      <c r="A1485" s="24" t="s">
        <v>23</v>
      </c>
      <c r="B1485" s="24" t="s">
        <v>2395</v>
      </c>
      <c r="C1485" s="12" t="s">
        <v>2396</v>
      </c>
      <c r="D1485" s="60"/>
      <c r="E1485" s="39" t="str">
        <f>HYPERLINK("https://www.google.ru/search?q=FN3894-063&amp;newwindow=1&amp;tbm=isch","Еще фото")</f>
        <v>Еще фото</v>
      </c>
      <c r="F1485" s="13"/>
      <c r="G1485" s="24" t="s">
        <v>2357</v>
      </c>
      <c r="H1485" s="24" t="s">
        <v>28</v>
      </c>
      <c r="I1485" s="24" t="s">
        <v>2258</v>
      </c>
      <c r="J1485" s="14" t="s">
        <v>29</v>
      </c>
      <c r="K1485" s="15" t="s">
        <v>30</v>
      </c>
      <c r="L1485" s="58"/>
      <c r="M1485" s="14"/>
      <c r="N1485" s="14" t="s">
        <v>32</v>
      </c>
      <c r="O1485" s="14"/>
      <c r="P1485" s="15" t="s">
        <v>198</v>
      </c>
      <c r="Q1485" s="16">
        <v>5999</v>
      </c>
      <c r="R1485" s="17">
        <v>40</v>
      </c>
      <c r="S1485" s="18">
        <v>4139.3099999999995</v>
      </c>
      <c r="T1485" s="19" t="s">
        <v>34</v>
      </c>
      <c r="U1485" s="20" t="s">
        <v>37</v>
      </c>
      <c r="V1485" s="21" t="s">
        <v>38</v>
      </c>
      <c r="W1485" s="22">
        <v>1</v>
      </c>
      <c r="X1485" s="23"/>
    </row>
    <row r="1486" spans="1:24" s="1" customFormat="1" ht="35" customHeight="1" x14ac:dyDescent="0.3">
      <c r="A1486" s="11" t="s">
        <v>23</v>
      </c>
      <c r="B1486" s="11" t="s">
        <v>2395</v>
      </c>
      <c r="C1486" s="12" t="s">
        <v>2398</v>
      </c>
      <c r="D1486" s="53"/>
      <c r="E1486" s="39" t="str">
        <f>HYPERLINK("https://www.google.ru/search?q=FN3894-100&amp;newwindow=1&amp;tbm=isch","Еще фото")</f>
        <v>Еще фото</v>
      </c>
      <c r="F1486" s="25" t="s">
        <v>43</v>
      </c>
      <c r="G1486" s="11" t="s">
        <v>2357</v>
      </c>
      <c r="H1486" s="11" t="s">
        <v>28</v>
      </c>
      <c r="I1486" s="14" t="s">
        <v>2258</v>
      </c>
      <c r="J1486" s="14" t="s">
        <v>29</v>
      </c>
      <c r="K1486" s="15" t="s">
        <v>30</v>
      </c>
      <c r="L1486" s="56"/>
      <c r="M1486" s="14"/>
      <c r="N1486" s="14" t="s">
        <v>75</v>
      </c>
      <c r="O1486" s="14"/>
      <c r="P1486" s="15" t="s">
        <v>198</v>
      </c>
      <c r="Q1486" s="16">
        <v>6599</v>
      </c>
      <c r="R1486" s="17">
        <v>40</v>
      </c>
      <c r="S1486" s="18">
        <v>4553.3099999999995</v>
      </c>
      <c r="T1486" s="19" t="s">
        <v>34</v>
      </c>
      <c r="U1486" s="20" t="s">
        <v>35</v>
      </c>
      <c r="V1486" s="21" t="s">
        <v>36</v>
      </c>
      <c r="W1486" s="22">
        <v>18</v>
      </c>
      <c r="X1486" s="23"/>
    </row>
    <row r="1487" spans="1:24" s="1" customFormat="1" ht="35" customHeight="1" x14ac:dyDescent="0.3">
      <c r="A1487" s="24" t="s">
        <v>23</v>
      </c>
      <c r="B1487" s="24" t="s">
        <v>2395</v>
      </c>
      <c r="C1487" s="12" t="s">
        <v>2398</v>
      </c>
      <c r="D1487" s="54"/>
      <c r="E1487" s="39" t="str">
        <f>HYPERLINK("https://www.google.ru/search?q=FN3894-100&amp;newwindow=1&amp;tbm=isch","Еще фото")</f>
        <v>Еще фото</v>
      </c>
      <c r="F1487" s="25" t="s">
        <v>43</v>
      </c>
      <c r="G1487" s="24" t="s">
        <v>2357</v>
      </c>
      <c r="H1487" s="24" t="s">
        <v>28</v>
      </c>
      <c r="I1487" s="24" t="s">
        <v>2258</v>
      </c>
      <c r="J1487" s="14" t="s">
        <v>29</v>
      </c>
      <c r="K1487" s="15" t="s">
        <v>30</v>
      </c>
      <c r="L1487" s="57"/>
      <c r="M1487" s="14"/>
      <c r="N1487" s="14" t="s">
        <v>75</v>
      </c>
      <c r="O1487" s="14"/>
      <c r="P1487" s="15" t="s">
        <v>198</v>
      </c>
      <c r="Q1487" s="16">
        <v>6599</v>
      </c>
      <c r="R1487" s="17">
        <v>40</v>
      </c>
      <c r="S1487" s="18">
        <v>4553.3099999999995</v>
      </c>
      <c r="T1487" s="19" t="s">
        <v>34</v>
      </c>
      <c r="U1487" s="20" t="s">
        <v>37</v>
      </c>
      <c r="V1487" s="21" t="s">
        <v>38</v>
      </c>
      <c r="W1487" s="22">
        <v>30</v>
      </c>
      <c r="X1487" s="23"/>
    </row>
    <row r="1488" spans="1:24" s="1" customFormat="1" ht="37.049999999999997" customHeight="1" x14ac:dyDescent="0.3">
      <c r="A1488" s="24" t="s">
        <v>23</v>
      </c>
      <c r="B1488" s="24" t="s">
        <v>2395</v>
      </c>
      <c r="C1488" s="12" t="s">
        <v>2398</v>
      </c>
      <c r="D1488" s="55"/>
      <c r="E1488" s="39" t="str">
        <f>HYPERLINK("https://www.google.ru/search?q=FN3894-100&amp;newwindow=1&amp;tbm=isch","Еще фото")</f>
        <v>Еще фото</v>
      </c>
      <c r="F1488" s="25" t="s">
        <v>43</v>
      </c>
      <c r="G1488" s="24" t="s">
        <v>2357</v>
      </c>
      <c r="H1488" s="24" t="s">
        <v>28</v>
      </c>
      <c r="I1488" s="24" t="s">
        <v>2258</v>
      </c>
      <c r="J1488" s="14" t="s">
        <v>29</v>
      </c>
      <c r="K1488" s="15" t="s">
        <v>30</v>
      </c>
      <c r="L1488" s="58"/>
      <c r="M1488" s="14"/>
      <c r="N1488" s="14" t="s">
        <v>75</v>
      </c>
      <c r="O1488" s="14"/>
      <c r="P1488" s="15" t="s">
        <v>198</v>
      </c>
      <c r="Q1488" s="16">
        <v>6599</v>
      </c>
      <c r="R1488" s="17">
        <v>40</v>
      </c>
      <c r="S1488" s="18">
        <v>4553.3099999999995</v>
      </c>
      <c r="T1488" s="19" t="s">
        <v>34</v>
      </c>
      <c r="U1488" s="20" t="s">
        <v>39</v>
      </c>
      <c r="V1488" s="21" t="s">
        <v>40</v>
      </c>
      <c r="W1488" s="22">
        <v>9</v>
      </c>
      <c r="X1488" s="23"/>
    </row>
    <row r="1489" spans="1:24" s="1" customFormat="1" ht="108" customHeight="1" x14ac:dyDescent="0.3">
      <c r="A1489" s="11" t="s">
        <v>23</v>
      </c>
      <c r="B1489" s="11" t="s">
        <v>2399</v>
      </c>
      <c r="C1489" s="12" t="s">
        <v>2400</v>
      </c>
      <c r="D1489" s="26"/>
      <c r="E1489" s="39" t="str">
        <f>HYPERLINK("https://www.google.ru/search?q=FN5829-010&amp;newwindow=1&amp;tbm=isch","Еще фото")</f>
        <v>Еще фото</v>
      </c>
      <c r="F1489" s="13" t="s">
        <v>26</v>
      </c>
      <c r="G1489" s="11" t="s">
        <v>2272</v>
      </c>
      <c r="H1489" s="11" t="s">
        <v>28</v>
      </c>
      <c r="I1489" s="14" t="s">
        <v>2258</v>
      </c>
      <c r="J1489" s="14" t="s">
        <v>183</v>
      </c>
      <c r="K1489" s="15" t="s">
        <v>30</v>
      </c>
      <c r="L1489" s="14" t="s">
        <v>2401</v>
      </c>
      <c r="M1489" s="14"/>
      <c r="N1489" s="14" t="s">
        <v>92</v>
      </c>
      <c r="O1489" s="14"/>
      <c r="P1489" s="15" t="s">
        <v>2402</v>
      </c>
      <c r="Q1489" s="16">
        <v>7199</v>
      </c>
      <c r="R1489" s="17">
        <v>40</v>
      </c>
      <c r="S1489" s="18">
        <v>4967.3099999999995</v>
      </c>
      <c r="T1489" s="19" t="s">
        <v>34</v>
      </c>
      <c r="U1489" s="20" t="s">
        <v>45</v>
      </c>
      <c r="V1489" s="21" t="s">
        <v>46</v>
      </c>
      <c r="W1489" s="22">
        <v>1</v>
      </c>
      <c r="X1489" s="23"/>
    </row>
    <row r="1490" spans="1:24" s="1" customFormat="1" ht="108" customHeight="1" x14ac:dyDescent="0.3">
      <c r="A1490" s="11" t="s">
        <v>23</v>
      </c>
      <c r="B1490" s="11" t="s">
        <v>2403</v>
      </c>
      <c r="C1490" s="12" t="s">
        <v>2404</v>
      </c>
      <c r="D1490" s="26"/>
      <c r="E1490" s="39" t="str">
        <f>HYPERLINK("https://www.google.ru/search?q=FN5829-100&amp;newwindow=1&amp;tbm=isch","Еще фото")</f>
        <v>Еще фото</v>
      </c>
      <c r="F1490" s="13"/>
      <c r="G1490" s="11" t="s">
        <v>2272</v>
      </c>
      <c r="H1490" s="11" t="s">
        <v>28</v>
      </c>
      <c r="I1490" s="14" t="s">
        <v>2258</v>
      </c>
      <c r="J1490" s="14" t="s">
        <v>29</v>
      </c>
      <c r="K1490" s="15" t="s">
        <v>30</v>
      </c>
      <c r="L1490" s="14" t="s">
        <v>2401</v>
      </c>
      <c r="M1490" s="14"/>
      <c r="N1490" s="14" t="s">
        <v>75</v>
      </c>
      <c r="O1490" s="14"/>
      <c r="P1490" s="15" t="s">
        <v>2402</v>
      </c>
      <c r="Q1490" s="16">
        <v>7299</v>
      </c>
      <c r="R1490" s="17">
        <v>40</v>
      </c>
      <c r="S1490" s="18">
        <v>5036.3099999999995</v>
      </c>
      <c r="T1490" s="19" t="s">
        <v>34</v>
      </c>
      <c r="U1490" s="20" t="s">
        <v>47</v>
      </c>
      <c r="V1490" s="21" t="s">
        <v>48</v>
      </c>
      <c r="W1490" s="22">
        <v>1</v>
      </c>
      <c r="X1490" s="23"/>
    </row>
    <row r="1491" spans="1:24" s="1" customFormat="1" ht="108" customHeight="1" x14ac:dyDescent="0.3">
      <c r="A1491" s="11" t="s">
        <v>23</v>
      </c>
      <c r="B1491" s="11" t="s">
        <v>2405</v>
      </c>
      <c r="C1491" s="12" t="s">
        <v>2406</v>
      </c>
      <c r="D1491" s="26"/>
      <c r="E1491" s="39" t="str">
        <f>HYPERLINK("https://www.google.ru/search?q=FN7702-361&amp;newwindow=1&amp;tbm=isch","Еще фото")</f>
        <v>Еще фото</v>
      </c>
      <c r="F1491" s="13"/>
      <c r="G1491" s="11" t="s">
        <v>2272</v>
      </c>
      <c r="H1491" s="11" t="s">
        <v>28</v>
      </c>
      <c r="I1491" s="14" t="s">
        <v>2258</v>
      </c>
      <c r="J1491" s="14" t="s">
        <v>29</v>
      </c>
      <c r="K1491" s="15" t="s">
        <v>30</v>
      </c>
      <c r="L1491" s="14" t="s">
        <v>2407</v>
      </c>
      <c r="M1491" s="14"/>
      <c r="N1491" s="14" t="s">
        <v>64</v>
      </c>
      <c r="O1491" s="14"/>
      <c r="P1491" s="15" t="s">
        <v>198</v>
      </c>
      <c r="Q1491" s="16">
        <v>5799</v>
      </c>
      <c r="R1491" s="17">
        <v>40</v>
      </c>
      <c r="S1491" s="18">
        <v>4001.31</v>
      </c>
      <c r="T1491" s="19" t="s">
        <v>34</v>
      </c>
      <c r="U1491" s="20" t="s">
        <v>35</v>
      </c>
      <c r="V1491" s="21" t="s">
        <v>36</v>
      </c>
      <c r="W1491" s="22">
        <v>3</v>
      </c>
      <c r="X1491" s="23"/>
    </row>
    <row r="1492" spans="1:24" s="1" customFormat="1" ht="108" customHeight="1" x14ac:dyDescent="0.3">
      <c r="A1492" s="11" t="s">
        <v>23</v>
      </c>
      <c r="B1492" s="11" t="s">
        <v>2408</v>
      </c>
      <c r="C1492" s="12" t="s">
        <v>2409</v>
      </c>
      <c r="D1492" s="26"/>
      <c r="E1492" s="39" t="str">
        <f>HYPERLINK("https://www.google.ru/search?q=FN7704-070&amp;newwindow=1&amp;tbm=isch","Еще фото")</f>
        <v>Еще фото</v>
      </c>
      <c r="F1492" s="13"/>
      <c r="G1492" s="11" t="s">
        <v>2272</v>
      </c>
      <c r="H1492" s="11" t="s">
        <v>28</v>
      </c>
      <c r="I1492" s="14" t="s">
        <v>2258</v>
      </c>
      <c r="J1492" s="14" t="s">
        <v>29</v>
      </c>
      <c r="K1492" s="15" t="s">
        <v>30</v>
      </c>
      <c r="L1492" s="14" t="s">
        <v>2410</v>
      </c>
      <c r="M1492" s="14"/>
      <c r="N1492" s="14" t="s">
        <v>92</v>
      </c>
      <c r="O1492" s="14"/>
      <c r="P1492" s="15" t="s">
        <v>198</v>
      </c>
      <c r="Q1492" s="16">
        <v>4999</v>
      </c>
      <c r="R1492" s="17">
        <v>40</v>
      </c>
      <c r="S1492" s="18">
        <v>3449.31</v>
      </c>
      <c r="T1492" s="19" t="s">
        <v>34</v>
      </c>
      <c r="U1492" s="20" t="s">
        <v>47</v>
      </c>
      <c r="V1492" s="21" t="s">
        <v>48</v>
      </c>
      <c r="W1492" s="22">
        <v>3</v>
      </c>
      <c r="X1492" s="23"/>
    </row>
    <row r="1493" spans="1:24" s="1" customFormat="1" ht="108" customHeight="1" x14ac:dyDescent="0.3">
      <c r="A1493" s="11" t="s">
        <v>23</v>
      </c>
      <c r="B1493" s="11" t="s">
        <v>2411</v>
      </c>
      <c r="C1493" s="12" t="s">
        <v>2412</v>
      </c>
      <c r="D1493" s="26"/>
      <c r="E1493" s="39" t="str">
        <f>HYPERLINK("https://www.google.ru/search?q=FN9126-101&amp;newwindow=1&amp;tbm=isch","Еще фото")</f>
        <v>Еще фото</v>
      </c>
      <c r="F1493" s="13"/>
      <c r="G1493" s="11" t="s">
        <v>2272</v>
      </c>
      <c r="H1493" s="11" t="s">
        <v>28</v>
      </c>
      <c r="I1493" s="14" t="s">
        <v>2258</v>
      </c>
      <c r="J1493" s="14" t="s">
        <v>122</v>
      </c>
      <c r="K1493" s="15" t="s">
        <v>247</v>
      </c>
      <c r="L1493" s="14"/>
      <c r="M1493" s="14"/>
      <c r="N1493" s="14" t="s">
        <v>75</v>
      </c>
      <c r="O1493" s="14"/>
      <c r="P1493" s="15" t="s">
        <v>119</v>
      </c>
      <c r="Q1493" s="16">
        <v>12199</v>
      </c>
      <c r="R1493" s="17">
        <v>40</v>
      </c>
      <c r="S1493" s="18">
        <v>8417.31</v>
      </c>
      <c r="T1493" s="19" t="s">
        <v>34</v>
      </c>
      <c r="U1493" s="20" t="s">
        <v>35</v>
      </c>
      <c r="V1493" s="21" t="s">
        <v>36</v>
      </c>
      <c r="W1493" s="22">
        <v>1</v>
      </c>
      <c r="X1493" s="23"/>
    </row>
    <row r="1494" spans="1:24" s="1" customFormat="1" ht="108" customHeight="1" x14ac:dyDescent="0.3">
      <c r="A1494" s="11" t="s">
        <v>23</v>
      </c>
      <c r="B1494" s="11" t="s">
        <v>2413</v>
      </c>
      <c r="C1494" s="12" t="s">
        <v>2414</v>
      </c>
      <c r="D1494" s="26"/>
      <c r="E1494" s="39" t="str">
        <f>HYPERLINK("https://www.google.ru/search?q=FQ3914-809&amp;newwindow=1&amp;tbm=isch","Еще фото")</f>
        <v>Еще фото</v>
      </c>
      <c r="F1494" s="13"/>
      <c r="G1494" s="11" t="s">
        <v>2272</v>
      </c>
      <c r="H1494" s="11" t="s">
        <v>28</v>
      </c>
      <c r="I1494" s="14" t="s">
        <v>2258</v>
      </c>
      <c r="J1494" s="14" t="s">
        <v>29</v>
      </c>
      <c r="K1494" s="15" t="s">
        <v>30</v>
      </c>
      <c r="L1494" s="14" t="s">
        <v>2415</v>
      </c>
      <c r="M1494" s="14"/>
      <c r="N1494" s="14" t="s">
        <v>142</v>
      </c>
      <c r="O1494" s="14"/>
      <c r="P1494" s="15" t="s">
        <v>2304</v>
      </c>
      <c r="Q1494" s="16">
        <v>6599</v>
      </c>
      <c r="R1494" s="17">
        <v>40</v>
      </c>
      <c r="S1494" s="18">
        <v>4553.3099999999995</v>
      </c>
      <c r="T1494" s="19" t="s">
        <v>34</v>
      </c>
      <c r="U1494" s="20" t="s">
        <v>35</v>
      </c>
      <c r="V1494" s="21" t="s">
        <v>36</v>
      </c>
      <c r="W1494" s="22">
        <v>2</v>
      </c>
      <c r="X1494" s="23"/>
    </row>
    <row r="1495" spans="1:24" s="1" customFormat="1" ht="52.05" customHeight="1" x14ac:dyDescent="0.3">
      <c r="A1495" s="11" t="s">
        <v>23</v>
      </c>
      <c r="B1495" s="11" t="s">
        <v>2416</v>
      </c>
      <c r="C1495" s="12" t="s">
        <v>2417</v>
      </c>
      <c r="D1495" s="59"/>
      <c r="E1495" s="39" t="str">
        <f>HYPERLINK("https://www.google.ru/search?q=FQ6606-010&amp;newwindow=1&amp;tbm=isch","Еще фото")</f>
        <v>Еще фото</v>
      </c>
      <c r="F1495" s="13"/>
      <c r="G1495" s="11" t="s">
        <v>2272</v>
      </c>
      <c r="H1495" s="11" t="s">
        <v>28</v>
      </c>
      <c r="I1495" s="14" t="s">
        <v>2258</v>
      </c>
      <c r="J1495" s="14" t="s">
        <v>29</v>
      </c>
      <c r="K1495" s="15" t="s">
        <v>58</v>
      </c>
      <c r="L1495" s="56" t="s">
        <v>2418</v>
      </c>
      <c r="M1495" s="14"/>
      <c r="N1495" s="14" t="s">
        <v>92</v>
      </c>
      <c r="O1495" s="14"/>
      <c r="P1495" s="15" t="s">
        <v>2304</v>
      </c>
      <c r="Q1495" s="16">
        <v>5699</v>
      </c>
      <c r="R1495" s="17">
        <v>40</v>
      </c>
      <c r="S1495" s="18">
        <v>3932.31</v>
      </c>
      <c r="T1495" s="19" t="s">
        <v>34</v>
      </c>
      <c r="U1495" s="20" t="s">
        <v>45</v>
      </c>
      <c r="V1495" s="21" t="s">
        <v>77</v>
      </c>
      <c r="W1495" s="22">
        <v>5</v>
      </c>
      <c r="X1495" s="23"/>
    </row>
    <row r="1496" spans="1:24" s="1" customFormat="1" ht="61.05" customHeight="1" x14ac:dyDescent="0.3">
      <c r="A1496" s="24" t="s">
        <v>23</v>
      </c>
      <c r="B1496" s="24" t="s">
        <v>2416</v>
      </c>
      <c r="C1496" s="12" t="s">
        <v>2417</v>
      </c>
      <c r="D1496" s="60"/>
      <c r="E1496" s="39" t="str">
        <f>HYPERLINK("https://www.google.ru/search?q=FQ6606-010&amp;newwindow=1&amp;tbm=isch","Еще фото")</f>
        <v>Еще фото</v>
      </c>
      <c r="F1496" s="13"/>
      <c r="G1496" s="24" t="s">
        <v>2272</v>
      </c>
      <c r="H1496" s="24" t="s">
        <v>28</v>
      </c>
      <c r="I1496" s="24" t="s">
        <v>2258</v>
      </c>
      <c r="J1496" s="14" t="s">
        <v>29</v>
      </c>
      <c r="K1496" s="15" t="s">
        <v>58</v>
      </c>
      <c r="L1496" s="58"/>
      <c r="M1496" s="14"/>
      <c r="N1496" s="14" t="s">
        <v>92</v>
      </c>
      <c r="O1496" s="14"/>
      <c r="P1496" s="15" t="s">
        <v>2304</v>
      </c>
      <c r="Q1496" s="16">
        <v>5699</v>
      </c>
      <c r="R1496" s="17">
        <v>40</v>
      </c>
      <c r="S1496" s="18">
        <v>3932.31</v>
      </c>
      <c r="T1496" s="19" t="s">
        <v>34</v>
      </c>
      <c r="U1496" s="20" t="s">
        <v>47</v>
      </c>
      <c r="V1496" s="21" t="s">
        <v>46</v>
      </c>
      <c r="W1496" s="22">
        <v>1</v>
      </c>
      <c r="X1496" s="23"/>
    </row>
    <row r="1497" spans="1:24" s="1" customFormat="1" ht="108" customHeight="1" x14ac:dyDescent="0.3">
      <c r="A1497" s="11" t="s">
        <v>23</v>
      </c>
      <c r="B1497" s="11" t="s">
        <v>2416</v>
      </c>
      <c r="C1497" s="12" t="s">
        <v>2419</v>
      </c>
      <c r="D1497" s="26"/>
      <c r="E1497" s="39" t="str">
        <f>HYPERLINK("https://www.google.ru/search?q=FQ6606-100&amp;newwindow=1&amp;tbm=isch","Еще фото")</f>
        <v>Еще фото</v>
      </c>
      <c r="F1497" s="13"/>
      <c r="G1497" s="11" t="s">
        <v>2272</v>
      </c>
      <c r="H1497" s="11" t="s">
        <v>28</v>
      </c>
      <c r="I1497" s="14" t="s">
        <v>2258</v>
      </c>
      <c r="J1497" s="14" t="s">
        <v>29</v>
      </c>
      <c r="K1497" s="15" t="s">
        <v>58</v>
      </c>
      <c r="L1497" s="14" t="s">
        <v>2418</v>
      </c>
      <c r="M1497" s="14"/>
      <c r="N1497" s="14" t="s">
        <v>75</v>
      </c>
      <c r="O1497" s="14"/>
      <c r="P1497" s="15" t="s">
        <v>2304</v>
      </c>
      <c r="Q1497" s="16">
        <v>6099</v>
      </c>
      <c r="R1497" s="17">
        <v>40</v>
      </c>
      <c r="S1497" s="18">
        <v>4208.3099999999995</v>
      </c>
      <c r="T1497" s="19" t="s">
        <v>34</v>
      </c>
      <c r="U1497" s="20" t="s">
        <v>47</v>
      </c>
      <c r="V1497" s="21" t="s">
        <v>46</v>
      </c>
      <c r="W1497" s="22">
        <v>1</v>
      </c>
      <c r="X1497" s="23"/>
    </row>
    <row r="1498" spans="1:24" s="1" customFormat="1" ht="52.05" customHeight="1" x14ac:dyDescent="0.3">
      <c r="A1498" s="11" t="s">
        <v>23</v>
      </c>
      <c r="B1498" s="11" t="s">
        <v>2281</v>
      </c>
      <c r="C1498" s="12" t="s">
        <v>2420</v>
      </c>
      <c r="D1498" s="59"/>
      <c r="E1498" s="39" t="str">
        <f>HYPERLINK("https://www.google.ru/search?q=FV5484-010&amp;newwindow=1&amp;tbm=isch","Еще фото")</f>
        <v>Еще фото</v>
      </c>
      <c r="F1498" s="13"/>
      <c r="G1498" s="11" t="s">
        <v>2283</v>
      </c>
      <c r="H1498" s="11" t="s">
        <v>28</v>
      </c>
      <c r="I1498" s="14" t="s">
        <v>2258</v>
      </c>
      <c r="J1498" s="14" t="s">
        <v>29</v>
      </c>
      <c r="K1498" s="15" t="s">
        <v>58</v>
      </c>
      <c r="L1498" s="56" t="s">
        <v>2284</v>
      </c>
      <c r="M1498" s="14"/>
      <c r="N1498" s="14" t="s">
        <v>92</v>
      </c>
      <c r="O1498" s="14"/>
      <c r="P1498" s="15" t="s">
        <v>2285</v>
      </c>
      <c r="Q1498" s="16">
        <v>6999</v>
      </c>
      <c r="R1498" s="17">
        <v>40</v>
      </c>
      <c r="S1498" s="18">
        <v>4829.3099999999995</v>
      </c>
      <c r="T1498" s="19" t="s">
        <v>34</v>
      </c>
      <c r="U1498" s="20" t="s">
        <v>37</v>
      </c>
      <c r="V1498" s="21" t="s">
        <v>71</v>
      </c>
      <c r="W1498" s="22">
        <v>5</v>
      </c>
      <c r="X1498" s="23"/>
    </row>
    <row r="1499" spans="1:24" s="1" customFormat="1" ht="61.05" customHeight="1" x14ac:dyDescent="0.3">
      <c r="A1499" s="24" t="s">
        <v>23</v>
      </c>
      <c r="B1499" s="24" t="s">
        <v>2281</v>
      </c>
      <c r="C1499" s="12" t="s">
        <v>2420</v>
      </c>
      <c r="D1499" s="60"/>
      <c r="E1499" s="39" t="str">
        <f>HYPERLINK("https://www.google.ru/search?q=FV5484-010&amp;newwindow=1&amp;tbm=isch","Еще фото")</f>
        <v>Еще фото</v>
      </c>
      <c r="F1499" s="13"/>
      <c r="G1499" s="24" t="s">
        <v>2283</v>
      </c>
      <c r="H1499" s="24" t="s">
        <v>28</v>
      </c>
      <c r="I1499" s="24" t="s">
        <v>2258</v>
      </c>
      <c r="J1499" s="14" t="s">
        <v>29</v>
      </c>
      <c r="K1499" s="15" t="s">
        <v>58</v>
      </c>
      <c r="L1499" s="58"/>
      <c r="M1499" s="14"/>
      <c r="N1499" s="14" t="s">
        <v>92</v>
      </c>
      <c r="O1499" s="14"/>
      <c r="P1499" s="15" t="s">
        <v>2285</v>
      </c>
      <c r="Q1499" s="16">
        <v>6999</v>
      </c>
      <c r="R1499" s="17">
        <v>40</v>
      </c>
      <c r="S1499" s="18">
        <v>4829.3099999999995</v>
      </c>
      <c r="T1499" s="19" t="s">
        <v>34</v>
      </c>
      <c r="U1499" s="20" t="s">
        <v>39</v>
      </c>
      <c r="V1499" s="21" t="s">
        <v>38</v>
      </c>
      <c r="W1499" s="22">
        <v>1</v>
      </c>
      <c r="X1499" s="23"/>
    </row>
    <row r="1500" spans="1:24" s="1" customFormat="1" ht="35" customHeight="1" x14ac:dyDescent="0.3">
      <c r="A1500" s="11" t="s">
        <v>23</v>
      </c>
      <c r="B1500" s="11" t="s">
        <v>2421</v>
      </c>
      <c r="C1500" s="12" t="s">
        <v>2422</v>
      </c>
      <c r="D1500" s="53"/>
      <c r="E1500" s="39" t="str">
        <f>HYPERLINK("https://www.google.ru/search?q=FZ5177-289&amp;newwindow=1&amp;tbm=isch","Еще фото")</f>
        <v>Еще фото</v>
      </c>
      <c r="F1500" s="13"/>
      <c r="G1500" s="11" t="s">
        <v>2272</v>
      </c>
      <c r="H1500" s="11" t="s">
        <v>28</v>
      </c>
      <c r="I1500" s="14" t="s">
        <v>2258</v>
      </c>
      <c r="J1500" s="14" t="s">
        <v>29</v>
      </c>
      <c r="K1500" s="15" t="s">
        <v>134</v>
      </c>
      <c r="L1500" s="56" t="s">
        <v>2423</v>
      </c>
      <c r="M1500" s="14"/>
      <c r="N1500" s="14" t="s">
        <v>69</v>
      </c>
      <c r="O1500" s="14"/>
      <c r="P1500" s="15" t="s">
        <v>274</v>
      </c>
      <c r="Q1500" s="16">
        <v>2499</v>
      </c>
      <c r="R1500" s="17">
        <v>40</v>
      </c>
      <c r="S1500" s="18">
        <v>1724.31</v>
      </c>
      <c r="T1500" s="19" t="s">
        <v>34</v>
      </c>
      <c r="U1500" s="20" t="s">
        <v>47</v>
      </c>
      <c r="V1500" s="21" t="s">
        <v>136</v>
      </c>
      <c r="W1500" s="22">
        <v>3</v>
      </c>
      <c r="X1500" s="23"/>
    </row>
    <row r="1501" spans="1:24" s="1" customFormat="1" ht="35" customHeight="1" x14ac:dyDescent="0.3">
      <c r="A1501" s="24" t="s">
        <v>23</v>
      </c>
      <c r="B1501" s="24" t="s">
        <v>2421</v>
      </c>
      <c r="C1501" s="12" t="s">
        <v>2422</v>
      </c>
      <c r="D1501" s="54"/>
      <c r="E1501" s="39" t="str">
        <f>HYPERLINK("https://www.google.ru/search?q=FZ5177-289&amp;newwindow=1&amp;tbm=isch","Еще фото")</f>
        <v>Еще фото</v>
      </c>
      <c r="F1501" s="13"/>
      <c r="G1501" s="24" t="s">
        <v>2272</v>
      </c>
      <c r="H1501" s="24" t="s">
        <v>28</v>
      </c>
      <c r="I1501" s="24" t="s">
        <v>2258</v>
      </c>
      <c r="J1501" s="14" t="s">
        <v>29</v>
      </c>
      <c r="K1501" s="15" t="s">
        <v>134</v>
      </c>
      <c r="L1501" s="57"/>
      <c r="M1501" s="14"/>
      <c r="N1501" s="14" t="s">
        <v>69</v>
      </c>
      <c r="O1501" s="14"/>
      <c r="P1501" s="15" t="s">
        <v>274</v>
      </c>
      <c r="Q1501" s="16">
        <v>2499</v>
      </c>
      <c r="R1501" s="17">
        <v>40</v>
      </c>
      <c r="S1501" s="18">
        <v>1724.31</v>
      </c>
      <c r="T1501" s="19" t="s">
        <v>34</v>
      </c>
      <c r="U1501" s="20" t="s">
        <v>35</v>
      </c>
      <c r="V1501" s="21" t="s">
        <v>1984</v>
      </c>
      <c r="W1501" s="22">
        <v>3</v>
      </c>
      <c r="X1501" s="23"/>
    </row>
    <row r="1502" spans="1:24" s="1" customFormat="1" ht="37.049999999999997" customHeight="1" x14ac:dyDescent="0.3">
      <c r="A1502" s="24" t="s">
        <v>23</v>
      </c>
      <c r="B1502" s="24" t="s">
        <v>2421</v>
      </c>
      <c r="C1502" s="12" t="s">
        <v>2422</v>
      </c>
      <c r="D1502" s="55"/>
      <c r="E1502" s="39" t="str">
        <f>HYPERLINK("https://www.google.ru/search?q=FZ5177-289&amp;newwindow=1&amp;tbm=isch","Еще фото")</f>
        <v>Еще фото</v>
      </c>
      <c r="F1502" s="13"/>
      <c r="G1502" s="24" t="s">
        <v>2272</v>
      </c>
      <c r="H1502" s="24" t="s">
        <v>28</v>
      </c>
      <c r="I1502" s="24" t="s">
        <v>2258</v>
      </c>
      <c r="J1502" s="14" t="s">
        <v>29</v>
      </c>
      <c r="K1502" s="15" t="s">
        <v>134</v>
      </c>
      <c r="L1502" s="58"/>
      <c r="M1502" s="14"/>
      <c r="N1502" s="14" t="s">
        <v>69</v>
      </c>
      <c r="O1502" s="14"/>
      <c r="P1502" s="15" t="s">
        <v>274</v>
      </c>
      <c r="Q1502" s="16">
        <v>2499</v>
      </c>
      <c r="R1502" s="17">
        <v>40</v>
      </c>
      <c r="S1502" s="18">
        <v>1724.31</v>
      </c>
      <c r="T1502" s="19" t="s">
        <v>34</v>
      </c>
      <c r="U1502" s="20" t="s">
        <v>39</v>
      </c>
      <c r="V1502" s="21" t="s">
        <v>137</v>
      </c>
      <c r="W1502" s="22">
        <v>3</v>
      </c>
      <c r="X1502" s="23"/>
    </row>
    <row r="1503" spans="1:24" s="1" customFormat="1" ht="52.05" customHeight="1" x14ac:dyDescent="0.3">
      <c r="A1503" s="11" t="s">
        <v>23</v>
      </c>
      <c r="B1503" s="11" t="s">
        <v>2424</v>
      </c>
      <c r="C1503" s="12" t="s">
        <v>2425</v>
      </c>
      <c r="D1503" s="59"/>
      <c r="E1503" s="39" t="str">
        <f>HYPERLINK("https://www.google.ru/search?q=HJ0550-010&amp;newwindow=1&amp;tbm=isch","Еще фото")</f>
        <v>Еще фото</v>
      </c>
      <c r="F1503" s="13"/>
      <c r="G1503" s="11" t="s">
        <v>2272</v>
      </c>
      <c r="H1503" s="11" t="s">
        <v>28</v>
      </c>
      <c r="I1503" s="14" t="s">
        <v>2258</v>
      </c>
      <c r="J1503" s="14" t="s">
        <v>29</v>
      </c>
      <c r="K1503" s="15" t="s">
        <v>30</v>
      </c>
      <c r="L1503" s="56" t="s">
        <v>2426</v>
      </c>
      <c r="M1503" s="14"/>
      <c r="N1503" s="14" t="s">
        <v>92</v>
      </c>
      <c r="O1503" s="14"/>
      <c r="P1503" s="15" t="s">
        <v>198</v>
      </c>
      <c r="Q1503" s="16">
        <v>6799</v>
      </c>
      <c r="R1503" s="17">
        <v>40</v>
      </c>
      <c r="S1503" s="18">
        <v>4691.3099999999995</v>
      </c>
      <c r="T1503" s="19" t="s">
        <v>34</v>
      </c>
      <c r="U1503" s="20" t="s">
        <v>47</v>
      </c>
      <c r="V1503" s="21" t="s">
        <v>48</v>
      </c>
      <c r="W1503" s="22">
        <v>5</v>
      </c>
      <c r="X1503" s="23"/>
    </row>
    <row r="1504" spans="1:24" s="1" customFormat="1" ht="61.05" customHeight="1" x14ac:dyDescent="0.3">
      <c r="A1504" s="24" t="s">
        <v>23</v>
      </c>
      <c r="B1504" s="24" t="s">
        <v>2424</v>
      </c>
      <c r="C1504" s="12" t="s">
        <v>2425</v>
      </c>
      <c r="D1504" s="60"/>
      <c r="E1504" s="39" t="str">
        <f>HYPERLINK("https://www.google.ru/search?q=HJ0550-010&amp;newwindow=1&amp;tbm=isch","Еще фото")</f>
        <v>Еще фото</v>
      </c>
      <c r="F1504" s="13"/>
      <c r="G1504" s="24" t="s">
        <v>2272</v>
      </c>
      <c r="H1504" s="24" t="s">
        <v>28</v>
      </c>
      <c r="I1504" s="24" t="s">
        <v>2258</v>
      </c>
      <c r="J1504" s="14" t="s">
        <v>29</v>
      </c>
      <c r="K1504" s="15" t="s">
        <v>30</v>
      </c>
      <c r="L1504" s="58"/>
      <c r="M1504" s="14"/>
      <c r="N1504" s="14" t="s">
        <v>92</v>
      </c>
      <c r="O1504" s="14"/>
      <c r="P1504" s="15" t="s">
        <v>198</v>
      </c>
      <c r="Q1504" s="16">
        <v>6799</v>
      </c>
      <c r="R1504" s="17">
        <v>40</v>
      </c>
      <c r="S1504" s="18">
        <v>4691.3099999999995</v>
      </c>
      <c r="T1504" s="19" t="s">
        <v>34</v>
      </c>
      <c r="U1504" s="20" t="s">
        <v>35</v>
      </c>
      <c r="V1504" s="21" t="s">
        <v>36</v>
      </c>
      <c r="W1504" s="22">
        <v>4</v>
      </c>
      <c r="X1504" s="23"/>
    </row>
    <row r="1505" spans="1:24" s="1" customFormat="1" ht="108" customHeight="1" x14ac:dyDescent="0.3">
      <c r="A1505" s="11" t="s">
        <v>23</v>
      </c>
      <c r="B1505" s="11" t="s">
        <v>2427</v>
      </c>
      <c r="C1505" s="12" t="s">
        <v>2428</v>
      </c>
      <c r="D1505" s="26"/>
      <c r="E1505" s="39" t="str">
        <f>HYPERLINK("https://www.google.ru/search?q=HJ0561-010&amp;newwindow=1&amp;tbm=isch","Еще фото")</f>
        <v>Еще фото</v>
      </c>
      <c r="F1505" s="13"/>
      <c r="G1505" s="11" t="s">
        <v>2272</v>
      </c>
      <c r="H1505" s="11" t="s">
        <v>28</v>
      </c>
      <c r="I1505" s="14" t="s">
        <v>2258</v>
      </c>
      <c r="J1505" s="14" t="s">
        <v>29</v>
      </c>
      <c r="K1505" s="15" t="s">
        <v>30</v>
      </c>
      <c r="L1505" s="14" t="s">
        <v>2429</v>
      </c>
      <c r="M1505" s="14"/>
      <c r="N1505" s="14" t="s">
        <v>92</v>
      </c>
      <c r="O1505" s="14"/>
      <c r="P1505" s="15" t="s">
        <v>198</v>
      </c>
      <c r="Q1505" s="16">
        <v>6899</v>
      </c>
      <c r="R1505" s="17">
        <v>40</v>
      </c>
      <c r="S1505" s="18">
        <v>4760.3099999999995</v>
      </c>
      <c r="T1505" s="19" t="s">
        <v>34</v>
      </c>
      <c r="U1505" s="20" t="s">
        <v>35</v>
      </c>
      <c r="V1505" s="21" t="s">
        <v>36</v>
      </c>
      <c r="W1505" s="22">
        <v>3</v>
      </c>
      <c r="X1505" s="23"/>
    </row>
    <row r="1506" spans="1:24" s="1" customFormat="1" ht="52.05" customHeight="1" x14ac:dyDescent="0.3">
      <c r="A1506" s="11" t="s">
        <v>23</v>
      </c>
      <c r="B1506" s="11" t="s">
        <v>2430</v>
      </c>
      <c r="C1506" s="12" t="s">
        <v>2431</v>
      </c>
      <c r="D1506" s="59"/>
      <c r="E1506" s="39" t="str">
        <f>HYPERLINK("https://www.google.ru/search?q=HJ0750-539&amp;newwindow=1&amp;tbm=isch","Еще фото")</f>
        <v>Еще фото</v>
      </c>
      <c r="F1506" s="13"/>
      <c r="G1506" s="11" t="s">
        <v>2272</v>
      </c>
      <c r="H1506" s="11" t="s">
        <v>28</v>
      </c>
      <c r="I1506" s="14" t="s">
        <v>2258</v>
      </c>
      <c r="J1506" s="14" t="s">
        <v>29</v>
      </c>
      <c r="K1506" s="15" t="s">
        <v>30</v>
      </c>
      <c r="L1506" s="56"/>
      <c r="M1506" s="14"/>
      <c r="N1506" s="14" t="s">
        <v>102</v>
      </c>
      <c r="O1506" s="14"/>
      <c r="P1506" s="15" t="s">
        <v>198</v>
      </c>
      <c r="Q1506" s="16">
        <v>5399</v>
      </c>
      <c r="R1506" s="17">
        <v>40</v>
      </c>
      <c r="S1506" s="18">
        <v>3725.31</v>
      </c>
      <c r="T1506" s="19" t="s">
        <v>34</v>
      </c>
      <c r="U1506" s="20" t="s">
        <v>47</v>
      </c>
      <c r="V1506" s="21" t="s">
        <v>48</v>
      </c>
      <c r="W1506" s="22">
        <v>1</v>
      </c>
      <c r="X1506" s="23"/>
    </row>
    <row r="1507" spans="1:24" s="1" customFormat="1" ht="61.05" customHeight="1" x14ac:dyDescent="0.3">
      <c r="A1507" s="24" t="s">
        <v>23</v>
      </c>
      <c r="B1507" s="24" t="s">
        <v>2430</v>
      </c>
      <c r="C1507" s="12" t="s">
        <v>2431</v>
      </c>
      <c r="D1507" s="60"/>
      <c r="E1507" s="39" t="str">
        <f>HYPERLINK("https://www.google.ru/search?q=HJ0750-539&amp;newwindow=1&amp;tbm=isch","Еще фото")</f>
        <v>Еще фото</v>
      </c>
      <c r="F1507" s="13"/>
      <c r="G1507" s="24" t="s">
        <v>2272</v>
      </c>
      <c r="H1507" s="24" t="s">
        <v>28</v>
      </c>
      <c r="I1507" s="24" t="s">
        <v>2258</v>
      </c>
      <c r="J1507" s="14" t="s">
        <v>29</v>
      </c>
      <c r="K1507" s="15" t="s">
        <v>30</v>
      </c>
      <c r="L1507" s="58"/>
      <c r="M1507" s="14"/>
      <c r="N1507" s="14" t="s">
        <v>102</v>
      </c>
      <c r="O1507" s="14"/>
      <c r="P1507" s="15" t="s">
        <v>198</v>
      </c>
      <c r="Q1507" s="16">
        <v>5399</v>
      </c>
      <c r="R1507" s="17">
        <v>40</v>
      </c>
      <c r="S1507" s="18">
        <v>3725.31</v>
      </c>
      <c r="T1507" s="19" t="s">
        <v>34</v>
      </c>
      <c r="U1507" s="20" t="s">
        <v>35</v>
      </c>
      <c r="V1507" s="21" t="s">
        <v>36</v>
      </c>
      <c r="W1507" s="22">
        <v>3</v>
      </c>
      <c r="X1507" s="23"/>
    </row>
    <row r="1508" spans="1:24" s="1" customFormat="1" ht="108" customHeight="1" x14ac:dyDescent="0.3">
      <c r="A1508" s="11" t="s">
        <v>23</v>
      </c>
      <c r="B1508" s="11" t="s">
        <v>2432</v>
      </c>
      <c r="C1508" s="12" t="s">
        <v>2433</v>
      </c>
      <c r="D1508" s="26"/>
      <c r="E1508" s="39" t="str">
        <f>HYPERLINK("https://www.google.ru/search?q=HJ2366-010&amp;newwindow=1&amp;tbm=isch","Еще фото")</f>
        <v>Еще фото</v>
      </c>
      <c r="F1508" s="13"/>
      <c r="G1508" s="11" t="s">
        <v>2272</v>
      </c>
      <c r="H1508" s="11" t="s">
        <v>28</v>
      </c>
      <c r="I1508" s="14" t="s">
        <v>2258</v>
      </c>
      <c r="J1508" s="14" t="s">
        <v>29</v>
      </c>
      <c r="K1508" s="15" t="s">
        <v>30</v>
      </c>
      <c r="L1508" s="14" t="s">
        <v>2434</v>
      </c>
      <c r="M1508" s="14"/>
      <c r="N1508" s="14" t="s">
        <v>92</v>
      </c>
      <c r="O1508" s="14"/>
      <c r="P1508" s="15" t="s">
        <v>198</v>
      </c>
      <c r="Q1508" s="16">
        <v>8699</v>
      </c>
      <c r="R1508" s="17">
        <v>40</v>
      </c>
      <c r="S1508" s="18">
        <v>6002.3099999999995</v>
      </c>
      <c r="T1508" s="19" t="s">
        <v>34</v>
      </c>
      <c r="U1508" s="20" t="s">
        <v>47</v>
      </c>
      <c r="V1508" s="21" t="s">
        <v>48</v>
      </c>
      <c r="W1508" s="22">
        <v>1</v>
      </c>
      <c r="X1508" s="23"/>
    </row>
    <row r="1509" spans="1:24" s="1" customFormat="1" ht="108" customHeight="1" x14ac:dyDescent="0.3">
      <c r="A1509" s="11" t="s">
        <v>23</v>
      </c>
      <c r="B1509" s="11" t="s">
        <v>2435</v>
      </c>
      <c r="C1509" s="12" t="s">
        <v>2436</v>
      </c>
      <c r="D1509" s="26"/>
      <c r="E1509" s="39" t="str">
        <f>HYPERLINK("https://www.google.ru/search?q=HJ3074-010&amp;newwindow=1&amp;tbm=isch","Еще фото")</f>
        <v>Еще фото</v>
      </c>
      <c r="F1509" s="13"/>
      <c r="G1509" s="11" t="s">
        <v>2272</v>
      </c>
      <c r="H1509" s="11" t="s">
        <v>28</v>
      </c>
      <c r="I1509" s="14" t="s">
        <v>2258</v>
      </c>
      <c r="J1509" s="14" t="s">
        <v>29</v>
      </c>
      <c r="K1509" s="15" t="s">
        <v>30</v>
      </c>
      <c r="L1509" s="14" t="s">
        <v>2437</v>
      </c>
      <c r="M1509" s="14"/>
      <c r="N1509" s="14" t="s">
        <v>92</v>
      </c>
      <c r="O1509" s="14"/>
      <c r="P1509" s="15" t="s">
        <v>305</v>
      </c>
      <c r="Q1509" s="16">
        <v>6099</v>
      </c>
      <c r="R1509" s="17">
        <v>40</v>
      </c>
      <c r="S1509" s="18">
        <v>4208.3099999999995</v>
      </c>
      <c r="T1509" s="19" t="s">
        <v>34</v>
      </c>
      <c r="U1509" s="20" t="s">
        <v>35</v>
      </c>
      <c r="V1509" s="21" t="s">
        <v>36</v>
      </c>
      <c r="W1509" s="22">
        <v>1</v>
      </c>
      <c r="X1509" s="23"/>
    </row>
    <row r="1510" spans="1:24" s="1" customFormat="1" ht="108" customHeight="1" x14ac:dyDescent="0.3">
      <c r="A1510" s="11" t="s">
        <v>23</v>
      </c>
      <c r="B1510" s="11" t="s">
        <v>2438</v>
      </c>
      <c r="C1510" s="12" t="s">
        <v>2439</v>
      </c>
      <c r="D1510" s="26"/>
      <c r="E1510" s="39" t="str">
        <f>HYPERLINK("https://www.google.ru/search?q=HJ3318-100&amp;newwindow=1&amp;tbm=isch","Еще фото")</f>
        <v>Еще фото</v>
      </c>
      <c r="F1510" s="13"/>
      <c r="G1510" s="11" t="s">
        <v>2272</v>
      </c>
      <c r="H1510" s="11" t="s">
        <v>28</v>
      </c>
      <c r="I1510" s="14" t="s">
        <v>2258</v>
      </c>
      <c r="J1510" s="14" t="s">
        <v>183</v>
      </c>
      <c r="K1510" s="15" t="s">
        <v>30</v>
      </c>
      <c r="L1510" s="14" t="s">
        <v>2440</v>
      </c>
      <c r="M1510" s="14"/>
      <c r="N1510" s="14" t="s">
        <v>1286</v>
      </c>
      <c r="O1510" s="14"/>
      <c r="P1510" s="15" t="s">
        <v>198</v>
      </c>
      <c r="Q1510" s="16">
        <v>7099</v>
      </c>
      <c r="R1510" s="17">
        <v>40</v>
      </c>
      <c r="S1510" s="18">
        <v>4898.3099999999995</v>
      </c>
      <c r="T1510" s="19" t="s">
        <v>34</v>
      </c>
      <c r="U1510" s="20" t="s">
        <v>35</v>
      </c>
      <c r="V1510" s="21" t="s">
        <v>36</v>
      </c>
      <c r="W1510" s="22">
        <v>1</v>
      </c>
      <c r="X1510" s="23"/>
    </row>
    <row r="1511" spans="1:24" s="1" customFormat="1" ht="52.05" customHeight="1" x14ac:dyDescent="0.3">
      <c r="A1511" s="11" t="s">
        <v>23</v>
      </c>
      <c r="B1511" s="11" t="s">
        <v>2441</v>
      </c>
      <c r="C1511" s="12" t="s">
        <v>2442</v>
      </c>
      <c r="D1511" s="59"/>
      <c r="E1511" s="39" t="str">
        <f>HYPERLINK("https://www.google.ru/search?q=HJ3743-104&amp;newwindow=1&amp;tbm=isch","Еще фото")</f>
        <v>Еще фото</v>
      </c>
      <c r="F1511" s="13"/>
      <c r="G1511" s="11" t="s">
        <v>2272</v>
      </c>
      <c r="H1511" s="11" t="s">
        <v>28</v>
      </c>
      <c r="I1511" s="14" t="s">
        <v>2258</v>
      </c>
      <c r="J1511" s="14" t="s">
        <v>29</v>
      </c>
      <c r="K1511" s="15" t="s">
        <v>134</v>
      </c>
      <c r="L1511" s="56" t="s">
        <v>2443</v>
      </c>
      <c r="M1511" s="14"/>
      <c r="N1511" s="14" t="s">
        <v>75</v>
      </c>
      <c r="O1511" s="14"/>
      <c r="P1511" s="15" t="s">
        <v>164</v>
      </c>
      <c r="Q1511" s="16">
        <v>4799</v>
      </c>
      <c r="R1511" s="17">
        <v>40</v>
      </c>
      <c r="S1511" s="18">
        <v>3311.31</v>
      </c>
      <c r="T1511" s="19" t="s">
        <v>34</v>
      </c>
      <c r="U1511" s="20" t="s">
        <v>45</v>
      </c>
      <c r="V1511" s="21" t="s">
        <v>1904</v>
      </c>
      <c r="W1511" s="22">
        <v>1</v>
      </c>
      <c r="X1511" s="23"/>
    </row>
    <row r="1512" spans="1:24" s="1" customFormat="1" ht="61.05" customHeight="1" x14ac:dyDescent="0.3">
      <c r="A1512" s="24" t="s">
        <v>23</v>
      </c>
      <c r="B1512" s="24" t="s">
        <v>2441</v>
      </c>
      <c r="C1512" s="12" t="s">
        <v>2442</v>
      </c>
      <c r="D1512" s="60"/>
      <c r="E1512" s="39" t="str">
        <f>HYPERLINK("https://www.google.ru/search?q=HJ3743-104&amp;newwindow=1&amp;tbm=isch","Еще фото")</f>
        <v>Еще фото</v>
      </c>
      <c r="F1512" s="13"/>
      <c r="G1512" s="24" t="s">
        <v>2272</v>
      </c>
      <c r="H1512" s="24" t="s">
        <v>28</v>
      </c>
      <c r="I1512" s="24" t="s">
        <v>2258</v>
      </c>
      <c r="J1512" s="14" t="s">
        <v>29</v>
      </c>
      <c r="K1512" s="15" t="s">
        <v>134</v>
      </c>
      <c r="L1512" s="58"/>
      <c r="M1512" s="14"/>
      <c r="N1512" s="14" t="s">
        <v>75</v>
      </c>
      <c r="O1512" s="14"/>
      <c r="P1512" s="15" t="s">
        <v>164</v>
      </c>
      <c r="Q1512" s="16">
        <v>4799</v>
      </c>
      <c r="R1512" s="17">
        <v>40</v>
      </c>
      <c r="S1512" s="18">
        <v>3311.31</v>
      </c>
      <c r="T1512" s="19" t="s">
        <v>34</v>
      </c>
      <c r="U1512" s="20" t="s">
        <v>47</v>
      </c>
      <c r="V1512" s="21" t="s">
        <v>136</v>
      </c>
      <c r="W1512" s="22">
        <v>1</v>
      </c>
      <c r="X1512" s="23"/>
    </row>
    <row r="1513" spans="1:24" s="1" customFormat="1" ht="108" customHeight="1" x14ac:dyDescent="0.3">
      <c r="A1513" s="11" t="s">
        <v>23</v>
      </c>
      <c r="B1513" s="11" t="s">
        <v>2444</v>
      </c>
      <c r="C1513" s="12" t="s">
        <v>2445</v>
      </c>
      <c r="D1513" s="26"/>
      <c r="E1513" s="39" t="str">
        <f>HYPERLINK("https://www.google.ru/search?q=HJ3771-323&amp;newwindow=1&amp;tbm=isch","Еще фото")</f>
        <v>Еще фото</v>
      </c>
      <c r="F1513" s="13"/>
      <c r="G1513" s="11" t="s">
        <v>2272</v>
      </c>
      <c r="H1513" s="11" t="s">
        <v>28</v>
      </c>
      <c r="I1513" s="14" t="s">
        <v>2258</v>
      </c>
      <c r="J1513" s="14" t="s">
        <v>29</v>
      </c>
      <c r="K1513" s="15" t="s">
        <v>134</v>
      </c>
      <c r="L1513" s="14" t="s">
        <v>2446</v>
      </c>
      <c r="M1513" s="14"/>
      <c r="N1513" s="14" t="s">
        <v>64</v>
      </c>
      <c r="O1513" s="14"/>
      <c r="P1513" s="15" t="s">
        <v>164</v>
      </c>
      <c r="Q1513" s="16">
        <v>3999</v>
      </c>
      <c r="R1513" s="17">
        <v>40</v>
      </c>
      <c r="S1513" s="18">
        <v>2759.31</v>
      </c>
      <c r="T1513" s="19" t="s">
        <v>34</v>
      </c>
      <c r="U1513" s="20" t="s">
        <v>45</v>
      </c>
      <c r="V1513" s="21" t="s">
        <v>1904</v>
      </c>
      <c r="W1513" s="22">
        <v>1</v>
      </c>
      <c r="X1513" s="23"/>
    </row>
    <row r="1514" spans="1:24" s="1" customFormat="1" ht="108" customHeight="1" x14ac:dyDescent="0.3">
      <c r="A1514" s="11" t="s">
        <v>23</v>
      </c>
      <c r="B1514" s="11" t="s">
        <v>2447</v>
      </c>
      <c r="C1514" s="12" t="s">
        <v>2448</v>
      </c>
      <c r="D1514" s="26"/>
      <c r="E1514" s="39" t="str">
        <f>HYPERLINK("https://www.google.ru/search?q=HV0194-100&amp;newwindow=1&amp;tbm=isch","Еще фото")</f>
        <v>Еще фото</v>
      </c>
      <c r="F1514" s="13"/>
      <c r="G1514" s="11" t="s">
        <v>2272</v>
      </c>
      <c r="H1514" s="11" t="s">
        <v>28</v>
      </c>
      <c r="I1514" s="14" t="s">
        <v>2258</v>
      </c>
      <c r="J1514" s="14" t="s">
        <v>29</v>
      </c>
      <c r="K1514" s="15" t="s">
        <v>58</v>
      </c>
      <c r="L1514" s="14" t="s">
        <v>2449</v>
      </c>
      <c r="M1514" s="14"/>
      <c r="N1514" s="14" t="s">
        <v>75</v>
      </c>
      <c r="O1514" s="14"/>
      <c r="P1514" s="15" t="s">
        <v>198</v>
      </c>
      <c r="Q1514" s="16">
        <v>6299</v>
      </c>
      <c r="R1514" s="17">
        <v>40</v>
      </c>
      <c r="S1514" s="18">
        <v>4346.3099999999995</v>
      </c>
      <c r="T1514" s="19" t="s">
        <v>34</v>
      </c>
      <c r="U1514" s="20" t="s">
        <v>37</v>
      </c>
      <c r="V1514" s="21" t="s">
        <v>71</v>
      </c>
      <c r="W1514" s="22">
        <v>4</v>
      </c>
      <c r="X1514" s="23"/>
    </row>
    <row r="1515" spans="1:24" s="1" customFormat="1" ht="108" customHeight="1" x14ac:dyDescent="0.3">
      <c r="A1515" s="11" t="s">
        <v>23</v>
      </c>
      <c r="B1515" s="11" t="s">
        <v>2450</v>
      </c>
      <c r="C1515" s="12" t="s">
        <v>2451</v>
      </c>
      <c r="D1515" s="26"/>
      <c r="E1515" s="39" t="str">
        <f>HYPERLINK("https://www.google.ru/search?q=HV4099-010&amp;newwindow=1&amp;tbm=isch","Еще фото")</f>
        <v>Еще фото</v>
      </c>
      <c r="F1515" s="13" t="s">
        <v>26</v>
      </c>
      <c r="G1515" s="11" t="s">
        <v>2272</v>
      </c>
      <c r="H1515" s="11" t="s">
        <v>28</v>
      </c>
      <c r="I1515" s="14" t="s">
        <v>2258</v>
      </c>
      <c r="J1515" s="14" t="s">
        <v>29</v>
      </c>
      <c r="K1515" s="15" t="s">
        <v>30</v>
      </c>
      <c r="L1515" s="14" t="s">
        <v>2452</v>
      </c>
      <c r="M1515" s="14"/>
      <c r="N1515" s="14" t="s">
        <v>92</v>
      </c>
      <c r="O1515" s="14"/>
      <c r="P1515" s="15" t="s">
        <v>2375</v>
      </c>
      <c r="Q1515" s="16">
        <v>5599</v>
      </c>
      <c r="R1515" s="17">
        <v>40</v>
      </c>
      <c r="S1515" s="18">
        <v>3863.31</v>
      </c>
      <c r="T1515" s="19" t="s">
        <v>34</v>
      </c>
      <c r="U1515" s="20" t="s">
        <v>37</v>
      </c>
      <c r="V1515" s="21" t="s">
        <v>38</v>
      </c>
      <c r="W1515" s="22">
        <v>1</v>
      </c>
      <c r="X1515" s="23"/>
    </row>
    <row r="1516" spans="1:24" s="1" customFormat="1" ht="108" customHeight="1" x14ac:dyDescent="0.3">
      <c r="A1516" s="11" t="s">
        <v>23</v>
      </c>
      <c r="B1516" s="11" t="s">
        <v>2450</v>
      </c>
      <c r="C1516" s="12" t="s">
        <v>2453</v>
      </c>
      <c r="D1516" s="26"/>
      <c r="E1516" s="39" t="str">
        <f>HYPERLINK("https://www.google.ru/search?q=HV4099-012&amp;newwindow=1&amp;tbm=isch","Еще фото")</f>
        <v>Еще фото</v>
      </c>
      <c r="F1516" s="13"/>
      <c r="G1516" s="11" t="s">
        <v>2272</v>
      </c>
      <c r="H1516" s="11" t="s">
        <v>28</v>
      </c>
      <c r="I1516" s="14" t="s">
        <v>2258</v>
      </c>
      <c r="J1516" s="14" t="s">
        <v>29</v>
      </c>
      <c r="K1516" s="15" t="s">
        <v>30</v>
      </c>
      <c r="L1516" s="14" t="s">
        <v>2452</v>
      </c>
      <c r="M1516" s="14"/>
      <c r="N1516" s="14" t="s">
        <v>32</v>
      </c>
      <c r="O1516" s="14"/>
      <c r="P1516" s="15" t="s">
        <v>2454</v>
      </c>
      <c r="Q1516" s="16">
        <v>5599</v>
      </c>
      <c r="R1516" s="17">
        <v>40</v>
      </c>
      <c r="S1516" s="18">
        <v>3863.31</v>
      </c>
      <c r="T1516" s="19" t="s">
        <v>34</v>
      </c>
      <c r="U1516" s="20" t="s">
        <v>47</v>
      </c>
      <c r="V1516" s="21" t="s">
        <v>48</v>
      </c>
      <c r="W1516" s="22">
        <v>1</v>
      </c>
      <c r="X1516" s="23"/>
    </row>
    <row r="1517" spans="1:24" s="1" customFormat="1" ht="52.05" customHeight="1" x14ac:dyDescent="0.3">
      <c r="A1517" s="11" t="s">
        <v>23</v>
      </c>
      <c r="B1517" s="11" t="s">
        <v>2455</v>
      </c>
      <c r="C1517" s="12" t="s">
        <v>2456</v>
      </c>
      <c r="D1517" s="59"/>
      <c r="E1517" s="39" t="str">
        <f>HYPERLINK("https://www.google.ru/search?q=HV4101-100&amp;newwindow=1&amp;tbm=isch","Еще фото")</f>
        <v>Еще фото</v>
      </c>
      <c r="F1517" s="13"/>
      <c r="G1517" s="11" t="s">
        <v>2257</v>
      </c>
      <c r="H1517" s="11" t="s">
        <v>28</v>
      </c>
      <c r="I1517" s="14" t="s">
        <v>2258</v>
      </c>
      <c r="J1517" s="14" t="s">
        <v>29</v>
      </c>
      <c r="K1517" s="15" t="s">
        <v>30</v>
      </c>
      <c r="L1517" s="56" t="s">
        <v>2457</v>
      </c>
      <c r="M1517" s="14"/>
      <c r="N1517" s="14" t="s">
        <v>75</v>
      </c>
      <c r="O1517" s="14"/>
      <c r="P1517" s="15" t="s">
        <v>2193</v>
      </c>
      <c r="Q1517" s="16">
        <v>5799</v>
      </c>
      <c r="R1517" s="17">
        <v>40</v>
      </c>
      <c r="S1517" s="18">
        <v>4001.31</v>
      </c>
      <c r="T1517" s="19" t="s">
        <v>34</v>
      </c>
      <c r="U1517" s="20" t="s">
        <v>35</v>
      </c>
      <c r="V1517" s="21" t="s">
        <v>36</v>
      </c>
      <c r="W1517" s="22">
        <v>5</v>
      </c>
      <c r="X1517" s="23"/>
    </row>
    <row r="1518" spans="1:24" s="1" customFormat="1" ht="61.05" customHeight="1" x14ac:dyDescent="0.3">
      <c r="A1518" s="24" t="s">
        <v>23</v>
      </c>
      <c r="B1518" s="24" t="s">
        <v>2455</v>
      </c>
      <c r="C1518" s="12" t="s">
        <v>2456</v>
      </c>
      <c r="D1518" s="60"/>
      <c r="E1518" s="39" t="str">
        <f>HYPERLINK("https://www.google.ru/search?q=HV4101-100&amp;newwindow=1&amp;tbm=isch","Еще фото")</f>
        <v>Еще фото</v>
      </c>
      <c r="F1518" s="13"/>
      <c r="G1518" s="24" t="s">
        <v>2257</v>
      </c>
      <c r="H1518" s="24" t="s">
        <v>28</v>
      </c>
      <c r="I1518" s="24" t="s">
        <v>2258</v>
      </c>
      <c r="J1518" s="14" t="s">
        <v>29</v>
      </c>
      <c r="K1518" s="15" t="s">
        <v>30</v>
      </c>
      <c r="L1518" s="58"/>
      <c r="M1518" s="14"/>
      <c r="N1518" s="14" t="s">
        <v>75</v>
      </c>
      <c r="O1518" s="14"/>
      <c r="P1518" s="15" t="s">
        <v>2193</v>
      </c>
      <c r="Q1518" s="16">
        <v>5799</v>
      </c>
      <c r="R1518" s="17">
        <v>40</v>
      </c>
      <c r="S1518" s="18">
        <v>4001.31</v>
      </c>
      <c r="T1518" s="19" t="s">
        <v>34</v>
      </c>
      <c r="U1518" s="20" t="s">
        <v>37</v>
      </c>
      <c r="V1518" s="21" t="s">
        <v>38</v>
      </c>
      <c r="W1518" s="22">
        <v>3</v>
      </c>
      <c r="X1518" s="23"/>
    </row>
    <row r="1519" spans="1:24" s="1" customFormat="1" ht="108" customHeight="1" x14ac:dyDescent="0.3">
      <c r="A1519" s="11" t="s">
        <v>23</v>
      </c>
      <c r="B1519" s="11" t="s">
        <v>2458</v>
      </c>
      <c r="C1519" s="12" t="s">
        <v>2459</v>
      </c>
      <c r="D1519" s="26"/>
      <c r="E1519" s="39" t="str">
        <f>HYPERLINK("https://www.google.ru/search?q=HV4992-077&amp;newwindow=1&amp;tbm=isch","Еще фото")</f>
        <v>Еще фото</v>
      </c>
      <c r="F1519" s="13"/>
      <c r="G1519" s="11" t="s">
        <v>2272</v>
      </c>
      <c r="H1519" s="11" t="s">
        <v>28</v>
      </c>
      <c r="I1519" s="14" t="s">
        <v>2258</v>
      </c>
      <c r="J1519" s="14" t="s">
        <v>29</v>
      </c>
      <c r="K1519" s="15" t="s">
        <v>58</v>
      </c>
      <c r="L1519" s="14" t="s">
        <v>2460</v>
      </c>
      <c r="M1519" s="14"/>
      <c r="N1519" s="14" t="s">
        <v>32</v>
      </c>
      <c r="O1519" s="14"/>
      <c r="P1519" s="15" t="s">
        <v>198</v>
      </c>
      <c r="Q1519" s="16">
        <v>6299</v>
      </c>
      <c r="R1519" s="17">
        <v>40</v>
      </c>
      <c r="S1519" s="18">
        <v>4346.3099999999995</v>
      </c>
      <c r="T1519" s="19" t="s">
        <v>34</v>
      </c>
      <c r="U1519" s="20" t="s">
        <v>35</v>
      </c>
      <c r="V1519" s="21" t="s">
        <v>36</v>
      </c>
      <c r="W1519" s="22">
        <v>1</v>
      </c>
      <c r="X1519" s="23"/>
    </row>
    <row r="1520" spans="1:24" s="1" customFormat="1" ht="108" customHeight="1" x14ac:dyDescent="0.3">
      <c r="A1520" s="11" t="s">
        <v>23</v>
      </c>
      <c r="B1520" s="11" t="s">
        <v>2458</v>
      </c>
      <c r="C1520" s="12" t="s">
        <v>2461</v>
      </c>
      <c r="D1520" s="26"/>
      <c r="E1520" s="39" t="str">
        <f>HYPERLINK("https://www.google.ru/search?q=HV4992-100&amp;newwindow=1&amp;tbm=isch","Еще фото")</f>
        <v>Еще фото</v>
      </c>
      <c r="F1520" s="13"/>
      <c r="G1520" s="11" t="s">
        <v>2272</v>
      </c>
      <c r="H1520" s="11" t="s">
        <v>28</v>
      </c>
      <c r="I1520" s="14" t="s">
        <v>2258</v>
      </c>
      <c r="J1520" s="14" t="s">
        <v>29</v>
      </c>
      <c r="K1520" s="15" t="s">
        <v>58</v>
      </c>
      <c r="L1520" s="14" t="s">
        <v>2460</v>
      </c>
      <c r="M1520" s="14"/>
      <c r="N1520" s="14" t="s">
        <v>75</v>
      </c>
      <c r="O1520" s="14"/>
      <c r="P1520" s="15" t="s">
        <v>2462</v>
      </c>
      <c r="Q1520" s="16">
        <v>6299</v>
      </c>
      <c r="R1520" s="17">
        <v>40</v>
      </c>
      <c r="S1520" s="18">
        <v>4346.3099999999995</v>
      </c>
      <c r="T1520" s="19" t="s">
        <v>34</v>
      </c>
      <c r="U1520" s="20" t="s">
        <v>37</v>
      </c>
      <c r="V1520" s="21" t="s">
        <v>71</v>
      </c>
      <c r="W1520" s="22">
        <v>1</v>
      </c>
      <c r="X1520" s="23"/>
    </row>
    <row r="1521" spans="1:24" s="1" customFormat="1" ht="26" customHeight="1" x14ac:dyDescent="0.3">
      <c r="A1521" s="11" t="s">
        <v>23</v>
      </c>
      <c r="B1521" s="11" t="s">
        <v>2463</v>
      </c>
      <c r="C1521" s="12" t="s">
        <v>2464</v>
      </c>
      <c r="D1521" s="53"/>
      <c r="E1521" s="39" t="str">
        <f>HYPERLINK("https://www.google.ru/search?q=HV4994-100&amp;newwindow=1&amp;tbm=isch","Еще фото")</f>
        <v>Еще фото</v>
      </c>
      <c r="F1521" s="25" t="s">
        <v>43</v>
      </c>
      <c r="G1521" s="11" t="s">
        <v>2272</v>
      </c>
      <c r="H1521" s="11" t="s">
        <v>28</v>
      </c>
      <c r="I1521" s="14" t="s">
        <v>2258</v>
      </c>
      <c r="J1521" s="14" t="s">
        <v>29</v>
      </c>
      <c r="K1521" s="15" t="s">
        <v>58</v>
      </c>
      <c r="L1521" s="56"/>
      <c r="M1521" s="14"/>
      <c r="N1521" s="14" t="s">
        <v>75</v>
      </c>
      <c r="O1521" s="14"/>
      <c r="P1521" s="15" t="s">
        <v>2465</v>
      </c>
      <c r="Q1521" s="16">
        <v>4799</v>
      </c>
      <c r="R1521" s="17">
        <v>40</v>
      </c>
      <c r="S1521" s="18">
        <v>3311.31</v>
      </c>
      <c r="T1521" s="19" t="s">
        <v>34</v>
      </c>
      <c r="U1521" s="20" t="s">
        <v>45</v>
      </c>
      <c r="V1521" s="21" t="s">
        <v>77</v>
      </c>
      <c r="W1521" s="22">
        <v>5</v>
      </c>
      <c r="X1521" s="23"/>
    </row>
    <row r="1522" spans="1:24" s="1" customFormat="1" ht="26" customHeight="1" x14ac:dyDescent="0.3">
      <c r="A1522" s="24" t="s">
        <v>23</v>
      </c>
      <c r="B1522" s="24" t="s">
        <v>2463</v>
      </c>
      <c r="C1522" s="12" t="s">
        <v>2464</v>
      </c>
      <c r="D1522" s="54"/>
      <c r="E1522" s="39" t="str">
        <f>HYPERLINK("https://www.google.ru/search?q=HV4994-100&amp;newwindow=1&amp;tbm=isch","Еще фото")</f>
        <v>Еще фото</v>
      </c>
      <c r="F1522" s="25" t="s">
        <v>43</v>
      </c>
      <c r="G1522" s="24" t="s">
        <v>2272</v>
      </c>
      <c r="H1522" s="24" t="s">
        <v>28</v>
      </c>
      <c r="I1522" s="24" t="s">
        <v>2258</v>
      </c>
      <c r="J1522" s="14" t="s">
        <v>29</v>
      </c>
      <c r="K1522" s="15" t="s">
        <v>58</v>
      </c>
      <c r="L1522" s="57"/>
      <c r="M1522" s="14"/>
      <c r="N1522" s="14" t="s">
        <v>75</v>
      </c>
      <c r="O1522" s="14"/>
      <c r="P1522" s="15" t="s">
        <v>2465</v>
      </c>
      <c r="Q1522" s="16">
        <v>4799</v>
      </c>
      <c r="R1522" s="17">
        <v>40</v>
      </c>
      <c r="S1522" s="18">
        <v>3311.31</v>
      </c>
      <c r="T1522" s="19" t="s">
        <v>34</v>
      </c>
      <c r="U1522" s="20" t="s">
        <v>47</v>
      </c>
      <c r="V1522" s="21" t="s">
        <v>46</v>
      </c>
      <c r="W1522" s="22">
        <v>11</v>
      </c>
      <c r="X1522" s="23"/>
    </row>
    <row r="1523" spans="1:24" s="1" customFormat="1" ht="26" customHeight="1" x14ac:dyDescent="0.3">
      <c r="A1523" s="24" t="s">
        <v>23</v>
      </c>
      <c r="B1523" s="24" t="s">
        <v>2463</v>
      </c>
      <c r="C1523" s="12" t="s">
        <v>2464</v>
      </c>
      <c r="D1523" s="54"/>
      <c r="E1523" s="39" t="str">
        <f>HYPERLINK("https://www.google.ru/search?q=HV4994-100&amp;newwindow=1&amp;tbm=isch","Еще фото")</f>
        <v>Еще фото</v>
      </c>
      <c r="F1523" s="25" t="s">
        <v>43</v>
      </c>
      <c r="G1523" s="24" t="s">
        <v>2272</v>
      </c>
      <c r="H1523" s="24" t="s">
        <v>28</v>
      </c>
      <c r="I1523" s="24" t="s">
        <v>2258</v>
      </c>
      <c r="J1523" s="14" t="s">
        <v>29</v>
      </c>
      <c r="K1523" s="15" t="s">
        <v>58</v>
      </c>
      <c r="L1523" s="57"/>
      <c r="M1523" s="14"/>
      <c r="N1523" s="14" t="s">
        <v>75</v>
      </c>
      <c r="O1523" s="14"/>
      <c r="P1523" s="15" t="s">
        <v>2465</v>
      </c>
      <c r="Q1523" s="16">
        <v>4799</v>
      </c>
      <c r="R1523" s="17">
        <v>40</v>
      </c>
      <c r="S1523" s="18">
        <v>3311.31</v>
      </c>
      <c r="T1523" s="19" t="s">
        <v>34</v>
      </c>
      <c r="U1523" s="20" t="s">
        <v>35</v>
      </c>
      <c r="V1523" s="21" t="s">
        <v>36</v>
      </c>
      <c r="W1523" s="22">
        <v>4</v>
      </c>
      <c r="X1523" s="23"/>
    </row>
    <row r="1524" spans="1:24" s="1" customFormat="1" ht="26" customHeight="1" x14ac:dyDescent="0.3">
      <c r="A1524" s="24" t="s">
        <v>23</v>
      </c>
      <c r="B1524" s="24" t="s">
        <v>2463</v>
      </c>
      <c r="C1524" s="12" t="s">
        <v>2464</v>
      </c>
      <c r="D1524" s="55"/>
      <c r="E1524" s="39" t="str">
        <f>HYPERLINK("https://www.google.ru/search?q=HV4994-100&amp;newwindow=1&amp;tbm=isch","Еще фото")</f>
        <v>Еще фото</v>
      </c>
      <c r="F1524" s="25" t="s">
        <v>43</v>
      </c>
      <c r="G1524" s="24" t="s">
        <v>2272</v>
      </c>
      <c r="H1524" s="24" t="s">
        <v>28</v>
      </c>
      <c r="I1524" s="24" t="s">
        <v>2258</v>
      </c>
      <c r="J1524" s="14" t="s">
        <v>29</v>
      </c>
      <c r="K1524" s="15" t="s">
        <v>58</v>
      </c>
      <c r="L1524" s="58"/>
      <c r="M1524" s="14"/>
      <c r="N1524" s="14" t="s">
        <v>75</v>
      </c>
      <c r="O1524" s="14"/>
      <c r="P1524" s="15" t="s">
        <v>2465</v>
      </c>
      <c r="Q1524" s="16">
        <v>4799</v>
      </c>
      <c r="R1524" s="17">
        <v>40</v>
      </c>
      <c r="S1524" s="18">
        <v>3311.31</v>
      </c>
      <c r="T1524" s="19" t="s">
        <v>34</v>
      </c>
      <c r="U1524" s="20" t="s">
        <v>37</v>
      </c>
      <c r="V1524" s="21" t="s">
        <v>71</v>
      </c>
      <c r="W1524" s="22">
        <v>4</v>
      </c>
      <c r="X1524" s="23"/>
    </row>
    <row r="1525" spans="1:24" s="1" customFormat="1" ht="35" customHeight="1" x14ac:dyDescent="0.3">
      <c r="A1525" s="11" t="s">
        <v>23</v>
      </c>
      <c r="B1525" s="11" t="s">
        <v>2466</v>
      </c>
      <c r="C1525" s="12" t="s">
        <v>2467</v>
      </c>
      <c r="D1525" s="53"/>
      <c r="E1525" s="39" t="str">
        <f>HYPERLINK("https://www.google.ru/search?q=HV6525-633&amp;newwindow=1&amp;tbm=isch","Еще фото")</f>
        <v>Еще фото</v>
      </c>
      <c r="F1525" s="13"/>
      <c r="G1525" s="11" t="s">
        <v>2272</v>
      </c>
      <c r="H1525" s="11" t="s">
        <v>28</v>
      </c>
      <c r="I1525" s="14" t="s">
        <v>2258</v>
      </c>
      <c r="J1525" s="14" t="s">
        <v>29</v>
      </c>
      <c r="K1525" s="15" t="s">
        <v>58</v>
      </c>
      <c r="L1525" s="56"/>
      <c r="M1525" s="14"/>
      <c r="N1525" s="14" t="s">
        <v>390</v>
      </c>
      <c r="O1525" s="14"/>
      <c r="P1525" s="15" t="s">
        <v>2462</v>
      </c>
      <c r="Q1525" s="16">
        <v>4099</v>
      </c>
      <c r="R1525" s="17">
        <v>40</v>
      </c>
      <c r="S1525" s="18">
        <v>2828.31</v>
      </c>
      <c r="T1525" s="19" t="s">
        <v>34</v>
      </c>
      <c r="U1525" s="20" t="s">
        <v>47</v>
      </c>
      <c r="V1525" s="21" t="s">
        <v>46</v>
      </c>
      <c r="W1525" s="22">
        <v>1</v>
      </c>
      <c r="X1525" s="23"/>
    </row>
    <row r="1526" spans="1:24" s="1" customFormat="1" ht="35" customHeight="1" x14ac:dyDescent="0.3">
      <c r="A1526" s="24" t="s">
        <v>23</v>
      </c>
      <c r="B1526" s="24" t="s">
        <v>2466</v>
      </c>
      <c r="C1526" s="12" t="s">
        <v>2467</v>
      </c>
      <c r="D1526" s="54"/>
      <c r="E1526" s="39" t="str">
        <f>HYPERLINK("https://www.google.ru/search?q=HV6525-633&amp;newwindow=1&amp;tbm=isch","Еще фото")</f>
        <v>Еще фото</v>
      </c>
      <c r="F1526" s="13"/>
      <c r="G1526" s="24" t="s">
        <v>2272</v>
      </c>
      <c r="H1526" s="24" t="s">
        <v>28</v>
      </c>
      <c r="I1526" s="24" t="s">
        <v>2258</v>
      </c>
      <c r="J1526" s="14" t="s">
        <v>29</v>
      </c>
      <c r="K1526" s="15" t="s">
        <v>58</v>
      </c>
      <c r="L1526" s="57"/>
      <c r="M1526" s="14"/>
      <c r="N1526" s="14" t="s">
        <v>390</v>
      </c>
      <c r="O1526" s="14"/>
      <c r="P1526" s="15" t="s">
        <v>2462</v>
      </c>
      <c r="Q1526" s="16">
        <v>4099</v>
      </c>
      <c r="R1526" s="17">
        <v>40</v>
      </c>
      <c r="S1526" s="18">
        <v>2828.31</v>
      </c>
      <c r="T1526" s="19" t="s">
        <v>34</v>
      </c>
      <c r="U1526" s="20" t="s">
        <v>37</v>
      </c>
      <c r="V1526" s="21" t="s">
        <v>71</v>
      </c>
      <c r="W1526" s="22">
        <v>2</v>
      </c>
      <c r="X1526" s="23"/>
    </row>
    <row r="1527" spans="1:24" s="1" customFormat="1" ht="37.049999999999997" customHeight="1" x14ac:dyDescent="0.3">
      <c r="A1527" s="24" t="s">
        <v>23</v>
      </c>
      <c r="B1527" s="24" t="s">
        <v>2466</v>
      </c>
      <c r="C1527" s="12" t="s">
        <v>2467</v>
      </c>
      <c r="D1527" s="55"/>
      <c r="E1527" s="39" t="str">
        <f>HYPERLINK("https://www.google.ru/search?q=HV6525-633&amp;newwindow=1&amp;tbm=isch","Еще фото")</f>
        <v>Еще фото</v>
      </c>
      <c r="F1527" s="13"/>
      <c r="G1527" s="24" t="s">
        <v>2272</v>
      </c>
      <c r="H1527" s="24" t="s">
        <v>28</v>
      </c>
      <c r="I1527" s="24" t="s">
        <v>2258</v>
      </c>
      <c r="J1527" s="14" t="s">
        <v>29</v>
      </c>
      <c r="K1527" s="15" t="s">
        <v>58</v>
      </c>
      <c r="L1527" s="58"/>
      <c r="M1527" s="14"/>
      <c r="N1527" s="14" t="s">
        <v>390</v>
      </c>
      <c r="O1527" s="14"/>
      <c r="P1527" s="15" t="s">
        <v>2462</v>
      </c>
      <c r="Q1527" s="16">
        <v>4099</v>
      </c>
      <c r="R1527" s="17">
        <v>40</v>
      </c>
      <c r="S1527" s="18">
        <v>2828.31</v>
      </c>
      <c r="T1527" s="19" t="s">
        <v>34</v>
      </c>
      <c r="U1527" s="20" t="s">
        <v>39</v>
      </c>
      <c r="V1527" s="21" t="s">
        <v>38</v>
      </c>
      <c r="W1527" s="22">
        <v>1</v>
      </c>
      <c r="X1527" s="23"/>
    </row>
    <row r="1528" spans="1:24" s="1" customFormat="1" ht="108" customHeight="1" x14ac:dyDescent="0.3">
      <c r="A1528" s="11" t="s">
        <v>23</v>
      </c>
      <c r="B1528" s="11" t="s">
        <v>2468</v>
      </c>
      <c r="C1528" s="12" t="s">
        <v>2469</v>
      </c>
      <c r="D1528" s="26"/>
      <c r="E1528" s="39" t="str">
        <f>HYPERLINK("https://www.google.ru/search?q=HV8182-010&amp;newwindow=1&amp;tbm=isch","Еще фото")</f>
        <v>Еще фото</v>
      </c>
      <c r="F1528" s="13"/>
      <c r="G1528" s="11" t="s">
        <v>2267</v>
      </c>
      <c r="H1528" s="11" t="s">
        <v>28</v>
      </c>
      <c r="I1528" s="14" t="s">
        <v>2258</v>
      </c>
      <c r="J1528" s="14" t="s">
        <v>122</v>
      </c>
      <c r="K1528" s="15" t="s">
        <v>134</v>
      </c>
      <c r="L1528" s="14"/>
      <c r="M1528" s="14"/>
      <c r="N1528" s="14" t="s">
        <v>241</v>
      </c>
      <c r="O1528" s="14"/>
      <c r="P1528" s="15" t="s">
        <v>164</v>
      </c>
      <c r="Q1528" s="16">
        <v>2799</v>
      </c>
      <c r="R1528" s="17">
        <v>40</v>
      </c>
      <c r="S1528" s="18">
        <v>1931.31</v>
      </c>
      <c r="T1528" s="19" t="s">
        <v>34</v>
      </c>
      <c r="U1528" s="20" t="s">
        <v>39</v>
      </c>
      <c r="V1528" s="21" t="s">
        <v>137</v>
      </c>
      <c r="W1528" s="22">
        <v>1</v>
      </c>
      <c r="X1528" s="23"/>
    </row>
    <row r="1529" spans="1:24" s="1" customFormat="1" ht="108" customHeight="1" x14ac:dyDescent="0.3">
      <c r="A1529" s="11" t="s">
        <v>23</v>
      </c>
      <c r="B1529" s="11" t="s">
        <v>2470</v>
      </c>
      <c r="C1529" s="12" t="s">
        <v>2471</v>
      </c>
      <c r="D1529" s="26"/>
      <c r="E1529" s="39" t="str">
        <f>HYPERLINK("https://www.google.ru/search?q=HV8306-324&amp;newwindow=1&amp;tbm=isch","Еще фото")</f>
        <v>Еще фото</v>
      </c>
      <c r="F1529" s="13"/>
      <c r="G1529" s="11" t="s">
        <v>2283</v>
      </c>
      <c r="H1529" s="11" t="s">
        <v>28</v>
      </c>
      <c r="I1529" s="14" t="s">
        <v>2258</v>
      </c>
      <c r="J1529" s="14" t="s">
        <v>122</v>
      </c>
      <c r="K1529" s="15" t="s">
        <v>30</v>
      </c>
      <c r="L1529" s="14" t="s">
        <v>2472</v>
      </c>
      <c r="M1529" s="14"/>
      <c r="N1529" s="14" t="s">
        <v>64</v>
      </c>
      <c r="O1529" s="14"/>
      <c r="P1529" s="15" t="s">
        <v>119</v>
      </c>
      <c r="Q1529" s="16">
        <v>10899</v>
      </c>
      <c r="R1529" s="17">
        <v>40</v>
      </c>
      <c r="S1529" s="18">
        <v>7520.3099999999986</v>
      </c>
      <c r="T1529" s="19" t="s">
        <v>34</v>
      </c>
      <c r="U1529" s="20" t="s">
        <v>35</v>
      </c>
      <c r="V1529" s="21" t="s">
        <v>36</v>
      </c>
      <c r="W1529" s="22">
        <v>1</v>
      </c>
      <c r="X1529" s="23"/>
    </row>
    <row r="1530" spans="1:24" s="1" customFormat="1" ht="108" customHeight="1" x14ac:dyDescent="0.3">
      <c r="A1530" s="11" t="s">
        <v>23</v>
      </c>
      <c r="B1530" s="11" t="s">
        <v>2473</v>
      </c>
      <c r="C1530" s="12" t="s">
        <v>2474</v>
      </c>
      <c r="D1530" s="26"/>
      <c r="E1530" s="39" t="str">
        <f>HYPERLINK("https://www.google.ru/search?q=HV8314-324&amp;newwindow=1&amp;tbm=isch","Еще фото")</f>
        <v>Еще фото</v>
      </c>
      <c r="F1530" s="13"/>
      <c r="G1530" s="11" t="s">
        <v>2283</v>
      </c>
      <c r="H1530" s="11" t="s">
        <v>28</v>
      </c>
      <c r="I1530" s="14" t="s">
        <v>2258</v>
      </c>
      <c r="J1530" s="14" t="s">
        <v>122</v>
      </c>
      <c r="K1530" s="15" t="s">
        <v>30</v>
      </c>
      <c r="L1530" s="14" t="s">
        <v>2475</v>
      </c>
      <c r="M1530" s="14"/>
      <c r="N1530" s="14" t="s">
        <v>64</v>
      </c>
      <c r="O1530" s="14"/>
      <c r="P1530" s="15" t="s">
        <v>119</v>
      </c>
      <c r="Q1530" s="16">
        <v>6299</v>
      </c>
      <c r="R1530" s="17">
        <v>40</v>
      </c>
      <c r="S1530" s="18">
        <v>4346.3099999999995</v>
      </c>
      <c r="T1530" s="19" t="s">
        <v>34</v>
      </c>
      <c r="U1530" s="20" t="s">
        <v>37</v>
      </c>
      <c r="V1530" s="21" t="s">
        <v>38</v>
      </c>
      <c r="W1530" s="22">
        <v>1</v>
      </c>
      <c r="X1530" s="23"/>
    </row>
    <row r="1531" spans="1:24" s="1" customFormat="1" ht="26" customHeight="1" x14ac:dyDescent="0.3">
      <c r="A1531" s="11" t="s">
        <v>23</v>
      </c>
      <c r="B1531" s="11" t="s">
        <v>2476</v>
      </c>
      <c r="C1531" s="12" t="s">
        <v>2477</v>
      </c>
      <c r="D1531" s="53"/>
      <c r="E1531" s="39" t="str">
        <f>HYPERLINK("https://www.google.ru/search?q=IB6757-010&amp;newwindow=1&amp;tbm=isch","Еще фото")</f>
        <v>Еще фото</v>
      </c>
      <c r="F1531" s="13"/>
      <c r="G1531" s="11" t="s">
        <v>2272</v>
      </c>
      <c r="H1531" s="11" t="s">
        <v>28</v>
      </c>
      <c r="I1531" s="14" t="s">
        <v>2258</v>
      </c>
      <c r="J1531" s="14" t="s">
        <v>29</v>
      </c>
      <c r="K1531" s="15" t="s">
        <v>30</v>
      </c>
      <c r="L1531" s="56" t="s">
        <v>2478</v>
      </c>
      <c r="M1531" s="14"/>
      <c r="N1531" s="14" t="s">
        <v>92</v>
      </c>
      <c r="O1531" s="14"/>
      <c r="P1531" s="15" t="s">
        <v>2479</v>
      </c>
      <c r="Q1531" s="16">
        <v>4699</v>
      </c>
      <c r="R1531" s="17">
        <v>40</v>
      </c>
      <c r="S1531" s="18">
        <v>3242.31</v>
      </c>
      <c r="T1531" s="19" t="s">
        <v>34</v>
      </c>
      <c r="U1531" s="20" t="s">
        <v>47</v>
      </c>
      <c r="V1531" s="21" t="s">
        <v>48</v>
      </c>
      <c r="W1531" s="22">
        <v>1</v>
      </c>
      <c r="X1531" s="23"/>
    </row>
    <row r="1532" spans="1:24" s="1" customFormat="1" ht="26" customHeight="1" x14ac:dyDescent="0.3">
      <c r="A1532" s="24" t="s">
        <v>23</v>
      </c>
      <c r="B1532" s="24" t="s">
        <v>2476</v>
      </c>
      <c r="C1532" s="12" t="s">
        <v>2477</v>
      </c>
      <c r="D1532" s="54"/>
      <c r="E1532" s="39" t="str">
        <f>HYPERLINK("https://www.google.ru/search?q=IB6757-010&amp;newwindow=1&amp;tbm=isch","Еще фото")</f>
        <v>Еще фото</v>
      </c>
      <c r="F1532" s="13"/>
      <c r="G1532" s="24" t="s">
        <v>2272</v>
      </c>
      <c r="H1532" s="24" t="s">
        <v>28</v>
      </c>
      <c r="I1532" s="24" t="s">
        <v>2258</v>
      </c>
      <c r="J1532" s="14" t="s">
        <v>29</v>
      </c>
      <c r="K1532" s="15" t="s">
        <v>30</v>
      </c>
      <c r="L1532" s="57"/>
      <c r="M1532" s="14"/>
      <c r="N1532" s="14" t="s">
        <v>92</v>
      </c>
      <c r="O1532" s="14"/>
      <c r="P1532" s="15" t="s">
        <v>2479</v>
      </c>
      <c r="Q1532" s="16">
        <v>4699</v>
      </c>
      <c r="R1532" s="17">
        <v>40</v>
      </c>
      <c r="S1532" s="18">
        <v>3242.31</v>
      </c>
      <c r="T1532" s="19" t="s">
        <v>34</v>
      </c>
      <c r="U1532" s="20" t="s">
        <v>35</v>
      </c>
      <c r="V1532" s="21" t="s">
        <v>36</v>
      </c>
      <c r="W1532" s="22">
        <v>3</v>
      </c>
      <c r="X1532" s="23"/>
    </row>
    <row r="1533" spans="1:24" s="1" customFormat="1" ht="26" customHeight="1" x14ac:dyDescent="0.3">
      <c r="A1533" s="24" t="s">
        <v>23</v>
      </c>
      <c r="B1533" s="24" t="s">
        <v>2476</v>
      </c>
      <c r="C1533" s="12" t="s">
        <v>2477</v>
      </c>
      <c r="D1533" s="54"/>
      <c r="E1533" s="39" t="str">
        <f>HYPERLINK("https://www.google.ru/search?q=IB6757-010&amp;newwindow=1&amp;tbm=isch","Еще фото")</f>
        <v>Еще фото</v>
      </c>
      <c r="F1533" s="13"/>
      <c r="G1533" s="24" t="s">
        <v>2272</v>
      </c>
      <c r="H1533" s="24" t="s">
        <v>28</v>
      </c>
      <c r="I1533" s="24" t="s">
        <v>2258</v>
      </c>
      <c r="J1533" s="14" t="s">
        <v>29</v>
      </c>
      <c r="K1533" s="15" t="s">
        <v>30</v>
      </c>
      <c r="L1533" s="57"/>
      <c r="M1533" s="14"/>
      <c r="N1533" s="14" t="s">
        <v>92</v>
      </c>
      <c r="O1533" s="14"/>
      <c r="P1533" s="15" t="s">
        <v>2479</v>
      </c>
      <c r="Q1533" s="16">
        <v>4699</v>
      </c>
      <c r="R1533" s="17">
        <v>40</v>
      </c>
      <c r="S1533" s="18">
        <v>3242.31</v>
      </c>
      <c r="T1533" s="19" t="s">
        <v>34</v>
      </c>
      <c r="U1533" s="20" t="s">
        <v>37</v>
      </c>
      <c r="V1533" s="21" t="s">
        <v>38</v>
      </c>
      <c r="W1533" s="22">
        <v>1</v>
      </c>
      <c r="X1533" s="23"/>
    </row>
    <row r="1534" spans="1:24" s="1" customFormat="1" ht="26" customHeight="1" x14ac:dyDescent="0.3">
      <c r="A1534" s="24" t="s">
        <v>23</v>
      </c>
      <c r="B1534" s="24" t="s">
        <v>2476</v>
      </c>
      <c r="C1534" s="12" t="s">
        <v>2477</v>
      </c>
      <c r="D1534" s="55"/>
      <c r="E1534" s="39" t="str">
        <f>HYPERLINK("https://www.google.ru/search?q=IB6757-010&amp;newwindow=1&amp;tbm=isch","Еще фото")</f>
        <v>Еще фото</v>
      </c>
      <c r="F1534" s="13"/>
      <c r="G1534" s="24" t="s">
        <v>2272</v>
      </c>
      <c r="H1534" s="24" t="s">
        <v>28</v>
      </c>
      <c r="I1534" s="24" t="s">
        <v>2258</v>
      </c>
      <c r="J1534" s="14" t="s">
        <v>29</v>
      </c>
      <c r="K1534" s="15" t="s">
        <v>30</v>
      </c>
      <c r="L1534" s="58"/>
      <c r="M1534" s="14"/>
      <c r="N1534" s="14" t="s">
        <v>92</v>
      </c>
      <c r="O1534" s="14"/>
      <c r="P1534" s="15" t="s">
        <v>2479</v>
      </c>
      <c r="Q1534" s="16">
        <v>4699</v>
      </c>
      <c r="R1534" s="17">
        <v>40</v>
      </c>
      <c r="S1534" s="18">
        <v>3242.31</v>
      </c>
      <c r="T1534" s="19" t="s">
        <v>34</v>
      </c>
      <c r="U1534" s="20" t="s">
        <v>39</v>
      </c>
      <c r="V1534" s="21" t="s">
        <v>40</v>
      </c>
      <c r="W1534" s="22">
        <v>2</v>
      </c>
      <c r="X1534" s="23"/>
    </row>
    <row r="1535" spans="1:24" s="1" customFormat="1" ht="52.05" customHeight="1" x14ac:dyDescent="0.3">
      <c r="A1535" s="11" t="s">
        <v>23</v>
      </c>
      <c r="B1535" s="11" t="s">
        <v>2476</v>
      </c>
      <c r="C1535" s="12" t="s">
        <v>2480</v>
      </c>
      <c r="D1535" s="59"/>
      <c r="E1535" s="39" t="str">
        <f>HYPERLINK("https://www.google.ru/search?q=IB6757-100&amp;newwindow=1&amp;tbm=isch","Еще фото")</f>
        <v>Еще фото</v>
      </c>
      <c r="F1535" s="13"/>
      <c r="G1535" s="11" t="s">
        <v>2272</v>
      </c>
      <c r="H1535" s="11" t="s">
        <v>28</v>
      </c>
      <c r="I1535" s="14" t="s">
        <v>2258</v>
      </c>
      <c r="J1535" s="14" t="s">
        <v>29</v>
      </c>
      <c r="K1535" s="15" t="s">
        <v>30</v>
      </c>
      <c r="L1535" s="56" t="s">
        <v>2481</v>
      </c>
      <c r="M1535" s="14"/>
      <c r="N1535" s="14" t="s">
        <v>75</v>
      </c>
      <c r="O1535" s="14"/>
      <c r="P1535" s="15" t="s">
        <v>2479</v>
      </c>
      <c r="Q1535" s="16">
        <v>4699</v>
      </c>
      <c r="R1535" s="17">
        <v>40</v>
      </c>
      <c r="S1535" s="18">
        <v>3242.31</v>
      </c>
      <c r="T1535" s="19" t="s">
        <v>34</v>
      </c>
      <c r="U1535" s="20" t="s">
        <v>35</v>
      </c>
      <c r="V1535" s="21" t="s">
        <v>36</v>
      </c>
      <c r="W1535" s="22">
        <v>1</v>
      </c>
      <c r="X1535" s="23"/>
    </row>
    <row r="1536" spans="1:24" s="1" customFormat="1" ht="61.05" customHeight="1" x14ac:dyDescent="0.3">
      <c r="A1536" s="24" t="s">
        <v>23</v>
      </c>
      <c r="B1536" s="24" t="s">
        <v>2476</v>
      </c>
      <c r="C1536" s="12" t="s">
        <v>2480</v>
      </c>
      <c r="D1536" s="60"/>
      <c r="E1536" s="39" t="str">
        <f>HYPERLINK("https://www.google.ru/search?q=IB6757-100&amp;newwindow=1&amp;tbm=isch","Еще фото")</f>
        <v>Еще фото</v>
      </c>
      <c r="F1536" s="13"/>
      <c r="G1536" s="24" t="s">
        <v>2272</v>
      </c>
      <c r="H1536" s="24" t="s">
        <v>28</v>
      </c>
      <c r="I1536" s="24" t="s">
        <v>2258</v>
      </c>
      <c r="J1536" s="14" t="s">
        <v>29</v>
      </c>
      <c r="K1536" s="15" t="s">
        <v>30</v>
      </c>
      <c r="L1536" s="58"/>
      <c r="M1536" s="14"/>
      <c r="N1536" s="14" t="s">
        <v>75</v>
      </c>
      <c r="O1536" s="14"/>
      <c r="P1536" s="15" t="s">
        <v>2479</v>
      </c>
      <c r="Q1536" s="16">
        <v>4699</v>
      </c>
      <c r="R1536" s="17">
        <v>40</v>
      </c>
      <c r="S1536" s="18">
        <v>3242.31</v>
      </c>
      <c r="T1536" s="19" t="s">
        <v>34</v>
      </c>
      <c r="U1536" s="20" t="s">
        <v>37</v>
      </c>
      <c r="V1536" s="21" t="s">
        <v>38</v>
      </c>
      <c r="W1536" s="22">
        <v>1</v>
      </c>
      <c r="X1536" s="23"/>
    </row>
    <row r="1537" spans="1:24" s="1" customFormat="1" ht="108" customHeight="1" x14ac:dyDescent="0.3">
      <c r="A1537" s="11" t="s">
        <v>23</v>
      </c>
      <c r="B1537" s="11" t="s">
        <v>2482</v>
      </c>
      <c r="C1537" s="12" t="s">
        <v>2483</v>
      </c>
      <c r="D1537" s="26"/>
      <c r="E1537" s="39" t="str">
        <f>HYPERLINK("https://www.google.ru/search?q=IB9406-006&amp;newwindow=1&amp;tbm=isch","Еще фото")</f>
        <v>Еще фото</v>
      </c>
      <c r="F1537" s="13"/>
      <c r="G1537" s="11" t="s">
        <v>2272</v>
      </c>
      <c r="H1537" s="11" t="s">
        <v>28</v>
      </c>
      <c r="I1537" s="14" t="s">
        <v>2258</v>
      </c>
      <c r="J1537" s="14" t="s">
        <v>29</v>
      </c>
      <c r="K1537" s="15" t="s">
        <v>58</v>
      </c>
      <c r="L1537" s="14" t="s">
        <v>2484</v>
      </c>
      <c r="M1537" s="14"/>
      <c r="N1537" s="14" t="s">
        <v>1656</v>
      </c>
      <c r="O1537" s="14"/>
      <c r="P1537" s="15" t="s">
        <v>2485</v>
      </c>
      <c r="Q1537" s="16">
        <v>6199</v>
      </c>
      <c r="R1537" s="17">
        <v>40</v>
      </c>
      <c r="S1537" s="18">
        <v>4277.3099999999995</v>
      </c>
      <c r="T1537" s="19" t="s">
        <v>34</v>
      </c>
      <c r="U1537" s="20" t="s">
        <v>39</v>
      </c>
      <c r="V1537" s="21" t="s">
        <v>38</v>
      </c>
      <c r="W1537" s="22">
        <v>1</v>
      </c>
      <c r="X1537" s="23"/>
    </row>
    <row r="1538" spans="1:24" s="1" customFormat="1" ht="52.05" customHeight="1" x14ac:dyDescent="0.3">
      <c r="A1538" s="11" t="s">
        <v>23</v>
      </c>
      <c r="B1538" s="11" t="s">
        <v>2486</v>
      </c>
      <c r="C1538" s="12" t="s">
        <v>2487</v>
      </c>
      <c r="D1538" s="59"/>
      <c r="E1538" s="39" t="str">
        <f>HYPERLINK("https://www.google.ru/search?q=IF0882-100&amp;newwindow=1&amp;tbm=isch","Еще фото")</f>
        <v>Еще фото</v>
      </c>
      <c r="F1538" s="13"/>
      <c r="G1538" s="11" t="s">
        <v>2272</v>
      </c>
      <c r="H1538" s="11" t="s">
        <v>28</v>
      </c>
      <c r="I1538" s="14" t="s">
        <v>2258</v>
      </c>
      <c r="J1538" s="14" t="s">
        <v>29</v>
      </c>
      <c r="K1538" s="15" t="s">
        <v>30</v>
      </c>
      <c r="L1538" s="56" t="s">
        <v>2488</v>
      </c>
      <c r="M1538" s="14"/>
      <c r="N1538" s="14" t="s">
        <v>75</v>
      </c>
      <c r="O1538" s="14"/>
      <c r="P1538" s="15" t="s">
        <v>2489</v>
      </c>
      <c r="Q1538" s="16">
        <v>6299</v>
      </c>
      <c r="R1538" s="17">
        <v>40</v>
      </c>
      <c r="S1538" s="18">
        <v>4346.3099999999995</v>
      </c>
      <c r="T1538" s="19" t="s">
        <v>34</v>
      </c>
      <c r="U1538" s="20" t="s">
        <v>35</v>
      </c>
      <c r="V1538" s="21" t="s">
        <v>36</v>
      </c>
      <c r="W1538" s="22">
        <v>4</v>
      </c>
      <c r="X1538" s="23"/>
    </row>
    <row r="1539" spans="1:24" s="1" customFormat="1" ht="61.05" customHeight="1" x14ac:dyDescent="0.3">
      <c r="A1539" s="24" t="s">
        <v>23</v>
      </c>
      <c r="B1539" s="24" t="s">
        <v>2486</v>
      </c>
      <c r="C1539" s="12" t="s">
        <v>2487</v>
      </c>
      <c r="D1539" s="60"/>
      <c r="E1539" s="39" t="str">
        <f>HYPERLINK("https://www.google.ru/search?q=IF0882-100&amp;newwindow=1&amp;tbm=isch","Еще фото")</f>
        <v>Еще фото</v>
      </c>
      <c r="F1539" s="13"/>
      <c r="G1539" s="24" t="s">
        <v>2272</v>
      </c>
      <c r="H1539" s="24" t="s">
        <v>28</v>
      </c>
      <c r="I1539" s="24" t="s">
        <v>2258</v>
      </c>
      <c r="J1539" s="14" t="s">
        <v>29</v>
      </c>
      <c r="K1539" s="15" t="s">
        <v>30</v>
      </c>
      <c r="L1539" s="58"/>
      <c r="M1539" s="14"/>
      <c r="N1539" s="14" t="s">
        <v>75</v>
      </c>
      <c r="O1539" s="14"/>
      <c r="P1539" s="15" t="s">
        <v>2489</v>
      </c>
      <c r="Q1539" s="16">
        <v>6299</v>
      </c>
      <c r="R1539" s="17">
        <v>40</v>
      </c>
      <c r="S1539" s="18">
        <v>4346.3099999999995</v>
      </c>
      <c r="T1539" s="19" t="s">
        <v>34</v>
      </c>
      <c r="U1539" s="20" t="s">
        <v>37</v>
      </c>
      <c r="V1539" s="21" t="s">
        <v>38</v>
      </c>
      <c r="W1539" s="22">
        <v>4</v>
      </c>
      <c r="X1539" s="23"/>
    </row>
    <row r="1540" spans="1:24" s="1" customFormat="1" ht="108" customHeight="1" x14ac:dyDescent="0.3">
      <c r="A1540" s="11" t="s">
        <v>23</v>
      </c>
      <c r="B1540" s="11" t="s">
        <v>2486</v>
      </c>
      <c r="C1540" s="12" t="s">
        <v>2490</v>
      </c>
      <c r="D1540" s="26"/>
      <c r="E1540" s="39" t="str">
        <f>HYPERLINK("https://www.google.ru/search?q=IF0882-412&amp;newwindow=1&amp;tbm=isch","Еще фото")</f>
        <v>Еще фото</v>
      </c>
      <c r="F1540" s="13"/>
      <c r="G1540" s="11" t="s">
        <v>2272</v>
      </c>
      <c r="H1540" s="11" t="s">
        <v>28</v>
      </c>
      <c r="I1540" s="14" t="s">
        <v>2258</v>
      </c>
      <c r="J1540" s="14" t="s">
        <v>183</v>
      </c>
      <c r="K1540" s="15" t="s">
        <v>30</v>
      </c>
      <c r="L1540" s="14" t="s">
        <v>2488</v>
      </c>
      <c r="M1540" s="14"/>
      <c r="N1540" s="14" t="s">
        <v>85</v>
      </c>
      <c r="O1540" s="14"/>
      <c r="P1540" s="15" t="s">
        <v>2491</v>
      </c>
      <c r="Q1540" s="16">
        <v>5599</v>
      </c>
      <c r="R1540" s="17">
        <v>40</v>
      </c>
      <c r="S1540" s="18">
        <v>3863.31</v>
      </c>
      <c r="T1540" s="19" t="s">
        <v>34</v>
      </c>
      <c r="U1540" s="20" t="s">
        <v>47</v>
      </c>
      <c r="V1540" s="21" t="s">
        <v>48</v>
      </c>
      <c r="W1540" s="22">
        <v>2</v>
      </c>
      <c r="X1540" s="23"/>
    </row>
    <row r="1541" spans="1:24" s="1" customFormat="1" ht="108" customHeight="1" x14ac:dyDescent="0.3">
      <c r="A1541" s="11" t="s">
        <v>23</v>
      </c>
      <c r="B1541" s="11" t="s">
        <v>2492</v>
      </c>
      <c r="C1541" s="12" t="s">
        <v>2493</v>
      </c>
      <c r="D1541" s="26"/>
      <c r="E1541" s="39" t="str">
        <f>HYPERLINK("https://www.google.ru/search?q=IF2221-101&amp;newwindow=1&amp;tbm=isch","Еще фото")</f>
        <v>Еще фото</v>
      </c>
      <c r="F1541" s="13"/>
      <c r="G1541" s="11" t="s">
        <v>2272</v>
      </c>
      <c r="H1541" s="11" t="s">
        <v>28</v>
      </c>
      <c r="I1541" s="14" t="s">
        <v>2258</v>
      </c>
      <c r="J1541" s="14" t="s">
        <v>183</v>
      </c>
      <c r="K1541" s="15" t="s">
        <v>58</v>
      </c>
      <c r="L1541" s="14" t="s">
        <v>2494</v>
      </c>
      <c r="M1541" s="14"/>
      <c r="N1541" s="14" t="s">
        <v>75</v>
      </c>
      <c r="O1541" s="14"/>
      <c r="P1541" s="15" t="s">
        <v>198</v>
      </c>
      <c r="Q1541" s="16">
        <v>5899</v>
      </c>
      <c r="R1541" s="17">
        <v>40</v>
      </c>
      <c r="S1541" s="18">
        <v>4070.31</v>
      </c>
      <c r="T1541" s="19" t="s">
        <v>34</v>
      </c>
      <c r="U1541" s="20" t="s">
        <v>35</v>
      </c>
      <c r="V1541" s="21" t="s">
        <v>36</v>
      </c>
      <c r="W1541" s="22">
        <v>1</v>
      </c>
      <c r="X1541" s="23"/>
    </row>
    <row r="1542" spans="1:24" s="1" customFormat="1" ht="108" customHeight="1" x14ac:dyDescent="0.3">
      <c r="A1542" s="11" t="s">
        <v>23</v>
      </c>
      <c r="B1542" s="11" t="s">
        <v>2495</v>
      </c>
      <c r="C1542" s="12" t="s">
        <v>2496</v>
      </c>
      <c r="D1542" s="26"/>
      <c r="E1542" s="39" t="str">
        <f>HYPERLINK("https://www.google.ru/search?q=IF2549-010&amp;newwindow=1&amp;tbm=isch","Еще фото")</f>
        <v>Еще фото</v>
      </c>
      <c r="F1542" s="13"/>
      <c r="G1542" s="11" t="s">
        <v>2257</v>
      </c>
      <c r="H1542" s="11" t="s">
        <v>28</v>
      </c>
      <c r="I1542" s="14" t="s">
        <v>2258</v>
      </c>
      <c r="J1542" s="14" t="s">
        <v>122</v>
      </c>
      <c r="K1542" s="15" t="s">
        <v>30</v>
      </c>
      <c r="L1542" s="14" t="s">
        <v>2497</v>
      </c>
      <c r="M1542" s="14"/>
      <c r="N1542" s="14" t="s">
        <v>92</v>
      </c>
      <c r="O1542" s="14"/>
      <c r="P1542" s="15" t="s">
        <v>119</v>
      </c>
      <c r="Q1542" s="16">
        <v>5799</v>
      </c>
      <c r="R1542" s="17">
        <v>40</v>
      </c>
      <c r="S1542" s="18">
        <v>4001.31</v>
      </c>
      <c r="T1542" s="19" t="s">
        <v>34</v>
      </c>
      <c r="U1542" s="20" t="s">
        <v>39</v>
      </c>
      <c r="V1542" s="21" t="s">
        <v>40</v>
      </c>
      <c r="W1542" s="22">
        <v>1</v>
      </c>
      <c r="X1542" s="23"/>
    </row>
    <row r="1543" spans="1:24" s="1" customFormat="1" ht="26" customHeight="1" x14ac:dyDescent="0.3">
      <c r="A1543" s="11" t="s">
        <v>23</v>
      </c>
      <c r="B1543" s="11" t="s">
        <v>2498</v>
      </c>
      <c r="C1543" s="12" t="s">
        <v>2499</v>
      </c>
      <c r="D1543" s="53"/>
      <c r="E1543" s="39" t="str">
        <f>HYPERLINK("https://www.google.ru/search?q=IF2772-360&amp;newwindow=1&amp;tbm=isch","Еще фото")</f>
        <v>Еще фото</v>
      </c>
      <c r="F1543" s="13"/>
      <c r="G1543" s="11" t="s">
        <v>2272</v>
      </c>
      <c r="H1543" s="11" t="s">
        <v>28</v>
      </c>
      <c r="I1543" s="14" t="s">
        <v>2258</v>
      </c>
      <c r="J1543" s="14" t="s">
        <v>29</v>
      </c>
      <c r="K1543" s="15" t="s">
        <v>134</v>
      </c>
      <c r="L1543" s="56" t="s">
        <v>2500</v>
      </c>
      <c r="M1543" s="14"/>
      <c r="N1543" s="14" t="s">
        <v>64</v>
      </c>
      <c r="O1543" s="14"/>
      <c r="P1543" s="15" t="s">
        <v>119</v>
      </c>
      <c r="Q1543" s="16">
        <v>4699</v>
      </c>
      <c r="R1543" s="17">
        <v>40</v>
      </c>
      <c r="S1543" s="18">
        <v>3242.31</v>
      </c>
      <c r="T1543" s="19" t="s">
        <v>34</v>
      </c>
      <c r="U1543" s="20" t="s">
        <v>47</v>
      </c>
      <c r="V1543" s="21" t="s">
        <v>136</v>
      </c>
      <c r="W1543" s="22">
        <v>1</v>
      </c>
      <c r="X1543" s="23"/>
    </row>
    <row r="1544" spans="1:24" s="1" customFormat="1" ht="26" customHeight="1" x14ac:dyDescent="0.3">
      <c r="A1544" s="24" t="s">
        <v>23</v>
      </c>
      <c r="B1544" s="24" t="s">
        <v>2498</v>
      </c>
      <c r="C1544" s="12" t="s">
        <v>2499</v>
      </c>
      <c r="D1544" s="54"/>
      <c r="E1544" s="39" t="str">
        <f>HYPERLINK("https://www.google.ru/search?q=IF2772-360&amp;newwindow=1&amp;tbm=isch","Еще фото")</f>
        <v>Еще фото</v>
      </c>
      <c r="F1544" s="13"/>
      <c r="G1544" s="24" t="s">
        <v>2272</v>
      </c>
      <c r="H1544" s="24" t="s">
        <v>28</v>
      </c>
      <c r="I1544" s="24" t="s">
        <v>2258</v>
      </c>
      <c r="J1544" s="14" t="s">
        <v>29</v>
      </c>
      <c r="K1544" s="15" t="s">
        <v>134</v>
      </c>
      <c r="L1544" s="57"/>
      <c r="M1544" s="14"/>
      <c r="N1544" s="14" t="s">
        <v>64</v>
      </c>
      <c r="O1544" s="14"/>
      <c r="P1544" s="15" t="s">
        <v>119</v>
      </c>
      <c r="Q1544" s="16">
        <v>4699</v>
      </c>
      <c r="R1544" s="17">
        <v>40</v>
      </c>
      <c r="S1544" s="18">
        <v>3242.31</v>
      </c>
      <c r="T1544" s="19" t="s">
        <v>34</v>
      </c>
      <c r="U1544" s="20" t="s">
        <v>35</v>
      </c>
      <c r="V1544" s="21" t="s">
        <v>1984</v>
      </c>
      <c r="W1544" s="22">
        <v>1</v>
      </c>
      <c r="X1544" s="23"/>
    </row>
    <row r="1545" spans="1:24" s="1" customFormat="1" ht="26" customHeight="1" x14ac:dyDescent="0.3">
      <c r="A1545" s="24" t="s">
        <v>23</v>
      </c>
      <c r="B1545" s="24" t="s">
        <v>2498</v>
      </c>
      <c r="C1545" s="12" t="s">
        <v>2499</v>
      </c>
      <c r="D1545" s="54"/>
      <c r="E1545" s="39" t="str">
        <f>HYPERLINK("https://www.google.ru/search?q=IF2772-360&amp;newwindow=1&amp;tbm=isch","Еще фото")</f>
        <v>Еще фото</v>
      </c>
      <c r="F1545" s="13"/>
      <c r="G1545" s="24" t="s">
        <v>2272</v>
      </c>
      <c r="H1545" s="24" t="s">
        <v>28</v>
      </c>
      <c r="I1545" s="24" t="s">
        <v>2258</v>
      </c>
      <c r="J1545" s="14" t="s">
        <v>29</v>
      </c>
      <c r="K1545" s="15" t="s">
        <v>134</v>
      </c>
      <c r="L1545" s="57"/>
      <c r="M1545" s="14"/>
      <c r="N1545" s="14" t="s">
        <v>64</v>
      </c>
      <c r="O1545" s="14"/>
      <c r="P1545" s="15" t="s">
        <v>119</v>
      </c>
      <c r="Q1545" s="16">
        <v>4699</v>
      </c>
      <c r="R1545" s="17">
        <v>40</v>
      </c>
      <c r="S1545" s="18">
        <v>3242.31</v>
      </c>
      <c r="T1545" s="19" t="s">
        <v>34</v>
      </c>
      <c r="U1545" s="20" t="s">
        <v>37</v>
      </c>
      <c r="V1545" s="21" t="s">
        <v>2260</v>
      </c>
      <c r="W1545" s="22">
        <v>1</v>
      </c>
      <c r="X1545" s="23"/>
    </row>
    <row r="1546" spans="1:24" s="1" customFormat="1" ht="26" customHeight="1" x14ac:dyDescent="0.3">
      <c r="A1546" s="24" t="s">
        <v>23</v>
      </c>
      <c r="B1546" s="24" t="s">
        <v>2498</v>
      </c>
      <c r="C1546" s="12" t="s">
        <v>2499</v>
      </c>
      <c r="D1546" s="55"/>
      <c r="E1546" s="39" t="str">
        <f>HYPERLINK("https://www.google.ru/search?q=IF2772-360&amp;newwindow=1&amp;tbm=isch","Еще фото")</f>
        <v>Еще фото</v>
      </c>
      <c r="F1546" s="13"/>
      <c r="G1546" s="24" t="s">
        <v>2272</v>
      </c>
      <c r="H1546" s="24" t="s">
        <v>28</v>
      </c>
      <c r="I1546" s="24" t="s">
        <v>2258</v>
      </c>
      <c r="J1546" s="14" t="s">
        <v>29</v>
      </c>
      <c r="K1546" s="15" t="s">
        <v>134</v>
      </c>
      <c r="L1546" s="58"/>
      <c r="M1546" s="14"/>
      <c r="N1546" s="14" t="s">
        <v>64</v>
      </c>
      <c r="O1546" s="14"/>
      <c r="P1546" s="15" t="s">
        <v>119</v>
      </c>
      <c r="Q1546" s="16">
        <v>4699</v>
      </c>
      <c r="R1546" s="17">
        <v>40</v>
      </c>
      <c r="S1546" s="18">
        <v>3242.31</v>
      </c>
      <c r="T1546" s="19" t="s">
        <v>34</v>
      </c>
      <c r="U1546" s="20" t="s">
        <v>39</v>
      </c>
      <c r="V1546" s="21" t="s">
        <v>137</v>
      </c>
      <c r="W1546" s="22">
        <v>3</v>
      </c>
      <c r="X1546" s="23"/>
    </row>
    <row r="1547" spans="1:24" s="1" customFormat="1" ht="52.05" customHeight="1" x14ac:dyDescent="0.3">
      <c r="A1547" s="11" t="s">
        <v>23</v>
      </c>
      <c r="B1547" s="11" t="s">
        <v>2501</v>
      </c>
      <c r="C1547" s="12" t="s">
        <v>2502</v>
      </c>
      <c r="D1547" s="59"/>
      <c r="E1547" s="39" t="str">
        <f>HYPERLINK("https://www.google.ru/search?q=IF3133-010&amp;newwindow=1&amp;tbm=isch","Еще фото")</f>
        <v>Еще фото</v>
      </c>
      <c r="F1547" s="13"/>
      <c r="G1547" s="11" t="s">
        <v>2272</v>
      </c>
      <c r="H1547" s="11" t="s">
        <v>28</v>
      </c>
      <c r="I1547" s="14" t="s">
        <v>2258</v>
      </c>
      <c r="J1547" s="14" t="s">
        <v>183</v>
      </c>
      <c r="K1547" s="15" t="s">
        <v>30</v>
      </c>
      <c r="L1547" s="56"/>
      <c r="M1547" s="14"/>
      <c r="N1547" s="14" t="s">
        <v>92</v>
      </c>
      <c r="O1547" s="14"/>
      <c r="P1547" s="15" t="s">
        <v>198</v>
      </c>
      <c r="Q1547" s="16">
        <v>5799</v>
      </c>
      <c r="R1547" s="17">
        <v>40</v>
      </c>
      <c r="S1547" s="18">
        <v>4001.31</v>
      </c>
      <c r="T1547" s="19" t="s">
        <v>34</v>
      </c>
      <c r="U1547" s="20" t="s">
        <v>47</v>
      </c>
      <c r="V1547" s="21" t="s">
        <v>48</v>
      </c>
      <c r="W1547" s="22">
        <v>1</v>
      </c>
      <c r="X1547" s="23"/>
    </row>
    <row r="1548" spans="1:24" s="1" customFormat="1" ht="61.05" customHeight="1" x14ac:dyDescent="0.3">
      <c r="A1548" s="24" t="s">
        <v>23</v>
      </c>
      <c r="B1548" s="24" t="s">
        <v>2501</v>
      </c>
      <c r="C1548" s="12" t="s">
        <v>2502</v>
      </c>
      <c r="D1548" s="60"/>
      <c r="E1548" s="39" t="str">
        <f>HYPERLINK("https://www.google.ru/search?q=IF3133-010&amp;newwindow=1&amp;tbm=isch","Еще фото")</f>
        <v>Еще фото</v>
      </c>
      <c r="F1548" s="13"/>
      <c r="G1548" s="24" t="s">
        <v>2272</v>
      </c>
      <c r="H1548" s="24" t="s">
        <v>28</v>
      </c>
      <c r="I1548" s="24" t="s">
        <v>2258</v>
      </c>
      <c r="J1548" s="14" t="s">
        <v>183</v>
      </c>
      <c r="K1548" s="15" t="s">
        <v>30</v>
      </c>
      <c r="L1548" s="58"/>
      <c r="M1548" s="14"/>
      <c r="N1548" s="14" t="s">
        <v>92</v>
      </c>
      <c r="O1548" s="14"/>
      <c r="P1548" s="15" t="s">
        <v>198</v>
      </c>
      <c r="Q1548" s="16">
        <v>5799</v>
      </c>
      <c r="R1548" s="17">
        <v>40</v>
      </c>
      <c r="S1548" s="18">
        <v>4001.31</v>
      </c>
      <c r="T1548" s="19" t="s">
        <v>34</v>
      </c>
      <c r="U1548" s="20" t="s">
        <v>37</v>
      </c>
      <c r="V1548" s="21" t="s">
        <v>38</v>
      </c>
      <c r="W1548" s="22">
        <v>1</v>
      </c>
      <c r="X1548" s="23"/>
    </row>
    <row r="1549" spans="1:24" s="1" customFormat="1" ht="108" customHeight="1" x14ac:dyDescent="0.3">
      <c r="A1549" s="11" t="s">
        <v>23</v>
      </c>
      <c r="B1549" s="11" t="s">
        <v>2503</v>
      </c>
      <c r="C1549" s="12" t="s">
        <v>2504</v>
      </c>
      <c r="D1549" s="26"/>
      <c r="E1549" s="39" t="str">
        <f>HYPERLINK("https://www.google.ru/search?q=IH1121-328&amp;newwindow=1&amp;tbm=isch","Еще фото")</f>
        <v>Еще фото</v>
      </c>
      <c r="F1549" s="13"/>
      <c r="G1549" s="11" t="s">
        <v>2272</v>
      </c>
      <c r="H1549" s="11" t="s">
        <v>28</v>
      </c>
      <c r="I1549" s="14" t="s">
        <v>2258</v>
      </c>
      <c r="J1549" s="14" t="s">
        <v>29</v>
      </c>
      <c r="K1549" s="15" t="s">
        <v>30</v>
      </c>
      <c r="L1549" s="14" t="s">
        <v>2505</v>
      </c>
      <c r="M1549" s="14"/>
      <c r="N1549" s="14" t="s">
        <v>64</v>
      </c>
      <c r="O1549" s="14"/>
      <c r="P1549" s="15" t="s">
        <v>274</v>
      </c>
      <c r="Q1549" s="16">
        <v>5899</v>
      </c>
      <c r="R1549" s="17">
        <v>40</v>
      </c>
      <c r="S1549" s="18">
        <v>4070.31</v>
      </c>
      <c r="T1549" s="19" t="s">
        <v>34</v>
      </c>
      <c r="U1549" s="20" t="s">
        <v>37</v>
      </c>
      <c r="V1549" s="21" t="s">
        <v>38</v>
      </c>
      <c r="W1549" s="22">
        <v>1</v>
      </c>
      <c r="X1549" s="23"/>
    </row>
    <row r="1550" spans="1:24" s="1" customFormat="1" ht="108" customHeight="1" x14ac:dyDescent="0.3">
      <c r="A1550" s="11" t="s">
        <v>23</v>
      </c>
      <c r="B1550" s="11" t="s">
        <v>2506</v>
      </c>
      <c r="C1550" s="12" t="s">
        <v>2507</v>
      </c>
      <c r="D1550" s="26"/>
      <c r="E1550" s="39" t="str">
        <f>HYPERLINK("https://www.google.ru/search?q=IH1359-010&amp;newwindow=1&amp;tbm=isch","Еще фото")</f>
        <v>Еще фото</v>
      </c>
      <c r="F1550" s="13"/>
      <c r="G1550" s="11" t="s">
        <v>2272</v>
      </c>
      <c r="H1550" s="11" t="s">
        <v>28</v>
      </c>
      <c r="I1550" s="14" t="s">
        <v>2258</v>
      </c>
      <c r="J1550" s="14" t="s">
        <v>29</v>
      </c>
      <c r="K1550" s="15" t="s">
        <v>30</v>
      </c>
      <c r="L1550" s="14" t="s">
        <v>2508</v>
      </c>
      <c r="M1550" s="14"/>
      <c r="N1550" s="14" t="s">
        <v>92</v>
      </c>
      <c r="O1550" s="14"/>
      <c r="P1550" s="15" t="s">
        <v>198</v>
      </c>
      <c r="Q1550" s="16">
        <v>5299</v>
      </c>
      <c r="R1550" s="17">
        <v>40</v>
      </c>
      <c r="S1550" s="18">
        <v>3656.31</v>
      </c>
      <c r="T1550" s="19" t="s">
        <v>34</v>
      </c>
      <c r="U1550" s="20" t="s">
        <v>39</v>
      </c>
      <c r="V1550" s="21" t="s">
        <v>40</v>
      </c>
      <c r="W1550" s="22">
        <v>1</v>
      </c>
      <c r="X1550" s="23"/>
    </row>
    <row r="1551" spans="1:24" s="1" customFormat="1" ht="52.05" customHeight="1" x14ac:dyDescent="0.3">
      <c r="A1551" s="11" t="s">
        <v>23</v>
      </c>
      <c r="B1551" s="11" t="s">
        <v>2509</v>
      </c>
      <c r="C1551" s="12" t="s">
        <v>2510</v>
      </c>
      <c r="D1551" s="59"/>
      <c r="E1551" s="39" t="str">
        <f>HYPERLINK("https://www.google.ru/search?q=IH2258-381&amp;newwindow=1&amp;tbm=isch","Еще фото")</f>
        <v>Еще фото</v>
      </c>
      <c r="F1551" s="13"/>
      <c r="G1551" s="11" t="s">
        <v>2272</v>
      </c>
      <c r="H1551" s="11" t="s">
        <v>28</v>
      </c>
      <c r="I1551" s="14" t="s">
        <v>2258</v>
      </c>
      <c r="J1551" s="14" t="s">
        <v>122</v>
      </c>
      <c r="K1551" s="15" t="s">
        <v>134</v>
      </c>
      <c r="L1551" s="56" t="s">
        <v>2511</v>
      </c>
      <c r="M1551" s="14"/>
      <c r="N1551" s="14" t="s">
        <v>64</v>
      </c>
      <c r="O1551" s="14"/>
      <c r="P1551" s="15" t="s">
        <v>274</v>
      </c>
      <c r="Q1551" s="16">
        <v>4399</v>
      </c>
      <c r="R1551" s="17">
        <v>40</v>
      </c>
      <c r="S1551" s="18">
        <v>3035.31</v>
      </c>
      <c r="T1551" s="19" t="s">
        <v>34</v>
      </c>
      <c r="U1551" s="20" t="s">
        <v>47</v>
      </c>
      <c r="V1551" s="21" t="s">
        <v>136</v>
      </c>
      <c r="W1551" s="22">
        <v>1</v>
      </c>
      <c r="X1551" s="23"/>
    </row>
    <row r="1552" spans="1:24" s="1" customFormat="1" ht="61.05" customHeight="1" x14ac:dyDescent="0.3">
      <c r="A1552" s="24" t="s">
        <v>23</v>
      </c>
      <c r="B1552" s="24" t="s">
        <v>2509</v>
      </c>
      <c r="C1552" s="12" t="s">
        <v>2510</v>
      </c>
      <c r="D1552" s="60"/>
      <c r="E1552" s="39" t="str">
        <f>HYPERLINK("https://www.google.ru/search?q=IH2258-381&amp;newwindow=1&amp;tbm=isch","Еще фото")</f>
        <v>Еще фото</v>
      </c>
      <c r="F1552" s="13"/>
      <c r="G1552" s="24" t="s">
        <v>2272</v>
      </c>
      <c r="H1552" s="24" t="s">
        <v>28</v>
      </c>
      <c r="I1552" s="24" t="s">
        <v>2258</v>
      </c>
      <c r="J1552" s="14" t="s">
        <v>122</v>
      </c>
      <c r="K1552" s="15" t="s">
        <v>134</v>
      </c>
      <c r="L1552" s="58"/>
      <c r="M1552" s="14"/>
      <c r="N1552" s="14" t="s">
        <v>64</v>
      </c>
      <c r="O1552" s="14"/>
      <c r="P1552" s="15" t="s">
        <v>274</v>
      </c>
      <c r="Q1552" s="16">
        <v>4399</v>
      </c>
      <c r="R1552" s="17">
        <v>40</v>
      </c>
      <c r="S1552" s="18">
        <v>3035.31</v>
      </c>
      <c r="T1552" s="19" t="s">
        <v>34</v>
      </c>
      <c r="U1552" s="20" t="s">
        <v>37</v>
      </c>
      <c r="V1552" s="21" t="s">
        <v>2260</v>
      </c>
      <c r="W1552" s="22">
        <v>1</v>
      </c>
      <c r="X1552" s="23"/>
    </row>
    <row r="1553" spans="1:24" s="1" customFormat="1" ht="52.05" customHeight="1" x14ac:dyDescent="0.3">
      <c r="A1553" s="11" t="s">
        <v>23</v>
      </c>
      <c r="B1553" s="11" t="s">
        <v>2512</v>
      </c>
      <c r="C1553" s="12" t="s">
        <v>2513</v>
      </c>
      <c r="D1553" s="59"/>
      <c r="E1553" s="39" t="str">
        <f>HYPERLINK("https://www.google.ru/search?q=IM1664-010&amp;newwindow=1&amp;tbm=isch","Еще фото")</f>
        <v>Еще фото</v>
      </c>
      <c r="F1553" s="13"/>
      <c r="G1553" s="11" t="s">
        <v>2272</v>
      </c>
      <c r="H1553" s="11" t="s">
        <v>28</v>
      </c>
      <c r="I1553" s="14" t="s">
        <v>2258</v>
      </c>
      <c r="J1553" s="14" t="s">
        <v>122</v>
      </c>
      <c r="K1553" s="15" t="s">
        <v>30</v>
      </c>
      <c r="L1553" s="56"/>
      <c r="M1553" s="14"/>
      <c r="N1553" s="14" t="s">
        <v>92</v>
      </c>
      <c r="O1553" s="14"/>
      <c r="P1553" s="15" t="s">
        <v>274</v>
      </c>
      <c r="Q1553" s="16">
        <v>4499</v>
      </c>
      <c r="R1553" s="17">
        <v>40</v>
      </c>
      <c r="S1553" s="18">
        <v>3104.31</v>
      </c>
      <c r="T1553" s="19" t="s">
        <v>34</v>
      </c>
      <c r="U1553" s="20" t="s">
        <v>47</v>
      </c>
      <c r="V1553" s="21" t="s">
        <v>48</v>
      </c>
      <c r="W1553" s="22">
        <v>1</v>
      </c>
      <c r="X1553" s="23"/>
    </row>
    <row r="1554" spans="1:24" s="1" customFormat="1" ht="61.05" customHeight="1" x14ac:dyDescent="0.3">
      <c r="A1554" s="24" t="s">
        <v>23</v>
      </c>
      <c r="B1554" s="24" t="s">
        <v>2512</v>
      </c>
      <c r="C1554" s="12" t="s">
        <v>2513</v>
      </c>
      <c r="D1554" s="60"/>
      <c r="E1554" s="39" t="str">
        <f>HYPERLINK("https://www.google.ru/search?q=IM1664-010&amp;newwindow=1&amp;tbm=isch","Еще фото")</f>
        <v>Еще фото</v>
      </c>
      <c r="F1554" s="13"/>
      <c r="G1554" s="24" t="s">
        <v>2272</v>
      </c>
      <c r="H1554" s="24" t="s">
        <v>28</v>
      </c>
      <c r="I1554" s="24" t="s">
        <v>2258</v>
      </c>
      <c r="J1554" s="14" t="s">
        <v>122</v>
      </c>
      <c r="K1554" s="15" t="s">
        <v>30</v>
      </c>
      <c r="L1554" s="58"/>
      <c r="M1554" s="14"/>
      <c r="N1554" s="14" t="s">
        <v>92</v>
      </c>
      <c r="O1554" s="14"/>
      <c r="P1554" s="15" t="s">
        <v>274</v>
      </c>
      <c r="Q1554" s="16">
        <v>4499</v>
      </c>
      <c r="R1554" s="17">
        <v>40</v>
      </c>
      <c r="S1554" s="18">
        <v>3104.31</v>
      </c>
      <c r="T1554" s="19" t="s">
        <v>34</v>
      </c>
      <c r="U1554" s="20" t="s">
        <v>35</v>
      </c>
      <c r="V1554" s="21" t="s">
        <v>36</v>
      </c>
      <c r="W1554" s="22">
        <v>1</v>
      </c>
      <c r="X1554" s="23"/>
    </row>
    <row r="1555" spans="1:24" s="1" customFormat="1" ht="108" customHeight="1" x14ac:dyDescent="0.3">
      <c r="A1555" s="11" t="s">
        <v>23</v>
      </c>
      <c r="B1555" s="11" t="s">
        <v>2514</v>
      </c>
      <c r="C1555" s="12" t="s">
        <v>2515</v>
      </c>
      <c r="D1555" s="26"/>
      <c r="E1555" s="39" t="str">
        <f>HYPERLINK("https://www.google.ru/search?q=IO4238-010&amp;newwindow=1&amp;tbm=isch","Еще фото")</f>
        <v>Еще фото</v>
      </c>
      <c r="F1555" s="13"/>
      <c r="G1555" s="11" t="s">
        <v>2272</v>
      </c>
      <c r="H1555" s="11" t="s">
        <v>28</v>
      </c>
      <c r="I1555" s="14" t="s">
        <v>2258</v>
      </c>
      <c r="J1555" s="14" t="s">
        <v>183</v>
      </c>
      <c r="K1555" s="15" t="s">
        <v>30</v>
      </c>
      <c r="L1555" s="14" t="s">
        <v>2516</v>
      </c>
      <c r="M1555" s="14"/>
      <c r="N1555" s="14" t="s">
        <v>92</v>
      </c>
      <c r="O1555" s="14"/>
      <c r="P1555" s="15" t="s">
        <v>2517</v>
      </c>
      <c r="Q1555" s="16">
        <v>5399</v>
      </c>
      <c r="R1555" s="17">
        <v>40</v>
      </c>
      <c r="S1555" s="18">
        <v>3725.31</v>
      </c>
      <c r="T1555" s="19" t="s">
        <v>34</v>
      </c>
      <c r="U1555" s="20" t="s">
        <v>47</v>
      </c>
      <c r="V1555" s="21" t="s">
        <v>48</v>
      </c>
      <c r="W1555" s="22">
        <v>1</v>
      </c>
      <c r="X1555" s="23"/>
    </row>
    <row r="1556" spans="1:24" s="1" customFormat="1" ht="108" customHeight="1" x14ac:dyDescent="0.3">
      <c r="A1556" s="11" t="s">
        <v>23</v>
      </c>
      <c r="B1556" s="11" t="s">
        <v>2518</v>
      </c>
      <c r="C1556" s="12" t="s">
        <v>2519</v>
      </c>
      <c r="D1556" s="26"/>
      <c r="E1556" s="39" t="str">
        <f>HYPERLINK("https://www.google.ru/search?q=IQ2756-100&amp;newwindow=1&amp;tbm=isch","Еще фото")</f>
        <v>Еще фото</v>
      </c>
      <c r="F1556" s="13"/>
      <c r="G1556" s="11" t="s">
        <v>2272</v>
      </c>
      <c r="H1556" s="11" t="s">
        <v>28</v>
      </c>
      <c r="I1556" s="14" t="s">
        <v>2258</v>
      </c>
      <c r="J1556" s="14" t="s">
        <v>29</v>
      </c>
      <c r="K1556" s="15" t="s">
        <v>58</v>
      </c>
      <c r="L1556" s="14" t="s">
        <v>2520</v>
      </c>
      <c r="M1556" s="14"/>
      <c r="N1556" s="14" t="s">
        <v>75</v>
      </c>
      <c r="O1556" s="14"/>
      <c r="P1556" s="15" t="s">
        <v>2517</v>
      </c>
      <c r="Q1556" s="16">
        <v>5599</v>
      </c>
      <c r="R1556" s="17">
        <v>40</v>
      </c>
      <c r="S1556" s="18">
        <v>3863.31</v>
      </c>
      <c r="T1556" s="19" t="s">
        <v>34</v>
      </c>
      <c r="U1556" s="20" t="s">
        <v>45</v>
      </c>
      <c r="V1556" s="21" t="s">
        <v>77</v>
      </c>
      <c r="W1556" s="22">
        <v>1</v>
      </c>
      <c r="X1556" s="23"/>
    </row>
    <row r="1557" spans="1:24" s="1" customFormat="1" ht="108" customHeight="1" x14ac:dyDescent="0.3">
      <c r="A1557" s="11" t="s">
        <v>23</v>
      </c>
      <c r="B1557" s="11" t="s">
        <v>2521</v>
      </c>
      <c r="C1557" s="12" t="s">
        <v>2522</v>
      </c>
      <c r="D1557" s="26"/>
      <c r="E1557" s="39" t="str">
        <f>HYPERLINK("https://www.google.ru/search?q=IR0868-100&amp;newwindow=1&amp;tbm=isch","Еще фото")</f>
        <v>Еще фото</v>
      </c>
      <c r="F1557" s="13"/>
      <c r="G1557" s="11" t="s">
        <v>2272</v>
      </c>
      <c r="H1557" s="11" t="s">
        <v>28</v>
      </c>
      <c r="I1557" s="14" t="s">
        <v>2258</v>
      </c>
      <c r="J1557" s="14" t="s">
        <v>183</v>
      </c>
      <c r="K1557" s="15" t="s">
        <v>30</v>
      </c>
      <c r="L1557" s="14" t="s">
        <v>2523</v>
      </c>
      <c r="M1557" s="14"/>
      <c r="N1557" s="14" t="s">
        <v>75</v>
      </c>
      <c r="O1557" s="14"/>
      <c r="P1557" s="15" t="s">
        <v>274</v>
      </c>
      <c r="Q1557" s="16">
        <v>5899</v>
      </c>
      <c r="R1557" s="17">
        <v>40</v>
      </c>
      <c r="S1557" s="18">
        <v>4070.31</v>
      </c>
      <c r="T1557" s="19" t="s">
        <v>34</v>
      </c>
      <c r="U1557" s="20" t="s">
        <v>35</v>
      </c>
      <c r="V1557" s="21" t="s">
        <v>36</v>
      </c>
      <c r="W1557" s="22">
        <v>1</v>
      </c>
      <c r="X1557" s="23"/>
    </row>
    <row r="1558" spans="1:24" s="1" customFormat="1" ht="108" customHeight="1" x14ac:dyDescent="0.3">
      <c r="A1558" s="11" t="s">
        <v>23</v>
      </c>
      <c r="B1558" s="11" t="s">
        <v>2524</v>
      </c>
      <c r="C1558" s="12" t="s">
        <v>2525</v>
      </c>
      <c r="D1558" s="26"/>
      <c r="E1558" s="39" t="str">
        <f>HYPERLINK("https://www.google.ru/search?q=HF0186-688&amp;newwindow=1&amp;tbm=isch","Еще фото")</f>
        <v>Еще фото</v>
      </c>
      <c r="F1558" s="13"/>
      <c r="G1558" s="11" t="s">
        <v>2526</v>
      </c>
      <c r="H1558" s="11" t="s">
        <v>271</v>
      </c>
      <c r="I1558" s="14" t="s">
        <v>2527</v>
      </c>
      <c r="J1558" s="14" t="s">
        <v>29</v>
      </c>
      <c r="K1558" s="15" t="s">
        <v>247</v>
      </c>
      <c r="L1558" s="14" t="s">
        <v>2528</v>
      </c>
      <c r="M1558" s="14"/>
      <c r="N1558" s="14" t="s">
        <v>316</v>
      </c>
      <c r="O1558" s="14"/>
      <c r="P1558" s="15" t="s">
        <v>2529</v>
      </c>
      <c r="Q1558" s="16">
        <v>4999</v>
      </c>
      <c r="R1558" s="17">
        <v>62.64</v>
      </c>
      <c r="S1558" s="18">
        <v>2147.9354999999996</v>
      </c>
      <c r="T1558" s="19" t="s">
        <v>275</v>
      </c>
      <c r="U1558" s="20" t="s">
        <v>276</v>
      </c>
      <c r="V1558" s="21" t="s">
        <v>277</v>
      </c>
      <c r="W1558" s="22">
        <v>10</v>
      </c>
      <c r="X1558" s="23"/>
    </row>
    <row r="1559" spans="1:24" s="1" customFormat="1" ht="108" customHeight="1" x14ac:dyDescent="0.3">
      <c r="A1559" s="11" t="s">
        <v>23</v>
      </c>
      <c r="B1559" s="11" t="s">
        <v>2524</v>
      </c>
      <c r="C1559" s="12" t="s">
        <v>2530</v>
      </c>
      <c r="D1559" s="26"/>
      <c r="E1559" s="39" t="str">
        <f>HYPERLINK("https://www.google.ru/search?q=HF0186-010&amp;newwindow=1&amp;tbm=isch","Еще фото")</f>
        <v>Еще фото</v>
      </c>
      <c r="F1559" s="13" t="s">
        <v>26</v>
      </c>
      <c r="G1559" s="11" t="s">
        <v>2526</v>
      </c>
      <c r="H1559" s="11" t="s">
        <v>271</v>
      </c>
      <c r="I1559" s="14" t="s">
        <v>2527</v>
      </c>
      <c r="J1559" s="14" t="s">
        <v>29</v>
      </c>
      <c r="K1559" s="15" t="s">
        <v>247</v>
      </c>
      <c r="L1559" s="14" t="s">
        <v>2531</v>
      </c>
      <c r="M1559" s="14"/>
      <c r="N1559" s="14" t="s">
        <v>92</v>
      </c>
      <c r="O1559" s="14"/>
      <c r="P1559" s="15" t="s">
        <v>2529</v>
      </c>
      <c r="Q1559" s="16">
        <v>4899</v>
      </c>
      <c r="R1559" s="17">
        <v>46.36</v>
      </c>
      <c r="S1559" s="18">
        <v>3021.9354999999996</v>
      </c>
      <c r="T1559" s="19" t="s">
        <v>275</v>
      </c>
      <c r="U1559" s="20" t="s">
        <v>276</v>
      </c>
      <c r="V1559" s="21" t="s">
        <v>277</v>
      </c>
      <c r="W1559" s="22">
        <v>1</v>
      </c>
      <c r="X1559" s="23"/>
    </row>
    <row r="1560" spans="1:24" s="1" customFormat="1" ht="108" customHeight="1" x14ac:dyDescent="0.3">
      <c r="A1560" s="11" t="s">
        <v>23</v>
      </c>
      <c r="B1560" s="11" t="s">
        <v>2532</v>
      </c>
      <c r="C1560" s="12" t="s">
        <v>2533</v>
      </c>
      <c r="D1560" s="26"/>
      <c r="E1560" s="39" t="str">
        <f>HYPERLINK("https://www.google.ru/search?q=FB6528-532&amp;newwindow=1&amp;tbm=isch","Еще фото")</f>
        <v>Еще фото</v>
      </c>
      <c r="F1560" s="13"/>
      <c r="G1560" s="11" t="s">
        <v>2526</v>
      </c>
      <c r="H1560" s="11" t="s">
        <v>271</v>
      </c>
      <c r="I1560" s="14" t="s">
        <v>2527</v>
      </c>
      <c r="J1560" s="14" t="s">
        <v>29</v>
      </c>
      <c r="K1560" s="15" t="s">
        <v>247</v>
      </c>
      <c r="L1560" s="14" t="s">
        <v>2534</v>
      </c>
      <c r="M1560" s="14"/>
      <c r="N1560" s="14" t="s">
        <v>316</v>
      </c>
      <c r="O1560" s="14"/>
      <c r="P1560" s="15" t="s">
        <v>2535</v>
      </c>
      <c r="Q1560" s="16">
        <v>5599</v>
      </c>
      <c r="R1560" s="17">
        <v>40</v>
      </c>
      <c r="S1560" s="18">
        <v>3863.31</v>
      </c>
      <c r="T1560" s="19" t="s">
        <v>275</v>
      </c>
      <c r="U1560" s="20" t="s">
        <v>276</v>
      </c>
      <c r="V1560" s="21" t="s">
        <v>277</v>
      </c>
      <c r="W1560" s="22">
        <v>1</v>
      </c>
      <c r="X1560" s="23"/>
    </row>
    <row r="1561" spans="1:24" s="1" customFormat="1" ht="108" customHeight="1" x14ac:dyDescent="0.3">
      <c r="A1561" s="11" t="s">
        <v>23</v>
      </c>
      <c r="B1561" s="11" t="s">
        <v>2536</v>
      </c>
      <c r="C1561" s="12" t="s">
        <v>2537</v>
      </c>
      <c r="D1561" s="26"/>
      <c r="E1561" s="39" t="str">
        <f>HYPERLINK("https://www.google.ru/search?q=FZ4708-068&amp;newwindow=1&amp;tbm=isch","Еще фото")</f>
        <v>Еще фото</v>
      </c>
      <c r="F1561" s="13"/>
      <c r="G1561" s="11" t="s">
        <v>2538</v>
      </c>
      <c r="H1561" s="11" t="s">
        <v>28</v>
      </c>
      <c r="I1561" s="14" t="s">
        <v>2538</v>
      </c>
      <c r="J1561" s="14" t="s">
        <v>29</v>
      </c>
      <c r="K1561" s="15" t="s">
        <v>30</v>
      </c>
      <c r="L1561" s="14" t="s">
        <v>2539</v>
      </c>
      <c r="M1561" s="14"/>
      <c r="N1561" s="14" t="s">
        <v>32</v>
      </c>
      <c r="O1561" s="14"/>
      <c r="P1561" s="15" t="s">
        <v>2039</v>
      </c>
      <c r="Q1561" s="16">
        <v>8399</v>
      </c>
      <c r="R1561" s="17">
        <v>61.57</v>
      </c>
      <c r="S1561" s="18">
        <v>3711.9354999999996</v>
      </c>
      <c r="T1561" s="19" t="s">
        <v>34</v>
      </c>
      <c r="U1561" s="20" t="s">
        <v>35</v>
      </c>
      <c r="V1561" s="21" t="s">
        <v>36</v>
      </c>
      <c r="W1561" s="22">
        <v>2</v>
      </c>
      <c r="X1561" s="23"/>
    </row>
    <row r="1562" spans="1:24" s="1" customFormat="1" ht="108" customHeight="1" x14ac:dyDescent="0.3">
      <c r="A1562" s="11" t="s">
        <v>23</v>
      </c>
      <c r="B1562" s="11" t="s">
        <v>2540</v>
      </c>
      <c r="C1562" s="12" t="s">
        <v>2541</v>
      </c>
      <c r="D1562" s="26"/>
      <c r="E1562" s="39" t="str">
        <f>HYPERLINK("https://www.google.ru/search?q=BV6855-010&amp;newwindow=1&amp;tbm=isch","Еще фото")</f>
        <v>Еще фото</v>
      </c>
      <c r="F1562" s="13"/>
      <c r="G1562" s="11" t="s">
        <v>2542</v>
      </c>
      <c r="H1562" s="11" t="s">
        <v>28</v>
      </c>
      <c r="I1562" s="14" t="s">
        <v>2538</v>
      </c>
      <c r="J1562" s="14" t="s">
        <v>122</v>
      </c>
      <c r="K1562" s="15" t="s">
        <v>30</v>
      </c>
      <c r="L1562" s="14" t="s">
        <v>2543</v>
      </c>
      <c r="M1562" s="14"/>
      <c r="N1562" s="14" t="s">
        <v>92</v>
      </c>
      <c r="O1562" s="14"/>
      <c r="P1562" s="15" t="s">
        <v>119</v>
      </c>
      <c r="Q1562" s="16">
        <v>3299</v>
      </c>
      <c r="R1562" s="17">
        <v>40</v>
      </c>
      <c r="S1562" s="18">
        <v>2276.31</v>
      </c>
      <c r="T1562" s="19" t="s">
        <v>34</v>
      </c>
      <c r="U1562" s="20" t="s">
        <v>47</v>
      </c>
      <c r="V1562" s="21" t="s">
        <v>48</v>
      </c>
      <c r="W1562" s="22">
        <v>1</v>
      </c>
      <c r="X1562" s="23"/>
    </row>
    <row r="1563" spans="1:24" s="1" customFormat="1" ht="108" customHeight="1" x14ac:dyDescent="0.3">
      <c r="A1563" s="11" t="s">
        <v>23</v>
      </c>
      <c r="B1563" s="11" t="s">
        <v>87</v>
      </c>
      <c r="C1563" s="12" t="s">
        <v>2544</v>
      </c>
      <c r="D1563" s="26"/>
      <c r="E1563" s="39" t="str">
        <f>HYPERLINK("https://www.google.ru/search?q=CZ9956-063&amp;newwindow=1&amp;tbm=isch","Еще фото")</f>
        <v>Еще фото</v>
      </c>
      <c r="F1563" s="13"/>
      <c r="G1563" s="11" t="s">
        <v>2538</v>
      </c>
      <c r="H1563" s="11" t="s">
        <v>28</v>
      </c>
      <c r="I1563" s="14" t="s">
        <v>2538</v>
      </c>
      <c r="J1563" s="14" t="s">
        <v>29</v>
      </c>
      <c r="K1563" s="15" t="s">
        <v>30</v>
      </c>
      <c r="L1563" s="14" t="s">
        <v>2545</v>
      </c>
      <c r="M1563" s="14"/>
      <c r="N1563" s="14" t="s">
        <v>32</v>
      </c>
      <c r="O1563" s="14"/>
      <c r="P1563" s="15" t="s">
        <v>2546</v>
      </c>
      <c r="Q1563" s="16">
        <v>9399</v>
      </c>
      <c r="R1563" s="17">
        <v>40</v>
      </c>
      <c r="S1563" s="18">
        <v>6485.3099999999995</v>
      </c>
      <c r="T1563" s="19" t="s">
        <v>34</v>
      </c>
      <c r="U1563" s="20" t="s">
        <v>35</v>
      </c>
      <c r="V1563" s="21" t="s">
        <v>36</v>
      </c>
      <c r="W1563" s="22">
        <v>5</v>
      </c>
      <c r="X1563" s="23"/>
    </row>
    <row r="1564" spans="1:24" s="1" customFormat="1" ht="108" customHeight="1" x14ac:dyDescent="0.3">
      <c r="A1564" s="11" t="s">
        <v>23</v>
      </c>
      <c r="B1564" s="11" t="s">
        <v>2547</v>
      </c>
      <c r="C1564" s="12" t="s">
        <v>2548</v>
      </c>
      <c r="D1564" s="26"/>
      <c r="E1564" s="39" t="str">
        <f>HYPERLINK("https://www.google.ru/search?q=DC6949-591&amp;newwindow=1&amp;tbm=isch","Еще фото")</f>
        <v>Еще фото</v>
      </c>
      <c r="F1564" s="13"/>
      <c r="G1564" s="11" t="s">
        <v>2538</v>
      </c>
      <c r="H1564" s="11" t="s">
        <v>28</v>
      </c>
      <c r="I1564" s="14" t="s">
        <v>2538</v>
      </c>
      <c r="J1564" s="14" t="s">
        <v>29</v>
      </c>
      <c r="K1564" s="15" t="s">
        <v>58</v>
      </c>
      <c r="L1564" s="14" t="s">
        <v>2549</v>
      </c>
      <c r="M1564" s="14"/>
      <c r="N1564" s="14" t="s">
        <v>102</v>
      </c>
      <c r="O1564" s="14"/>
      <c r="P1564" s="15" t="s">
        <v>2550</v>
      </c>
      <c r="Q1564" s="16">
        <v>3599</v>
      </c>
      <c r="R1564" s="17">
        <v>40</v>
      </c>
      <c r="S1564" s="18">
        <v>2483.31</v>
      </c>
      <c r="T1564" s="19" t="s">
        <v>34</v>
      </c>
      <c r="U1564" s="20" t="s">
        <v>2300</v>
      </c>
      <c r="V1564" s="21" t="s">
        <v>50</v>
      </c>
      <c r="W1564" s="22">
        <v>3</v>
      </c>
      <c r="X1564" s="23"/>
    </row>
    <row r="1565" spans="1:24" s="1" customFormat="1" ht="35" customHeight="1" x14ac:dyDescent="0.3">
      <c r="A1565" s="11" t="s">
        <v>23</v>
      </c>
      <c r="B1565" s="11" t="s">
        <v>2551</v>
      </c>
      <c r="C1565" s="12" t="s">
        <v>2552</v>
      </c>
      <c r="D1565" s="53"/>
      <c r="E1565" s="39" t="str">
        <f>HYPERLINK("https://www.google.ru/search?q=DM4759-658&amp;newwindow=1&amp;tbm=isch","Еще фото")</f>
        <v>Еще фото</v>
      </c>
      <c r="F1565" s="13"/>
      <c r="G1565" s="11" t="s">
        <v>2538</v>
      </c>
      <c r="H1565" s="11" t="s">
        <v>28</v>
      </c>
      <c r="I1565" s="14" t="s">
        <v>2538</v>
      </c>
      <c r="J1565" s="14" t="s">
        <v>29</v>
      </c>
      <c r="K1565" s="15" t="s">
        <v>30</v>
      </c>
      <c r="L1565" s="56"/>
      <c r="M1565" s="14"/>
      <c r="N1565" s="14" t="s">
        <v>2553</v>
      </c>
      <c r="O1565" s="14"/>
      <c r="P1565" s="15" t="s">
        <v>305</v>
      </c>
      <c r="Q1565" s="16">
        <v>8099</v>
      </c>
      <c r="R1565" s="17">
        <v>40</v>
      </c>
      <c r="S1565" s="18">
        <v>5588.3099999999995</v>
      </c>
      <c r="T1565" s="19" t="s">
        <v>34</v>
      </c>
      <c r="U1565" s="20" t="s">
        <v>47</v>
      </c>
      <c r="V1565" s="21" t="s">
        <v>48</v>
      </c>
      <c r="W1565" s="22">
        <v>1</v>
      </c>
      <c r="X1565" s="23"/>
    </row>
    <row r="1566" spans="1:24" s="1" customFormat="1" ht="35" customHeight="1" x14ac:dyDescent="0.3">
      <c r="A1566" s="24" t="s">
        <v>23</v>
      </c>
      <c r="B1566" s="24" t="s">
        <v>2551</v>
      </c>
      <c r="C1566" s="12" t="s">
        <v>2552</v>
      </c>
      <c r="D1566" s="54"/>
      <c r="E1566" s="39" t="str">
        <f>HYPERLINK("https://www.google.ru/search?q=DM4759-658&amp;newwindow=1&amp;tbm=isch","Еще фото")</f>
        <v>Еще фото</v>
      </c>
      <c r="F1566" s="13"/>
      <c r="G1566" s="24" t="s">
        <v>2538</v>
      </c>
      <c r="H1566" s="24" t="s">
        <v>28</v>
      </c>
      <c r="I1566" s="24" t="s">
        <v>2538</v>
      </c>
      <c r="J1566" s="14" t="s">
        <v>29</v>
      </c>
      <c r="K1566" s="15" t="s">
        <v>30</v>
      </c>
      <c r="L1566" s="57"/>
      <c r="M1566" s="14"/>
      <c r="N1566" s="14" t="s">
        <v>2553</v>
      </c>
      <c r="O1566" s="14"/>
      <c r="P1566" s="15" t="s">
        <v>305</v>
      </c>
      <c r="Q1566" s="16">
        <v>8099</v>
      </c>
      <c r="R1566" s="17">
        <v>40</v>
      </c>
      <c r="S1566" s="18">
        <v>5588.3099999999995</v>
      </c>
      <c r="T1566" s="19" t="s">
        <v>34</v>
      </c>
      <c r="U1566" s="20" t="s">
        <v>35</v>
      </c>
      <c r="V1566" s="21" t="s">
        <v>36</v>
      </c>
      <c r="W1566" s="22">
        <v>2</v>
      </c>
      <c r="X1566" s="23"/>
    </row>
    <row r="1567" spans="1:24" s="1" customFormat="1" ht="37.049999999999997" customHeight="1" x14ac:dyDescent="0.3">
      <c r="A1567" s="24" t="s">
        <v>23</v>
      </c>
      <c r="B1567" s="24" t="s">
        <v>2551</v>
      </c>
      <c r="C1567" s="12" t="s">
        <v>2552</v>
      </c>
      <c r="D1567" s="55"/>
      <c r="E1567" s="39" t="str">
        <f>HYPERLINK("https://www.google.ru/search?q=DM4759-658&amp;newwindow=1&amp;tbm=isch","Еще фото")</f>
        <v>Еще фото</v>
      </c>
      <c r="F1567" s="13"/>
      <c r="G1567" s="24" t="s">
        <v>2538</v>
      </c>
      <c r="H1567" s="24" t="s">
        <v>28</v>
      </c>
      <c r="I1567" s="24" t="s">
        <v>2538</v>
      </c>
      <c r="J1567" s="14" t="s">
        <v>29</v>
      </c>
      <c r="K1567" s="15" t="s">
        <v>30</v>
      </c>
      <c r="L1567" s="58"/>
      <c r="M1567" s="14"/>
      <c r="N1567" s="14" t="s">
        <v>2553</v>
      </c>
      <c r="O1567" s="14"/>
      <c r="P1567" s="15" t="s">
        <v>305</v>
      </c>
      <c r="Q1567" s="16">
        <v>8099</v>
      </c>
      <c r="R1567" s="17">
        <v>40</v>
      </c>
      <c r="S1567" s="18">
        <v>5588.3099999999995</v>
      </c>
      <c r="T1567" s="19" t="s">
        <v>34</v>
      </c>
      <c r="U1567" s="20" t="s">
        <v>37</v>
      </c>
      <c r="V1567" s="21" t="s">
        <v>38</v>
      </c>
      <c r="W1567" s="22">
        <v>1</v>
      </c>
      <c r="X1567" s="23"/>
    </row>
    <row r="1568" spans="1:24" s="1" customFormat="1" ht="52.05" customHeight="1" x14ac:dyDescent="0.3">
      <c r="A1568" s="11" t="s">
        <v>23</v>
      </c>
      <c r="B1568" s="11" t="s">
        <v>2554</v>
      </c>
      <c r="C1568" s="12" t="s">
        <v>2555</v>
      </c>
      <c r="D1568" s="59"/>
      <c r="E1568" s="39" t="str">
        <f>HYPERLINK("https://www.google.ru/search?q=DV9340-010&amp;newwindow=1&amp;tbm=isch","Еще фото")</f>
        <v>Еще фото</v>
      </c>
      <c r="F1568" s="13"/>
      <c r="G1568" s="11" t="s">
        <v>2538</v>
      </c>
      <c r="H1568" s="11" t="s">
        <v>28</v>
      </c>
      <c r="I1568" s="14" t="s">
        <v>2538</v>
      </c>
      <c r="J1568" s="14" t="s">
        <v>29</v>
      </c>
      <c r="K1568" s="15" t="s">
        <v>30</v>
      </c>
      <c r="L1568" s="56" t="s">
        <v>2556</v>
      </c>
      <c r="M1568" s="14"/>
      <c r="N1568" s="14" t="s">
        <v>92</v>
      </c>
      <c r="O1568" s="14"/>
      <c r="P1568" s="15" t="s">
        <v>2557</v>
      </c>
      <c r="Q1568" s="16">
        <v>8299</v>
      </c>
      <c r="R1568" s="17">
        <v>40</v>
      </c>
      <c r="S1568" s="18">
        <v>5726.3099999999995</v>
      </c>
      <c r="T1568" s="19" t="s">
        <v>34</v>
      </c>
      <c r="U1568" s="20" t="s">
        <v>47</v>
      </c>
      <c r="V1568" s="21" t="s">
        <v>48</v>
      </c>
      <c r="W1568" s="22">
        <v>1</v>
      </c>
      <c r="X1568" s="23"/>
    </row>
    <row r="1569" spans="1:24" s="1" customFormat="1" ht="61.05" customHeight="1" x14ac:dyDescent="0.3">
      <c r="A1569" s="24" t="s">
        <v>23</v>
      </c>
      <c r="B1569" s="24" t="s">
        <v>2554</v>
      </c>
      <c r="C1569" s="12" t="s">
        <v>2555</v>
      </c>
      <c r="D1569" s="60"/>
      <c r="E1569" s="39" t="str">
        <f>HYPERLINK("https://www.google.ru/search?q=DV9340-010&amp;newwindow=1&amp;tbm=isch","Еще фото")</f>
        <v>Еще фото</v>
      </c>
      <c r="F1569" s="13"/>
      <c r="G1569" s="24" t="s">
        <v>2538</v>
      </c>
      <c r="H1569" s="24" t="s">
        <v>28</v>
      </c>
      <c r="I1569" s="24" t="s">
        <v>2538</v>
      </c>
      <c r="J1569" s="14" t="s">
        <v>29</v>
      </c>
      <c r="K1569" s="15" t="s">
        <v>30</v>
      </c>
      <c r="L1569" s="58"/>
      <c r="M1569" s="14"/>
      <c r="N1569" s="14" t="s">
        <v>92</v>
      </c>
      <c r="O1569" s="14"/>
      <c r="P1569" s="15" t="s">
        <v>2557</v>
      </c>
      <c r="Q1569" s="16">
        <v>8299</v>
      </c>
      <c r="R1569" s="17">
        <v>40</v>
      </c>
      <c r="S1569" s="18">
        <v>5726.3099999999995</v>
      </c>
      <c r="T1569" s="19" t="s">
        <v>34</v>
      </c>
      <c r="U1569" s="20" t="s">
        <v>49</v>
      </c>
      <c r="V1569" s="21" t="s">
        <v>50</v>
      </c>
      <c r="W1569" s="22">
        <v>2</v>
      </c>
      <c r="X1569" s="23"/>
    </row>
    <row r="1570" spans="1:24" s="1" customFormat="1" ht="108" customHeight="1" x14ac:dyDescent="0.3">
      <c r="A1570" s="11" t="s">
        <v>23</v>
      </c>
      <c r="B1570" s="11" t="s">
        <v>2554</v>
      </c>
      <c r="C1570" s="12" t="s">
        <v>2558</v>
      </c>
      <c r="D1570" s="26"/>
      <c r="E1570" s="39" t="str">
        <f>HYPERLINK("https://www.google.ru/search?q=DV9340-382&amp;newwindow=1&amp;tbm=isch","Еще фото")</f>
        <v>Еще фото</v>
      </c>
      <c r="F1570" s="13"/>
      <c r="G1570" s="11" t="s">
        <v>2538</v>
      </c>
      <c r="H1570" s="11" t="s">
        <v>28</v>
      </c>
      <c r="I1570" s="14" t="s">
        <v>2538</v>
      </c>
      <c r="J1570" s="14" t="s">
        <v>29</v>
      </c>
      <c r="K1570" s="15" t="s">
        <v>30</v>
      </c>
      <c r="L1570" s="14" t="s">
        <v>2556</v>
      </c>
      <c r="M1570" s="14"/>
      <c r="N1570" s="14" t="s">
        <v>64</v>
      </c>
      <c r="O1570" s="14"/>
      <c r="P1570" s="15" t="s">
        <v>2557</v>
      </c>
      <c r="Q1570" s="16">
        <v>8199</v>
      </c>
      <c r="R1570" s="17">
        <v>40</v>
      </c>
      <c r="S1570" s="18">
        <v>5657.3099999999995</v>
      </c>
      <c r="T1570" s="19" t="s">
        <v>34</v>
      </c>
      <c r="U1570" s="20" t="s">
        <v>47</v>
      </c>
      <c r="V1570" s="21" t="s">
        <v>48</v>
      </c>
      <c r="W1570" s="22">
        <v>1</v>
      </c>
      <c r="X1570" s="23"/>
    </row>
    <row r="1571" spans="1:24" s="1" customFormat="1" ht="108" customHeight="1" x14ac:dyDescent="0.3">
      <c r="A1571" s="11" t="s">
        <v>23</v>
      </c>
      <c r="B1571" s="11" t="s">
        <v>2559</v>
      </c>
      <c r="C1571" s="12" t="s">
        <v>2560</v>
      </c>
      <c r="D1571" s="26"/>
      <c r="E1571" s="39" t="str">
        <f>HYPERLINK("https://www.google.ru/search?q=DV9857-084&amp;newwindow=1&amp;tbm=isch","Еще фото")</f>
        <v>Еще фото</v>
      </c>
      <c r="F1571" s="13"/>
      <c r="G1571" s="11" t="s">
        <v>2538</v>
      </c>
      <c r="H1571" s="11" t="s">
        <v>28</v>
      </c>
      <c r="I1571" s="14" t="s">
        <v>2538</v>
      </c>
      <c r="J1571" s="14" t="s">
        <v>122</v>
      </c>
      <c r="K1571" s="15" t="s">
        <v>30</v>
      </c>
      <c r="L1571" s="14" t="s">
        <v>2561</v>
      </c>
      <c r="M1571" s="14"/>
      <c r="N1571" s="14" t="s">
        <v>32</v>
      </c>
      <c r="O1571" s="14"/>
      <c r="P1571" s="15" t="s">
        <v>164</v>
      </c>
      <c r="Q1571" s="16">
        <v>6299</v>
      </c>
      <c r="R1571" s="17">
        <v>40</v>
      </c>
      <c r="S1571" s="18">
        <v>4346.3099999999995</v>
      </c>
      <c r="T1571" s="19" t="s">
        <v>34</v>
      </c>
      <c r="U1571" s="20" t="s">
        <v>49</v>
      </c>
      <c r="V1571" s="21" t="s">
        <v>50</v>
      </c>
      <c r="W1571" s="22">
        <v>1</v>
      </c>
      <c r="X1571" s="23"/>
    </row>
    <row r="1572" spans="1:24" s="1" customFormat="1" ht="108" customHeight="1" x14ac:dyDescent="0.3">
      <c r="A1572" s="11" t="s">
        <v>23</v>
      </c>
      <c r="B1572" s="11" t="s">
        <v>2562</v>
      </c>
      <c r="C1572" s="12" t="s">
        <v>2563</v>
      </c>
      <c r="D1572" s="26"/>
      <c r="E1572" s="39" t="str">
        <f>HYPERLINK("https://www.google.ru/search?q=DX4967-010&amp;newwindow=1&amp;tbm=isch","Еще фото")</f>
        <v>Еще фото</v>
      </c>
      <c r="F1572" s="13"/>
      <c r="G1572" s="11" t="s">
        <v>2538</v>
      </c>
      <c r="H1572" s="11" t="s">
        <v>28</v>
      </c>
      <c r="I1572" s="14" t="s">
        <v>2538</v>
      </c>
      <c r="J1572" s="14" t="s">
        <v>29</v>
      </c>
      <c r="K1572" s="15" t="s">
        <v>134</v>
      </c>
      <c r="L1572" s="14" t="s">
        <v>2564</v>
      </c>
      <c r="M1572" s="14"/>
      <c r="N1572" s="14" t="s">
        <v>92</v>
      </c>
      <c r="O1572" s="14"/>
      <c r="P1572" s="15" t="s">
        <v>164</v>
      </c>
      <c r="Q1572" s="16">
        <v>4199</v>
      </c>
      <c r="R1572" s="17">
        <v>40</v>
      </c>
      <c r="S1572" s="18">
        <v>2897.31</v>
      </c>
      <c r="T1572" s="19" t="s">
        <v>34</v>
      </c>
      <c r="U1572" s="20" t="s">
        <v>39</v>
      </c>
      <c r="V1572" s="21" t="s">
        <v>137</v>
      </c>
      <c r="W1572" s="22">
        <v>1</v>
      </c>
      <c r="X1572" s="23"/>
    </row>
    <row r="1573" spans="1:24" s="1" customFormat="1" ht="108" customHeight="1" x14ac:dyDescent="0.3">
      <c r="A1573" s="11" t="s">
        <v>23</v>
      </c>
      <c r="B1573" s="11" t="s">
        <v>2565</v>
      </c>
      <c r="C1573" s="12" t="s">
        <v>2566</v>
      </c>
      <c r="D1573" s="26"/>
      <c r="E1573" s="39" t="str">
        <f>HYPERLINK("https://www.google.ru/search?q=FD3015-010&amp;newwindow=1&amp;tbm=isch","Еще фото")</f>
        <v>Еще фото</v>
      </c>
      <c r="F1573" s="13"/>
      <c r="G1573" s="11" t="s">
        <v>2538</v>
      </c>
      <c r="H1573" s="11" t="s">
        <v>28</v>
      </c>
      <c r="I1573" s="14" t="s">
        <v>2538</v>
      </c>
      <c r="J1573" s="14" t="s">
        <v>29</v>
      </c>
      <c r="K1573" s="15" t="s">
        <v>134</v>
      </c>
      <c r="L1573" s="14"/>
      <c r="M1573" s="14"/>
      <c r="N1573" s="14" t="s">
        <v>92</v>
      </c>
      <c r="O1573" s="14"/>
      <c r="P1573" s="15" t="s">
        <v>65</v>
      </c>
      <c r="Q1573" s="16">
        <v>4499</v>
      </c>
      <c r="R1573" s="17">
        <v>40</v>
      </c>
      <c r="S1573" s="18">
        <v>3104.31</v>
      </c>
      <c r="T1573" s="19" t="s">
        <v>34</v>
      </c>
      <c r="U1573" s="20" t="s">
        <v>39</v>
      </c>
      <c r="V1573" s="21" t="s">
        <v>137</v>
      </c>
      <c r="W1573" s="22">
        <v>1</v>
      </c>
      <c r="X1573" s="23"/>
    </row>
    <row r="1574" spans="1:24" s="1" customFormat="1" ht="52.05" customHeight="1" x14ac:dyDescent="0.3">
      <c r="A1574" s="11" t="s">
        <v>23</v>
      </c>
      <c r="B1574" s="11" t="s">
        <v>2567</v>
      </c>
      <c r="C1574" s="12" t="s">
        <v>2568</v>
      </c>
      <c r="D1574" s="59"/>
      <c r="E1574" s="39" t="str">
        <f>HYPERLINK("https://www.google.ru/search?q=FN3307-010&amp;newwindow=1&amp;tbm=isch","Еще фото")</f>
        <v>Еще фото</v>
      </c>
      <c r="F1574" s="13" t="s">
        <v>26</v>
      </c>
      <c r="G1574" s="11" t="s">
        <v>2538</v>
      </c>
      <c r="H1574" s="11" t="s">
        <v>28</v>
      </c>
      <c r="I1574" s="14" t="s">
        <v>2538</v>
      </c>
      <c r="J1574" s="14" t="s">
        <v>29</v>
      </c>
      <c r="K1574" s="15" t="s">
        <v>30</v>
      </c>
      <c r="L1574" s="56" t="s">
        <v>2569</v>
      </c>
      <c r="M1574" s="14"/>
      <c r="N1574" s="14" t="s">
        <v>92</v>
      </c>
      <c r="O1574" s="14"/>
      <c r="P1574" s="15" t="s">
        <v>119</v>
      </c>
      <c r="Q1574" s="16">
        <v>6599</v>
      </c>
      <c r="R1574" s="17">
        <v>40</v>
      </c>
      <c r="S1574" s="18">
        <v>4553.3099999999995</v>
      </c>
      <c r="T1574" s="19" t="s">
        <v>34</v>
      </c>
      <c r="U1574" s="20" t="s">
        <v>47</v>
      </c>
      <c r="V1574" s="21" t="s">
        <v>48</v>
      </c>
      <c r="W1574" s="22">
        <v>2</v>
      </c>
      <c r="X1574" s="23"/>
    </row>
    <row r="1575" spans="1:24" s="1" customFormat="1" ht="61.05" customHeight="1" x14ac:dyDescent="0.3">
      <c r="A1575" s="24" t="s">
        <v>23</v>
      </c>
      <c r="B1575" s="24" t="s">
        <v>2567</v>
      </c>
      <c r="C1575" s="12" t="s">
        <v>2568</v>
      </c>
      <c r="D1575" s="60"/>
      <c r="E1575" s="39" t="str">
        <f>HYPERLINK("https://www.google.ru/search?q=FN3307-010&amp;newwindow=1&amp;tbm=isch","Еще фото")</f>
        <v>Еще фото</v>
      </c>
      <c r="F1575" s="13" t="s">
        <v>26</v>
      </c>
      <c r="G1575" s="24" t="s">
        <v>2538</v>
      </c>
      <c r="H1575" s="24" t="s">
        <v>28</v>
      </c>
      <c r="I1575" s="24" t="s">
        <v>2538</v>
      </c>
      <c r="J1575" s="14" t="s">
        <v>29</v>
      </c>
      <c r="K1575" s="15" t="s">
        <v>30</v>
      </c>
      <c r="L1575" s="58"/>
      <c r="M1575" s="14"/>
      <c r="N1575" s="14" t="s">
        <v>92</v>
      </c>
      <c r="O1575" s="14"/>
      <c r="P1575" s="15" t="s">
        <v>119</v>
      </c>
      <c r="Q1575" s="16">
        <v>6599</v>
      </c>
      <c r="R1575" s="17">
        <v>40</v>
      </c>
      <c r="S1575" s="18">
        <v>4553.3099999999995</v>
      </c>
      <c r="T1575" s="19" t="s">
        <v>34</v>
      </c>
      <c r="U1575" s="20" t="s">
        <v>49</v>
      </c>
      <c r="V1575" s="21" t="s">
        <v>50</v>
      </c>
      <c r="W1575" s="22">
        <v>4</v>
      </c>
      <c r="X1575" s="23"/>
    </row>
    <row r="1576" spans="1:24" s="1" customFormat="1" ht="108" customHeight="1" x14ac:dyDescent="0.3">
      <c r="A1576" s="11" t="s">
        <v>23</v>
      </c>
      <c r="B1576" s="11" t="s">
        <v>2567</v>
      </c>
      <c r="C1576" s="12" t="s">
        <v>2570</v>
      </c>
      <c r="D1576" s="26"/>
      <c r="E1576" s="39" t="str">
        <f>HYPERLINK("https://www.google.ru/search?q=FN3307-451&amp;newwindow=1&amp;tbm=isch","Еще фото")</f>
        <v>Еще фото</v>
      </c>
      <c r="F1576" s="13"/>
      <c r="G1576" s="11" t="s">
        <v>2538</v>
      </c>
      <c r="H1576" s="11" t="s">
        <v>28</v>
      </c>
      <c r="I1576" s="14" t="s">
        <v>2538</v>
      </c>
      <c r="J1576" s="14" t="s">
        <v>29</v>
      </c>
      <c r="K1576" s="15" t="s">
        <v>30</v>
      </c>
      <c r="L1576" s="14" t="s">
        <v>2571</v>
      </c>
      <c r="M1576" s="14"/>
      <c r="N1576" s="14" t="s">
        <v>85</v>
      </c>
      <c r="O1576" s="14"/>
      <c r="P1576" s="15" t="s">
        <v>119</v>
      </c>
      <c r="Q1576" s="16">
        <v>6299</v>
      </c>
      <c r="R1576" s="17">
        <v>40</v>
      </c>
      <c r="S1576" s="18">
        <v>4346.3099999999995</v>
      </c>
      <c r="T1576" s="19" t="s">
        <v>34</v>
      </c>
      <c r="U1576" s="20" t="s">
        <v>47</v>
      </c>
      <c r="V1576" s="21" t="s">
        <v>48</v>
      </c>
      <c r="W1576" s="22">
        <v>1</v>
      </c>
      <c r="X1576" s="23"/>
    </row>
    <row r="1577" spans="1:24" s="1" customFormat="1" ht="35" customHeight="1" x14ac:dyDescent="0.3">
      <c r="A1577" s="11" t="s">
        <v>23</v>
      </c>
      <c r="B1577" s="11" t="s">
        <v>2572</v>
      </c>
      <c r="C1577" s="12" t="s">
        <v>2573</v>
      </c>
      <c r="D1577" s="53"/>
      <c r="E1577" s="39" t="str">
        <f>HYPERLINK("https://www.google.ru/search?q=FN3517-010&amp;newwindow=1&amp;tbm=isch","Еще фото")</f>
        <v>Еще фото</v>
      </c>
      <c r="F1577" s="13"/>
      <c r="G1577" s="11" t="s">
        <v>2538</v>
      </c>
      <c r="H1577" s="11" t="s">
        <v>28</v>
      </c>
      <c r="I1577" s="14" t="s">
        <v>2538</v>
      </c>
      <c r="J1577" s="14" t="s">
        <v>29</v>
      </c>
      <c r="K1577" s="15" t="s">
        <v>30</v>
      </c>
      <c r="L1577" s="56" t="s">
        <v>2574</v>
      </c>
      <c r="M1577" s="14"/>
      <c r="N1577" s="14" t="s">
        <v>92</v>
      </c>
      <c r="O1577" s="14"/>
      <c r="P1577" s="15" t="s">
        <v>2575</v>
      </c>
      <c r="Q1577" s="16">
        <v>13099</v>
      </c>
      <c r="R1577" s="17">
        <v>40</v>
      </c>
      <c r="S1577" s="18">
        <v>9038.31</v>
      </c>
      <c r="T1577" s="19" t="s">
        <v>34</v>
      </c>
      <c r="U1577" s="20" t="s">
        <v>2576</v>
      </c>
      <c r="V1577" s="22">
        <v>44</v>
      </c>
      <c r="W1577" s="22">
        <v>2</v>
      </c>
      <c r="X1577" s="23"/>
    </row>
    <row r="1578" spans="1:24" s="1" customFormat="1" ht="35" customHeight="1" x14ac:dyDescent="0.3">
      <c r="A1578" s="24" t="s">
        <v>23</v>
      </c>
      <c r="B1578" s="24" t="s">
        <v>2572</v>
      </c>
      <c r="C1578" s="12" t="s">
        <v>2573</v>
      </c>
      <c r="D1578" s="54"/>
      <c r="E1578" s="39" t="str">
        <f>HYPERLINK("https://www.google.ru/search?q=FN3517-010&amp;newwindow=1&amp;tbm=isch","Еще фото")</f>
        <v>Еще фото</v>
      </c>
      <c r="F1578" s="13"/>
      <c r="G1578" s="24" t="s">
        <v>2538</v>
      </c>
      <c r="H1578" s="24" t="s">
        <v>28</v>
      </c>
      <c r="I1578" s="24" t="s">
        <v>2538</v>
      </c>
      <c r="J1578" s="14" t="s">
        <v>29</v>
      </c>
      <c r="K1578" s="15" t="s">
        <v>30</v>
      </c>
      <c r="L1578" s="57"/>
      <c r="M1578" s="14"/>
      <c r="N1578" s="14" t="s">
        <v>92</v>
      </c>
      <c r="O1578" s="14"/>
      <c r="P1578" s="15" t="s">
        <v>2575</v>
      </c>
      <c r="Q1578" s="16">
        <v>13099</v>
      </c>
      <c r="R1578" s="17">
        <v>40</v>
      </c>
      <c r="S1578" s="18">
        <v>9038.31</v>
      </c>
      <c r="T1578" s="19" t="s">
        <v>34</v>
      </c>
      <c r="U1578" s="20" t="s">
        <v>2577</v>
      </c>
      <c r="V1578" s="22">
        <v>48</v>
      </c>
      <c r="W1578" s="22">
        <v>3</v>
      </c>
      <c r="X1578" s="23"/>
    </row>
    <row r="1579" spans="1:24" s="1" customFormat="1" ht="37.049999999999997" customHeight="1" x14ac:dyDescent="0.3">
      <c r="A1579" s="24" t="s">
        <v>23</v>
      </c>
      <c r="B1579" s="24" t="s">
        <v>2572</v>
      </c>
      <c r="C1579" s="12" t="s">
        <v>2573</v>
      </c>
      <c r="D1579" s="55"/>
      <c r="E1579" s="39" t="str">
        <f>HYPERLINK("https://www.google.ru/search?q=FN3517-010&amp;newwindow=1&amp;tbm=isch","Еще фото")</f>
        <v>Еще фото</v>
      </c>
      <c r="F1579" s="13"/>
      <c r="G1579" s="24" t="s">
        <v>2538</v>
      </c>
      <c r="H1579" s="24" t="s">
        <v>28</v>
      </c>
      <c r="I1579" s="24" t="s">
        <v>2538</v>
      </c>
      <c r="J1579" s="14" t="s">
        <v>29</v>
      </c>
      <c r="K1579" s="15" t="s">
        <v>30</v>
      </c>
      <c r="L1579" s="58"/>
      <c r="M1579" s="14"/>
      <c r="N1579" s="14" t="s">
        <v>92</v>
      </c>
      <c r="O1579" s="14"/>
      <c r="P1579" s="15" t="s">
        <v>2575</v>
      </c>
      <c r="Q1579" s="16">
        <v>13099</v>
      </c>
      <c r="R1579" s="17">
        <v>40</v>
      </c>
      <c r="S1579" s="18">
        <v>9038.31</v>
      </c>
      <c r="T1579" s="19" t="s">
        <v>34</v>
      </c>
      <c r="U1579" s="20" t="s">
        <v>2578</v>
      </c>
      <c r="V1579" s="22">
        <v>54</v>
      </c>
      <c r="W1579" s="22">
        <v>1</v>
      </c>
      <c r="X1579" s="23"/>
    </row>
    <row r="1580" spans="1:24" s="1" customFormat="1" ht="108" customHeight="1" x14ac:dyDescent="0.3">
      <c r="A1580" s="11" t="s">
        <v>23</v>
      </c>
      <c r="B1580" s="11" t="s">
        <v>2579</v>
      </c>
      <c r="C1580" s="12" t="s">
        <v>2580</v>
      </c>
      <c r="D1580" s="26"/>
      <c r="E1580" s="39" t="str">
        <f>HYPERLINK("https://www.google.ru/search?q=FN3520-010&amp;newwindow=1&amp;tbm=isch","Еще фото")</f>
        <v>Еще фото</v>
      </c>
      <c r="F1580" s="13" t="s">
        <v>26</v>
      </c>
      <c r="G1580" s="11" t="s">
        <v>2538</v>
      </c>
      <c r="H1580" s="11" t="s">
        <v>28</v>
      </c>
      <c r="I1580" s="14" t="s">
        <v>2538</v>
      </c>
      <c r="J1580" s="14" t="s">
        <v>29</v>
      </c>
      <c r="K1580" s="15" t="s">
        <v>30</v>
      </c>
      <c r="L1580" s="14" t="s">
        <v>2581</v>
      </c>
      <c r="M1580" s="14"/>
      <c r="N1580" s="14" t="s">
        <v>92</v>
      </c>
      <c r="O1580" s="14"/>
      <c r="P1580" s="15" t="s">
        <v>70</v>
      </c>
      <c r="Q1580" s="16">
        <v>6299</v>
      </c>
      <c r="R1580" s="17">
        <v>40</v>
      </c>
      <c r="S1580" s="18">
        <v>4346.3099999999995</v>
      </c>
      <c r="T1580" s="19" t="s">
        <v>34</v>
      </c>
      <c r="U1580" s="20" t="s">
        <v>49</v>
      </c>
      <c r="V1580" s="21" t="s">
        <v>50</v>
      </c>
      <c r="W1580" s="22">
        <v>1</v>
      </c>
      <c r="X1580" s="23"/>
    </row>
    <row r="1581" spans="1:24" s="1" customFormat="1" ht="108" customHeight="1" x14ac:dyDescent="0.3">
      <c r="A1581" s="11" t="s">
        <v>23</v>
      </c>
      <c r="B1581" s="11" t="s">
        <v>2582</v>
      </c>
      <c r="C1581" s="12" t="s">
        <v>2583</v>
      </c>
      <c r="D1581" s="26"/>
      <c r="E1581" s="39" t="str">
        <f>HYPERLINK("https://www.google.ru/search?q=FN3525-010&amp;newwindow=1&amp;tbm=isch","Еще фото")</f>
        <v>Еще фото</v>
      </c>
      <c r="F1581" s="13"/>
      <c r="G1581" s="11" t="s">
        <v>2538</v>
      </c>
      <c r="H1581" s="11" t="s">
        <v>28</v>
      </c>
      <c r="I1581" s="14" t="s">
        <v>2538</v>
      </c>
      <c r="J1581" s="14" t="s">
        <v>29</v>
      </c>
      <c r="K1581" s="15" t="s">
        <v>30</v>
      </c>
      <c r="L1581" s="14" t="s">
        <v>2584</v>
      </c>
      <c r="M1581" s="14"/>
      <c r="N1581" s="14" t="s">
        <v>92</v>
      </c>
      <c r="O1581" s="14"/>
      <c r="P1581" s="15" t="s">
        <v>65</v>
      </c>
      <c r="Q1581" s="16">
        <v>8799</v>
      </c>
      <c r="R1581" s="17">
        <v>40</v>
      </c>
      <c r="S1581" s="18">
        <v>6071.3099999999995</v>
      </c>
      <c r="T1581" s="19" t="s">
        <v>34</v>
      </c>
      <c r="U1581" s="20" t="s">
        <v>47</v>
      </c>
      <c r="V1581" s="21" t="s">
        <v>48</v>
      </c>
      <c r="W1581" s="22">
        <v>1</v>
      </c>
      <c r="X1581" s="23"/>
    </row>
    <row r="1582" spans="1:24" s="1" customFormat="1" ht="108" customHeight="1" x14ac:dyDescent="0.3">
      <c r="A1582" s="11" t="s">
        <v>23</v>
      </c>
      <c r="B1582" s="11" t="s">
        <v>2582</v>
      </c>
      <c r="C1582" s="12" t="s">
        <v>2585</v>
      </c>
      <c r="D1582" s="26"/>
      <c r="E1582" s="39" t="str">
        <f>HYPERLINK("https://www.google.ru/search?q=FN3525-451&amp;newwindow=1&amp;tbm=isch","Еще фото")</f>
        <v>Еще фото</v>
      </c>
      <c r="F1582" s="13"/>
      <c r="G1582" s="11" t="s">
        <v>2538</v>
      </c>
      <c r="H1582" s="11" t="s">
        <v>28</v>
      </c>
      <c r="I1582" s="14" t="s">
        <v>2538</v>
      </c>
      <c r="J1582" s="14" t="s">
        <v>29</v>
      </c>
      <c r="K1582" s="15" t="s">
        <v>30</v>
      </c>
      <c r="L1582" s="14" t="s">
        <v>2584</v>
      </c>
      <c r="M1582" s="14"/>
      <c r="N1582" s="14" t="s">
        <v>85</v>
      </c>
      <c r="O1582" s="14"/>
      <c r="P1582" s="15" t="s">
        <v>70</v>
      </c>
      <c r="Q1582" s="16">
        <v>8799</v>
      </c>
      <c r="R1582" s="17">
        <v>40</v>
      </c>
      <c r="S1582" s="18">
        <v>6071.3099999999995</v>
      </c>
      <c r="T1582" s="19" t="s">
        <v>34</v>
      </c>
      <c r="U1582" s="20" t="s">
        <v>35</v>
      </c>
      <c r="V1582" s="21" t="s">
        <v>36</v>
      </c>
      <c r="W1582" s="22">
        <v>1</v>
      </c>
      <c r="X1582" s="23"/>
    </row>
    <row r="1583" spans="1:24" s="1" customFormat="1" ht="108" customHeight="1" x14ac:dyDescent="0.3">
      <c r="A1583" s="11" t="s">
        <v>23</v>
      </c>
      <c r="B1583" s="11" t="s">
        <v>2586</v>
      </c>
      <c r="C1583" s="12" t="s">
        <v>2587</v>
      </c>
      <c r="D1583" s="26"/>
      <c r="E1583" s="39" t="str">
        <f>HYPERLINK("https://www.google.ru/search?q=FQ0424-222&amp;newwindow=1&amp;tbm=isch","Еще фото")</f>
        <v>Еще фото</v>
      </c>
      <c r="F1583" s="13"/>
      <c r="G1583" s="11" t="s">
        <v>2538</v>
      </c>
      <c r="H1583" s="11" t="s">
        <v>28</v>
      </c>
      <c r="I1583" s="14" t="s">
        <v>2538</v>
      </c>
      <c r="J1583" s="14" t="s">
        <v>29</v>
      </c>
      <c r="K1583" s="15" t="s">
        <v>30</v>
      </c>
      <c r="L1583" s="14" t="s">
        <v>2588</v>
      </c>
      <c r="M1583" s="14"/>
      <c r="N1583" s="14" t="s">
        <v>64</v>
      </c>
      <c r="O1583" s="14"/>
      <c r="P1583" s="15" t="s">
        <v>2589</v>
      </c>
      <c r="Q1583" s="16">
        <v>13599</v>
      </c>
      <c r="R1583" s="17">
        <v>40</v>
      </c>
      <c r="S1583" s="18">
        <v>9383.31</v>
      </c>
      <c r="T1583" s="19" t="s">
        <v>34</v>
      </c>
      <c r="U1583" s="20" t="s">
        <v>2590</v>
      </c>
      <c r="V1583" s="22">
        <v>46</v>
      </c>
      <c r="W1583" s="22">
        <v>1</v>
      </c>
      <c r="X1583" s="23"/>
    </row>
    <row r="1584" spans="1:24" s="1" customFormat="1" ht="108" customHeight="1" x14ac:dyDescent="0.3">
      <c r="A1584" s="11" t="s">
        <v>23</v>
      </c>
      <c r="B1584" s="11" t="s">
        <v>2591</v>
      </c>
      <c r="C1584" s="12" t="s">
        <v>2592</v>
      </c>
      <c r="D1584" s="26"/>
      <c r="E1584" s="39" t="str">
        <f>HYPERLINK("https://www.google.ru/search?q=FQ4950-010&amp;newwindow=1&amp;tbm=isch","Еще фото")</f>
        <v>Еще фото</v>
      </c>
      <c r="F1584" s="13" t="s">
        <v>26</v>
      </c>
      <c r="G1584" s="11" t="s">
        <v>2538</v>
      </c>
      <c r="H1584" s="11" t="s">
        <v>28</v>
      </c>
      <c r="I1584" s="14" t="s">
        <v>2538</v>
      </c>
      <c r="J1584" s="14" t="s">
        <v>29</v>
      </c>
      <c r="K1584" s="15" t="s">
        <v>30</v>
      </c>
      <c r="L1584" s="14" t="s">
        <v>2593</v>
      </c>
      <c r="M1584" s="14"/>
      <c r="N1584" s="14" t="s">
        <v>92</v>
      </c>
      <c r="O1584" s="14"/>
      <c r="P1584" s="15" t="s">
        <v>2594</v>
      </c>
      <c r="Q1584" s="16">
        <v>7999</v>
      </c>
      <c r="R1584" s="17">
        <v>40</v>
      </c>
      <c r="S1584" s="18">
        <v>5519.3099999999995</v>
      </c>
      <c r="T1584" s="19" t="s">
        <v>34</v>
      </c>
      <c r="U1584" s="20" t="s">
        <v>35</v>
      </c>
      <c r="V1584" s="21" t="s">
        <v>36</v>
      </c>
      <c r="W1584" s="22">
        <v>1</v>
      </c>
      <c r="X1584" s="23"/>
    </row>
    <row r="1585" spans="1:24" s="1" customFormat="1" ht="108" customHeight="1" x14ac:dyDescent="0.3">
      <c r="A1585" s="11" t="s">
        <v>23</v>
      </c>
      <c r="B1585" s="11" t="s">
        <v>2591</v>
      </c>
      <c r="C1585" s="12" t="s">
        <v>2595</v>
      </c>
      <c r="D1585" s="26"/>
      <c r="E1585" s="39" t="str">
        <f>HYPERLINK("https://www.google.ru/search?q=FQ4950-133&amp;newwindow=1&amp;tbm=isch","Еще фото")</f>
        <v>Еще фото</v>
      </c>
      <c r="F1585" s="13"/>
      <c r="G1585" s="11" t="s">
        <v>2538</v>
      </c>
      <c r="H1585" s="11" t="s">
        <v>28</v>
      </c>
      <c r="I1585" s="14" t="s">
        <v>2538</v>
      </c>
      <c r="J1585" s="14" t="s">
        <v>29</v>
      </c>
      <c r="K1585" s="15" t="s">
        <v>30</v>
      </c>
      <c r="L1585" s="14" t="s">
        <v>2593</v>
      </c>
      <c r="M1585" s="14"/>
      <c r="N1585" s="14" t="s">
        <v>146</v>
      </c>
      <c r="O1585" s="14"/>
      <c r="P1585" s="15" t="s">
        <v>2596</v>
      </c>
      <c r="Q1585" s="16">
        <v>7299</v>
      </c>
      <c r="R1585" s="17">
        <v>40</v>
      </c>
      <c r="S1585" s="18">
        <v>5036.3099999999995</v>
      </c>
      <c r="T1585" s="19" t="s">
        <v>34</v>
      </c>
      <c r="U1585" s="20" t="s">
        <v>35</v>
      </c>
      <c r="V1585" s="21" t="s">
        <v>36</v>
      </c>
      <c r="W1585" s="22">
        <v>2</v>
      </c>
      <c r="X1585" s="23"/>
    </row>
    <row r="1586" spans="1:24" s="1" customFormat="1" ht="108" customHeight="1" x14ac:dyDescent="0.3">
      <c r="A1586" s="11" t="s">
        <v>23</v>
      </c>
      <c r="B1586" s="11" t="s">
        <v>2597</v>
      </c>
      <c r="C1586" s="12" t="s">
        <v>2598</v>
      </c>
      <c r="D1586" s="26"/>
      <c r="E1586" s="39" t="str">
        <f>HYPERLINK("https://www.google.ru/search?q=FV7285-050&amp;newwindow=1&amp;tbm=isch","Еще фото")</f>
        <v>Еще фото</v>
      </c>
      <c r="F1586" s="13"/>
      <c r="G1586" s="11" t="s">
        <v>2538</v>
      </c>
      <c r="H1586" s="11" t="s">
        <v>28</v>
      </c>
      <c r="I1586" s="14" t="s">
        <v>2538</v>
      </c>
      <c r="J1586" s="14" t="s">
        <v>29</v>
      </c>
      <c r="K1586" s="15" t="s">
        <v>30</v>
      </c>
      <c r="L1586" s="14" t="s">
        <v>2599</v>
      </c>
      <c r="M1586" s="14"/>
      <c r="N1586" s="14" t="s">
        <v>32</v>
      </c>
      <c r="O1586" s="14"/>
      <c r="P1586" s="15" t="s">
        <v>65</v>
      </c>
      <c r="Q1586" s="16">
        <v>7999</v>
      </c>
      <c r="R1586" s="17">
        <v>40</v>
      </c>
      <c r="S1586" s="18">
        <v>5519.3099999999995</v>
      </c>
      <c r="T1586" s="19" t="s">
        <v>34</v>
      </c>
      <c r="U1586" s="20" t="s">
        <v>49</v>
      </c>
      <c r="V1586" s="21" t="s">
        <v>50</v>
      </c>
      <c r="W1586" s="22">
        <v>1</v>
      </c>
      <c r="X1586" s="23"/>
    </row>
    <row r="1587" spans="1:24" s="1" customFormat="1" ht="108" customHeight="1" x14ac:dyDescent="0.3">
      <c r="A1587" s="11" t="s">
        <v>23</v>
      </c>
      <c r="B1587" s="11" t="s">
        <v>2600</v>
      </c>
      <c r="C1587" s="12" t="s">
        <v>2601</v>
      </c>
      <c r="D1587" s="26"/>
      <c r="E1587" s="39" t="str">
        <f>HYPERLINK("https://www.google.ru/search?q=HF5527-010&amp;newwindow=1&amp;tbm=isch","Еще фото")</f>
        <v>Еще фото</v>
      </c>
      <c r="F1587" s="13"/>
      <c r="G1587" s="11" t="s">
        <v>2538</v>
      </c>
      <c r="H1587" s="11" t="s">
        <v>28</v>
      </c>
      <c r="I1587" s="14" t="s">
        <v>2538</v>
      </c>
      <c r="J1587" s="14" t="s">
        <v>29</v>
      </c>
      <c r="K1587" s="15" t="s">
        <v>30</v>
      </c>
      <c r="L1587" s="14" t="s">
        <v>2602</v>
      </c>
      <c r="M1587" s="14"/>
      <c r="N1587" s="14" t="s">
        <v>92</v>
      </c>
      <c r="O1587" s="14"/>
      <c r="P1587" s="15" t="s">
        <v>81</v>
      </c>
      <c r="Q1587" s="16">
        <v>7799</v>
      </c>
      <c r="R1587" s="17">
        <v>40</v>
      </c>
      <c r="S1587" s="18">
        <v>5381.3099999999995</v>
      </c>
      <c r="T1587" s="19" t="s">
        <v>34</v>
      </c>
      <c r="U1587" s="20" t="s">
        <v>39</v>
      </c>
      <c r="V1587" s="21" t="s">
        <v>40</v>
      </c>
      <c r="W1587" s="22">
        <v>1</v>
      </c>
      <c r="X1587" s="23"/>
    </row>
    <row r="1588" spans="1:24" s="1" customFormat="1" ht="52.05" customHeight="1" x14ac:dyDescent="0.3">
      <c r="A1588" s="11" t="s">
        <v>23</v>
      </c>
      <c r="B1588" s="11" t="s">
        <v>2603</v>
      </c>
      <c r="C1588" s="12" t="s">
        <v>2604</v>
      </c>
      <c r="D1588" s="59"/>
      <c r="E1588" s="39" t="str">
        <f>HYPERLINK("https://www.google.ru/search?q=HF9910-100&amp;newwindow=1&amp;tbm=isch","Еще фото")</f>
        <v>Еще фото</v>
      </c>
      <c r="F1588" s="13"/>
      <c r="G1588" s="11" t="s">
        <v>2538</v>
      </c>
      <c r="H1588" s="11" t="s">
        <v>28</v>
      </c>
      <c r="I1588" s="14" t="s">
        <v>2538</v>
      </c>
      <c r="J1588" s="14" t="s">
        <v>29</v>
      </c>
      <c r="K1588" s="15" t="s">
        <v>30</v>
      </c>
      <c r="L1588" s="56" t="s">
        <v>2605</v>
      </c>
      <c r="M1588" s="14"/>
      <c r="N1588" s="14" t="s">
        <v>75</v>
      </c>
      <c r="O1588" s="14"/>
      <c r="P1588" s="15" t="s">
        <v>119</v>
      </c>
      <c r="Q1588" s="16">
        <v>7899</v>
      </c>
      <c r="R1588" s="17">
        <v>40</v>
      </c>
      <c r="S1588" s="18">
        <v>5450.3099999999995</v>
      </c>
      <c r="T1588" s="19" t="s">
        <v>34</v>
      </c>
      <c r="U1588" s="20" t="s">
        <v>37</v>
      </c>
      <c r="V1588" s="21" t="s">
        <v>38</v>
      </c>
      <c r="W1588" s="22">
        <v>1</v>
      </c>
      <c r="X1588" s="23"/>
    </row>
    <row r="1589" spans="1:24" s="1" customFormat="1" ht="61.05" customHeight="1" x14ac:dyDescent="0.3">
      <c r="A1589" s="24" t="s">
        <v>23</v>
      </c>
      <c r="B1589" s="24" t="s">
        <v>2603</v>
      </c>
      <c r="C1589" s="12" t="s">
        <v>2604</v>
      </c>
      <c r="D1589" s="60"/>
      <c r="E1589" s="39" t="str">
        <f>HYPERLINK("https://www.google.ru/search?q=HF9910-100&amp;newwindow=1&amp;tbm=isch","Еще фото")</f>
        <v>Еще фото</v>
      </c>
      <c r="F1589" s="13"/>
      <c r="G1589" s="24" t="s">
        <v>2538</v>
      </c>
      <c r="H1589" s="24" t="s">
        <v>28</v>
      </c>
      <c r="I1589" s="24" t="s">
        <v>2538</v>
      </c>
      <c r="J1589" s="14" t="s">
        <v>29</v>
      </c>
      <c r="K1589" s="15" t="s">
        <v>30</v>
      </c>
      <c r="L1589" s="58"/>
      <c r="M1589" s="14"/>
      <c r="N1589" s="14" t="s">
        <v>75</v>
      </c>
      <c r="O1589" s="14"/>
      <c r="P1589" s="15" t="s">
        <v>119</v>
      </c>
      <c r="Q1589" s="16">
        <v>7899</v>
      </c>
      <c r="R1589" s="17">
        <v>40</v>
      </c>
      <c r="S1589" s="18">
        <v>5450.3099999999995</v>
      </c>
      <c r="T1589" s="19" t="s">
        <v>34</v>
      </c>
      <c r="U1589" s="20" t="s">
        <v>39</v>
      </c>
      <c r="V1589" s="21" t="s">
        <v>40</v>
      </c>
      <c r="W1589" s="22">
        <v>2</v>
      </c>
      <c r="X1589" s="23"/>
    </row>
    <row r="1590" spans="1:24" s="1" customFormat="1" ht="108" customHeight="1" x14ac:dyDescent="0.3">
      <c r="A1590" s="11" t="s">
        <v>23</v>
      </c>
      <c r="B1590" s="11" t="s">
        <v>2603</v>
      </c>
      <c r="C1590" s="12" t="s">
        <v>2606</v>
      </c>
      <c r="D1590" s="26"/>
      <c r="E1590" s="39" t="str">
        <f>HYPERLINK("https://www.google.ru/search?q=HF9910-676&amp;newwindow=1&amp;tbm=isch","Еще фото")</f>
        <v>Еще фото</v>
      </c>
      <c r="F1590" s="13"/>
      <c r="G1590" s="11" t="s">
        <v>2538</v>
      </c>
      <c r="H1590" s="11" t="s">
        <v>28</v>
      </c>
      <c r="I1590" s="14" t="s">
        <v>2538</v>
      </c>
      <c r="J1590" s="14" t="s">
        <v>183</v>
      </c>
      <c r="K1590" s="15" t="s">
        <v>30</v>
      </c>
      <c r="L1590" s="14"/>
      <c r="M1590" s="14"/>
      <c r="N1590" s="14" t="s">
        <v>390</v>
      </c>
      <c r="O1590" s="14"/>
      <c r="P1590" s="15" t="s">
        <v>164</v>
      </c>
      <c r="Q1590" s="16">
        <v>7399</v>
      </c>
      <c r="R1590" s="17">
        <v>40</v>
      </c>
      <c r="S1590" s="18">
        <v>5105.3099999999995</v>
      </c>
      <c r="T1590" s="19" t="s">
        <v>34</v>
      </c>
      <c r="U1590" s="20" t="s">
        <v>35</v>
      </c>
      <c r="V1590" s="21" t="s">
        <v>36</v>
      </c>
      <c r="W1590" s="22">
        <v>1</v>
      </c>
      <c r="X1590" s="23"/>
    </row>
    <row r="1591" spans="1:24" s="1" customFormat="1" ht="108" customHeight="1" x14ac:dyDescent="0.3">
      <c r="A1591" s="11" t="s">
        <v>23</v>
      </c>
      <c r="B1591" s="11" t="s">
        <v>2607</v>
      </c>
      <c r="C1591" s="12" t="s">
        <v>2608</v>
      </c>
      <c r="D1591" s="26"/>
      <c r="E1591" s="39" t="str">
        <f>HYPERLINK("https://www.google.ru/search?q=HJ4176-010&amp;newwindow=1&amp;tbm=isch","Еще фото")</f>
        <v>Еще фото</v>
      </c>
      <c r="F1591" s="13"/>
      <c r="G1591" s="11" t="s">
        <v>2538</v>
      </c>
      <c r="H1591" s="11" t="s">
        <v>28</v>
      </c>
      <c r="I1591" s="14" t="s">
        <v>2538</v>
      </c>
      <c r="J1591" s="14" t="s">
        <v>29</v>
      </c>
      <c r="K1591" s="15" t="s">
        <v>30</v>
      </c>
      <c r="L1591" s="14" t="s">
        <v>2609</v>
      </c>
      <c r="M1591" s="14"/>
      <c r="N1591" s="14" t="s">
        <v>92</v>
      </c>
      <c r="O1591" s="14"/>
      <c r="P1591" s="15" t="s">
        <v>119</v>
      </c>
      <c r="Q1591" s="16">
        <v>7799</v>
      </c>
      <c r="R1591" s="17">
        <v>40</v>
      </c>
      <c r="S1591" s="18">
        <v>5381.3099999999995</v>
      </c>
      <c r="T1591" s="19" t="s">
        <v>34</v>
      </c>
      <c r="U1591" s="20" t="s">
        <v>47</v>
      </c>
      <c r="V1591" s="21" t="s">
        <v>48</v>
      </c>
      <c r="W1591" s="22">
        <v>1</v>
      </c>
      <c r="X1591" s="23"/>
    </row>
    <row r="1592" spans="1:24" s="1" customFormat="1" ht="35" customHeight="1" x14ac:dyDescent="0.3">
      <c r="A1592" s="11" t="s">
        <v>23</v>
      </c>
      <c r="B1592" s="11" t="s">
        <v>2610</v>
      </c>
      <c r="C1592" s="12" t="s">
        <v>2611</v>
      </c>
      <c r="D1592" s="53"/>
      <c r="E1592" s="39" t="str">
        <f>HYPERLINK("https://www.google.ru/search?q=HQ0470-451&amp;newwindow=1&amp;tbm=isch","Еще фото")</f>
        <v>Еще фото</v>
      </c>
      <c r="F1592" s="13"/>
      <c r="G1592" s="11" t="s">
        <v>2538</v>
      </c>
      <c r="H1592" s="11" t="s">
        <v>28</v>
      </c>
      <c r="I1592" s="14" t="s">
        <v>2538</v>
      </c>
      <c r="J1592" s="14" t="s">
        <v>29</v>
      </c>
      <c r="K1592" s="15" t="s">
        <v>30</v>
      </c>
      <c r="L1592" s="56" t="s">
        <v>2612</v>
      </c>
      <c r="M1592" s="14"/>
      <c r="N1592" s="14" t="s">
        <v>85</v>
      </c>
      <c r="O1592" s="14"/>
      <c r="P1592" s="15" t="s">
        <v>2613</v>
      </c>
      <c r="Q1592" s="16">
        <v>11099</v>
      </c>
      <c r="R1592" s="17">
        <v>40</v>
      </c>
      <c r="S1592" s="18">
        <v>7658.3099999999986</v>
      </c>
      <c r="T1592" s="19" t="s">
        <v>34</v>
      </c>
      <c r="U1592" s="20" t="s">
        <v>35</v>
      </c>
      <c r="V1592" s="21" t="s">
        <v>36</v>
      </c>
      <c r="W1592" s="22">
        <v>3</v>
      </c>
      <c r="X1592" s="23"/>
    </row>
    <row r="1593" spans="1:24" s="1" customFormat="1" ht="35" customHeight="1" x14ac:dyDescent="0.3">
      <c r="A1593" s="24" t="s">
        <v>23</v>
      </c>
      <c r="B1593" s="24" t="s">
        <v>2610</v>
      </c>
      <c r="C1593" s="12" t="s">
        <v>2611</v>
      </c>
      <c r="D1593" s="54"/>
      <c r="E1593" s="39" t="str">
        <f>HYPERLINK("https://www.google.ru/search?q=HQ0470-451&amp;newwindow=1&amp;tbm=isch","Еще фото")</f>
        <v>Еще фото</v>
      </c>
      <c r="F1593" s="13"/>
      <c r="G1593" s="24" t="s">
        <v>2538</v>
      </c>
      <c r="H1593" s="24" t="s">
        <v>28</v>
      </c>
      <c r="I1593" s="24" t="s">
        <v>2538</v>
      </c>
      <c r="J1593" s="14" t="s">
        <v>29</v>
      </c>
      <c r="K1593" s="15" t="s">
        <v>30</v>
      </c>
      <c r="L1593" s="57"/>
      <c r="M1593" s="14"/>
      <c r="N1593" s="14" t="s">
        <v>85</v>
      </c>
      <c r="O1593" s="14"/>
      <c r="P1593" s="15" t="s">
        <v>2613</v>
      </c>
      <c r="Q1593" s="16">
        <v>11099</v>
      </c>
      <c r="R1593" s="17">
        <v>40</v>
      </c>
      <c r="S1593" s="18">
        <v>7658.3099999999986</v>
      </c>
      <c r="T1593" s="19" t="s">
        <v>34</v>
      </c>
      <c r="U1593" s="20" t="s">
        <v>37</v>
      </c>
      <c r="V1593" s="21" t="s">
        <v>38</v>
      </c>
      <c r="W1593" s="22">
        <v>2</v>
      </c>
      <c r="X1593" s="23"/>
    </row>
    <row r="1594" spans="1:24" s="1" customFormat="1" ht="37.049999999999997" customHeight="1" x14ac:dyDescent="0.3">
      <c r="A1594" s="24" t="s">
        <v>23</v>
      </c>
      <c r="B1594" s="24" t="s">
        <v>2610</v>
      </c>
      <c r="C1594" s="12" t="s">
        <v>2611</v>
      </c>
      <c r="D1594" s="55"/>
      <c r="E1594" s="39" t="str">
        <f>HYPERLINK("https://www.google.ru/search?q=HQ0470-451&amp;newwindow=1&amp;tbm=isch","Еще фото")</f>
        <v>Еще фото</v>
      </c>
      <c r="F1594" s="13"/>
      <c r="G1594" s="24" t="s">
        <v>2538</v>
      </c>
      <c r="H1594" s="24" t="s">
        <v>28</v>
      </c>
      <c r="I1594" s="24" t="s">
        <v>2538</v>
      </c>
      <c r="J1594" s="14" t="s">
        <v>29</v>
      </c>
      <c r="K1594" s="15" t="s">
        <v>30</v>
      </c>
      <c r="L1594" s="58"/>
      <c r="M1594" s="14"/>
      <c r="N1594" s="14" t="s">
        <v>85</v>
      </c>
      <c r="O1594" s="14"/>
      <c r="P1594" s="15" t="s">
        <v>2613</v>
      </c>
      <c r="Q1594" s="16">
        <v>11099</v>
      </c>
      <c r="R1594" s="17">
        <v>40</v>
      </c>
      <c r="S1594" s="18">
        <v>7658.3099999999986</v>
      </c>
      <c r="T1594" s="19" t="s">
        <v>34</v>
      </c>
      <c r="U1594" s="20" t="s">
        <v>49</v>
      </c>
      <c r="V1594" s="21" t="s">
        <v>50</v>
      </c>
      <c r="W1594" s="22">
        <v>2</v>
      </c>
      <c r="X1594" s="23"/>
    </row>
    <row r="1595" spans="1:24" s="1" customFormat="1" ht="52.05" customHeight="1" x14ac:dyDescent="0.3">
      <c r="A1595" s="11" t="s">
        <v>23</v>
      </c>
      <c r="B1595" s="11" t="s">
        <v>2614</v>
      </c>
      <c r="C1595" s="12" t="s">
        <v>2615</v>
      </c>
      <c r="D1595" s="59"/>
      <c r="E1595" s="39" t="str">
        <f>HYPERLINK("https://www.google.ru/search?q=IF0891-010&amp;newwindow=1&amp;tbm=isch","Еще фото")</f>
        <v>Еще фото</v>
      </c>
      <c r="F1595" s="13" t="s">
        <v>26</v>
      </c>
      <c r="G1595" s="11" t="s">
        <v>2538</v>
      </c>
      <c r="H1595" s="11" t="s">
        <v>28</v>
      </c>
      <c r="I1595" s="14" t="s">
        <v>2538</v>
      </c>
      <c r="J1595" s="14" t="s">
        <v>29</v>
      </c>
      <c r="K1595" s="15" t="s">
        <v>30</v>
      </c>
      <c r="L1595" s="56" t="s">
        <v>2616</v>
      </c>
      <c r="M1595" s="14"/>
      <c r="N1595" s="14" t="s">
        <v>92</v>
      </c>
      <c r="O1595" s="14"/>
      <c r="P1595" s="15" t="s">
        <v>119</v>
      </c>
      <c r="Q1595" s="16">
        <v>5999</v>
      </c>
      <c r="R1595" s="17">
        <v>40</v>
      </c>
      <c r="S1595" s="18">
        <v>4139.3099999999995</v>
      </c>
      <c r="T1595" s="19" t="s">
        <v>34</v>
      </c>
      <c r="U1595" s="20" t="s">
        <v>35</v>
      </c>
      <c r="V1595" s="21" t="s">
        <v>36</v>
      </c>
      <c r="W1595" s="22">
        <v>1</v>
      </c>
      <c r="X1595" s="23"/>
    </row>
    <row r="1596" spans="1:24" s="1" customFormat="1" ht="61.05" customHeight="1" x14ac:dyDescent="0.3">
      <c r="A1596" s="24" t="s">
        <v>23</v>
      </c>
      <c r="B1596" s="24" t="s">
        <v>2614</v>
      </c>
      <c r="C1596" s="12" t="s">
        <v>2615</v>
      </c>
      <c r="D1596" s="60"/>
      <c r="E1596" s="39" t="str">
        <f>HYPERLINK("https://www.google.ru/search?q=IF0891-010&amp;newwindow=1&amp;tbm=isch","Еще фото")</f>
        <v>Еще фото</v>
      </c>
      <c r="F1596" s="13" t="s">
        <v>26</v>
      </c>
      <c r="G1596" s="24" t="s">
        <v>2538</v>
      </c>
      <c r="H1596" s="24" t="s">
        <v>28</v>
      </c>
      <c r="I1596" s="24" t="s">
        <v>2538</v>
      </c>
      <c r="J1596" s="14" t="s">
        <v>29</v>
      </c>
      <c r="K1596" s="15" t="s">
        <v>30</v>
      </c>
      <c r="L1596" s="58"/>
      <c r="M1596" s="14"/>
      <c r="N1596" s="14" t="s">
        <v>92</v>
      </c>
      <c r="O1596" s="14"/>
      <c r="P1596" s="15" t="s">
        <v>119</v>
      </c>
      <c r="Q1596" s="16">
        <v>5999</v>
      </c>
      <c r="R1596" s="17">
        <v>40</v>
      </c>
      <c r="S1596" s="18">
        <v>4139.3099999999995</v>
      </c>
      <c r="T1596" s="19" t="s">
        <v>34</v>
      </c>
      <c r="U1596" s="20" t="s">
        <v>39</v>
      </c>
      <c r="V1596" s="21" t="s">
        <v>40</v>
      </c>
      <c r="W1596" s="22">
        <v>1</v>
      </c>
      <c r="X1596" s="23"/>
    </row>
    <row r="1597" spans="1:24" s="1" customFormat="1" ht="26" customHeight="1" x14ac:dyDescent="0.3">
      <c r="A1597" s="11" t="s">
        <v>23</v>
      </c>
      <c r="B1597" s="11" t="s">
        <v>2614</v>
      </c>
      <c r="C1597" s="12" t="s">
        <v>2617</v>
      </c>
      <c r="D1597" s="53"/>
      <c r="E1597" s="39" t="str">
        <f>HYPERLINK("https://www.google.ru/search?q=IF0891-040&amp;newwindow=1&amp;tbm=isch","Еще фото")</f>
        <v>Еще фото</v>
      </c>
      <c r="F1597" s="13"/>
      <c r="G1597" s="11" t="s">
        <v>2538</v>
      </c>
      <c r="H1597" s="11" t="s">
        <v>28</v>
      </c>
      <c r="I1597" s="14" t="s">
        <v>2538</v>
      </c>
      <c r="J1597" s="14" t="s">
        <v>183</v>
      </c>
      <c r="K1597" s="15" t="s">
        <v>30</v>
      </c>
      <c r="L1597" s="56" t="s">
        <v>2616</v>
      </c>
      <c r="M1597" s="14"/>
      <c r="N1597" s="14" t="s">
        <v>32</v>
      </c>
      <c r="O1597" s="14"/>
      <c r="P1597" s="15" t="s">
        <v>119</v>
      </c>
      <c r="Q1597" s="16">
        <v>5899</v>
      </c>
      <c r="R1597" s="17">
        <v>40</v>
      </c>
      <c r="S1597" s="18">
        <v>4070.31</v>
      </c>
      <c r="T1597" s="19" t="s">
        <v>34</v>
      </c>
      <c r="U1597" s="20" t="s">
        <v>47</v>
      </c>
      <c r="V1597" s="21" t="s">
        <v>48</v>
      </c>
      <c r="W1597" s="22">
        <v>1</v>
      </c>
      <c r="X1597" s="23"/>
    </row>
    <row r="1598" spans="1:24" s="1" customFormat="1" ht="26" customHeight="1" x14ac:dyDescent="0.3">
      <c r="A1598" s="24" t="s">
        <v>23</v>
      </c>
      <c r="B1598" s="24" t="s">
        <v>2614</v>
      </c>
      <c r="C1598" s="12" t="s">
        <v>2617</v>
      </c>
      <c r="D1598" s="54"/>
      <c r="E1598" s="39" t="str">
        <f>HYPERLINK("https://www.google.ru/search?q=IF0891-040&amp;newwindow=1&amp;tbm=isch","Еще фото")</f>
        <v>Еще фото</v>
      </c>
      <c r="F1598" s="13"/>
      <c r="G1598" s="24" t="s">
        <v>2538</v>
      </c>
      <c r="H1598" s="24" t="s">
        <v>28</v>
      </c>
      <c r="I1598" s="24" t="s">
        <v>2538</v>
      </c>
      <c r="J1598" s="14" t="s">
        <v>183</v>
      </c>
      <c r="K1598" s="15" t="s">
        <v>30</v>
      </c>
      <c r="L1598" s="57"/>
      <c r="M1598" s="14"/>
      <c r="N1598" s="14" t="s">
        <v>32</v>
      </c>
      <c r="O1598" s="14"/>
      <c r="P1598" s="15" t="s">
        <v>119</v>
      </c>
      <c r="Q1598" s="16">
        <v>5899</v>
      </c>
      <c r="R1598" s="17">
        <v>40</v>
      </c>
      <c r="S1598" s="18">
        <v>4070.31</v>
      </c>
      <c r="T1598" s="19" t="s">
        <v>34</v>
      </c>
      <c r="U1598" s="20" t="s">
        <v>35</v>
      </c>
      <c r="V1598" s="21" t="s">
        <v>36</v>
      </c>
      <c r="W1598" s="22">
        <v>2</v>
      </c>
      <c r="X1598" s="23"/>
    </row>
    <row r="1599" spans="1:24" s="1" customFormat="1" ht="26" customHeight="1" x14ac:dyDescent="0.3">
      <c r="A1599" s="24" t="s">
        <v>23</v>
      </c>
      <c r="B1599" s="24" t="s">
        <v>2614</v>
      </c>
      <c r="C1599" s="12" t="s">
        <v>2617</v>
      </c>
      <c r="D1599" s="54"/>
      <c r="E1599" s="39" t="str">
        <f>HYPERLINK("https://www.google.ru/search?q=IF0891-040&amp;newwindow=1&amp;tbm=isch","Еще фото")</f>
        <v>Еще фото</v>
      </c>
      <c r="F1599" s="13"/>
      <c r="G1599" s="24" t="s">
        <v>2538</v>
      </c>
      <c r="H1599" s="24" t="s">
        <v>28</v>
      </c>
      <c r="I1599" s="24" t="s">
        <v>2538</v>
      </c>
      <c r="J1599" s="14" t="s">
        <v>183</v>
      </c>
      <c r="K1599" s="15" t="s">
        <v>30</v>
      </c>
      <c r="L1599" s="57"/>
      <c r="M1599" s="14"/>
      <c r="N1599" s="14" t="s">
        <v>32</v>
      </c>
      <c r="O1599" s="14"/>
      <c r="P1599" s="15" t="s">
        <v>119</v>
      </c>
      <c r="Q1599" s="16">
        <v>5899</v>
      </c>
      <c r="R1599" s="17">
        <v>40</v>
      </c>
      <c r="S1599" s="18">
        <v>4070.31</v>
      </c>
      <c r="T1599" s="19" t="s">
        <v>34</v>
      </c>
      <c r="U1599" s="20" t="s">
        <v>37</v>
      </c>
      <c r="V1599" s="21" t="s">
        <v>38</v>
      </c>
      <c r="W1599" s="22">
        <v>1</v>
      </c>
      <c r="X1599" s="23"/>
    </row>
    <row r="1600" spans="1:24" s="1" customFormat="1" ht="26" customHeight="1" x14ac:dyDescent="0.3">
      <c r="A1600" s="24" t="s">
        <v>23</v>
      </c>
      <c r="B1600" s="24" t="s">
        <v>2614</v>
      </c>
      <c r="C1600" s="12" t="s">
        <v>2617</v>
      </c>
      <c r="D1600" s="55"/>
      <c r="E1600" s="39" t="str">
        <f>HYPERLINK("https://www.google.ru/search?q=IF0891-040&amp;newwindow=1&amp;tbm=isch","Еще фото")</f>
        <v>Еще фото</v>
      </c>
      <c r="F1600" s="13"/>
      <c r="G1600" s="24" t="s">
        <v>2538</v>
      </c>
      <c r="H1600" s="24" t="s">
        <v>28</v>
      </c>
      <c r="I1600" s="24" t="s">
        <v>2538</v>
      </c>
      <c r="J1600" s="14" t="s">
        <v>183</v>
      </c>
      <c r="K1600" s="15" t="s">
        <v>30</v>
      </c>
      <c r="L1600" s="58"/>
      <c r="M1600" s="14"/>
      <c r="N1600" s="14" t="s">
        <v>32</v>
      </c>
      <c r="O1600" s="14"/>
      <c r="P1600" s="15" t="s">
        <v>119</v>
      </c>
      <c r="Q1600" s="16">
        <v>5899</v>
      </c>
      <c r="R1600" s="17">
        <v>40</v>
      </c>
      <c r="S1600" s="18">
        <v>4070.31</v>
      </c>
      <c r="T1600" s="19" t="s">
        <v>34</v>
      </c>
      <c r="U1600" s="20" t="s">
        <v>39</v>
      </c>
      <c r="V1600" s="21" t="s">
        <v>40</v>
      </c>
      <c r="W1600" s="22">
        <v>1</v>
      </c>
      <c r="X1600" s="23"/>
    </row>
    <row r="1601" spans="1:24" s="1" customFormat="1" ht="52.05" customHeight="1" x14ac:dyDescent="0.3">
      <c r="A1601" s="11" t="s">
        <v>23</v>
      </c>
      <c r="B1601" s="11" t="s">
        <v>2618</v>
      </c>
      <c r="C1601" s="12" t="s">
        <v>2619</v>
      </c>
      <c r="D1601" s="59"/>
      <c r="E1601" s="39" t="str">
        <f>HYPERLINK("https://www.google.ru/search?q=IF1591-010&amp;newwindow=1&amp;tbm=isch","Еще фото")</f>
        <v>Еще фото</v>
      </c>
      <c r="F1601" s="13" t="s">
        <v>26</v>
      </c>
      <c r="G1601" s="11" t="s">
        <v>2538</v>
      </c>
      <c r="H1601" s="11" t="s">
        <v>28</v>
      </c>
      <c r="I1601" s="14" t="s">
        <v>2538</v>
      </c>
      <c r="J1601" s="14" t="s">
        <v>183</v>
      </c>
      <c r="K1601" s="15" t="s">
        <v>30</v>
      </c>
      <c r="L1601" s="56" t="s">
        <v>2620</v>
      </c>
      <c r="M1601" s="14"/>
      <c r="N1601" s="14" t="s">
        <v>92</v>
      </c>
      <c r="O1601" s="14"/>
      <c r="P1601" s="15" t="s">
        <v>119</v>
      </c>
      <c r="Q1601" s="16">
        <v>5599</v>
      </c>
      <c r="R1601" s="17">
        <v>40</v>
      </c>
      <c r="S1601" s="18">
        <v>3863.31</v>
      </c>
      <c r="T1601" s="19" t="s">
        <v>34</v>
      </c>
      <c r="U1601" s="20" t="s">
        <v>35</v>
      </c>
      <c r="V1601" s="21" t="s">
        <v>36</v>
      </c>
      <c r="W1601" s="22">
        <v>1</v>
      </c>
      <c r="X1601" s="23"/>
    </row>
    <row r="1602" spans="1:24" s="1" customFormat="1" ht="61.05" customHeight="1" x14ac:dyDescent="0.3">
      <c r="A1602" s="24" t="s">
        <v>23</v>
      </c>
      <c r="B1602" s="24" t="s">
        <v>2618</v>
      </c>
      <c r="C1602" s="12" t="s">
        <v>2619</v>
      </c>
      <c r="D1602" s="60"/>
      <c r="E1602" s="39" t="str">
        <f>HYPERLINK("https://www.google.ru/search?q=IF1591-010&amp;newwindow=1&amp;tbm=isch","Еще фото")</f>
        <v>Еще фото</v>
      </c>
      <c r="F1602" s="13" t="s">
        <v>26</v>
      </c>
      <c r="G1602" s="24" t="s">
        <v>2538</v>
      </c>
      <c r="H1602" s="24" t="s">
        <v>28</v>
      </c>
      <c r="I1602" s="24" t="s">
        <v>2538</v>
      </c>
      <c r="J1602" s="14" t="s">
        <v>183</v>
      </c>
      <c r="K1602" s="15" t="s">
        <v>30</v>
      </c>
      <c r="L1602" s="58"/>
      <c r="M1602" s="14"/>
      <c r="N1602" s="14" t="s">
        <v>92</v>
      </c>
      <c r="O1602" s="14"/>
      <c r="P1602" s="15" t="s">
        <v>119</v>
      </c>
      <c r="Q1602" s="16">
        <v>5599</v>
      </c>
      <c r="R1602" s="17">
        <v>40</v>
      </c>
      <c r="S1602" s="18">
        <v>3863.31</v>
      </c>
      <c r="T1602" s="19" t="s">
        <v>34</v>
      </c>
      <c r="U1602" s="20" t="s">
        <v>37</v>
      </c>
      <c r="V1602" s="21" t="s">
        <v>38</v>
      </c>
      <c r="W1602" s="22">
        <v>1</v>
      </c>
      <c r="X1602" s="23"/>
    </row>
    <row r="1603" spans="1:24" s="1" customFormat="1" ht="108" customHeight="1" x14ac:dyDescent="0.3">
      <c r="A1603" s="11" t="s">
        <v>23</v>
      </c>
      <c r="B1603" s="11" t="s">
        <v>2621</v>
      </c>
      <c r="C1603" s="12" t="s">
        <v>2622</v>
      </c>
      <c r="D1603" s="26"/>
      <c r="E1603" s="39" t="str">
        <f>HYPERLINK("https://www.google.ru/search?q=IF2160-010&amp;newwindow=1&amp;tbm=isch","Еще фото")</f>
        <v>Еще фото</v>
      </c>
      <c r="F1603" s="13" t="s">
        <v>26</v>
      </c>
      <c r="G1603" s="11" t="s">
        <v>2538</v>
      </c>
      <c r="H1603" s="11" t="s">
        <v>28</v>
      </c>
      <c r="I1603" s="14" t="s">
        <v>2538</v>
      </c>
      <c r="J1603" s="14" t="s">
        <v>29</v>
      </c>
      <c r="K1603" s="15" t="s">
        <v>30</v>
      </c>
      <c r="L1603" s="14" t="s">
        <v>2623</v>
      </c>
      <c r="M1603" s="14"/>
      <c r="N1603" s="14" t="s">
        <v>92</v>
      </c>
      <c r="O1603" s="14"/>
      <c r="P1603" s="15" t="s">
        <v>2624</v>
      </c>
      <c r="Q1603" s="16">
        <v>5999</v>
      </c>
      <c r="R1603" s="17">
        <v>40</v>
      </c>
      <c r="S1603" s="18">
        <v>4139.3099999999995</v>
      </c>
      <c r="T1603" s="19" t="s">
        <v>34</v>
      </c>
      <c r="U1603" s="20" t="s">
        <v>39</v>
      </c>
      <c r="V1603" s="21" t="s">
        <v>40</v>
      </c>
      <c r="W1603" s="22">
        <v>1</v>
      </c>
      <c r="X1603" s="23"/>
    </row>
    <row r="1604" spans="1:24" s="1" customFormat="1" ht="52.05" customHeight="1" x14ac:dyDescent="0.3">
      <c r="A1604" s="11" t="s">
        <v>23</v>
      </c>
      <c r="B1604" s="11" t="s">
        <v>2625</v>
      </c>
      <c r="C1604" s="12" t="s">
        <v>2626</v>
      </c>
      <c r="D1604" s="59"/>
      <c r="E1604" s="39" t="str">
        <f>HYPERLINK("https://www.google.ru/search?q=IF2773-360&amp;newwindow=1&amp;tbm=isch","Еще фото")</f>
        <v>Еще фото</v>
      </c>
      <c r="F1604" s="13"/>
      <c r="G1604" s="11" t="s">
        <v>2538</v>
      </c>
      <c r="H1604" s="11" t="s">
        <v>28</v>
      </c>
      <c r="I1604" s="14" t="s">
        <v>2538</v>
      </c>
      <c r="J1604" s="14" t="s">
        <v>29</v>
      </c>
      <c r="K1604" s="15" t="s">
        <v>134</v>
      </c>
      <c r="L1604" s="56" t="s">
        <v>2627</v>
      </c>
      <c r="M1604" s="14"/>
      <c r="N1604" s="14" t="s">
        <v>64</v>
      </c>
      <c r="O1604" s="14"/>
      <c r="P1604" s="15" t="s">
        <v>119</v>
      </c>
      <c r="Q1604" s="16">
        <v>4799</v>
      </c>
      <c r="R1604" s="17">
        <v>40</v>
      </c>
      <c r="S1604" s="18">
        <v>3311.31</v>
      </c>
      <c r="T1604" s="19" t="s">
        <v>34</v>
      </c>
      <c r="U1604" s="20" t="s">
        <v>35</v>
      </c>
      <c r="V1604" s="21" t="s">
        <v>1984</v>
      </c>
      <c r="W1604" s="22">
        <v>1</v>
      </c>
      <c r="X1604" s="23"/>
    </row>
    <row r="1605" spans="1:24" s="1" customFormat="1" ht="61.05" customHeight="1" x14ac:dyDescent="0.3">
      <c r="A1605" s="24" t="s">
        <v>23</v>
      </c>
      <c r="B1605" s="24" t="s">
        <v>2625</v>
      </c>
      <c r="C1605" s="12" t="s">
        <v>2626</v>
      </c>
      <c r="D1605" s="60"/>
      <c r="E1605" s="39" t="str">
        <f>HYPERLINK("https://www.google.ru/search?q=IF2773-360&amp;newwindow=1&amp;tbm=isch","Еще фото")</f>
        <v>Еще фото</v>
      </c>
      <c r="F1605" s="13"/>
      <c r="G1605" s="24" t="s">
        <v>2538</v>
      </c>
      <c r="H1605" s="24" t="s">
        <v>28</v>
      </c>
      <c r="I1605" s="24" t="s">
        <v>2538</v>
      </c>
      <c r="J1605" s="14" t="s">
        <v>29</v>
      </c>
      <c r="K1605" s="15" t="s">
        <v>134</v>
      </c>
      <c r="L1605" s="58"/>
      <c r="M1605" s="14"/>
      <c r="N1605" s="14" t="s">
        <v>64</v>
      </c>
      <c r="O1605" s="14"/>
      <c r="P1605" s="15" t="s">
        <v>119</v>
      </c>
      <c r="Q1605" s="16">
        <v>4799</v>
      </c>
      <c r="R1605" s="17">
        <v>40</v>
      </c>
      <c r="S1605" s="18">
        <v>3311.31</v>
      </c>
      <c r="T1605" s="19" t="s">
        <v>34</v>
      </c>
      <c r="U1605" s="20" t="s">
        <v>37</v>
      </c>
      <c r="V1605" s="21" t="s">
        <v>2260</v>
      </c>
      <c r="W1605" s="22">
        <v>1</v>
      </c>
      <c r="X1605" s="23"/>
    </row>
    <row r="1606" spans="1:24" s="1" customFormat="1" ht="108" customHeight="1" x14ac:dyDescent="0.3">
      <c r="A1606" s="11" t="s">
        <v>23</v>
      </c>
      <c r="B1606" s="11" t="s">
        <v>2628</v>
      </c>
      <c r="C1606" s="12" t="s">
        <v>2629</v>
      </c>
      <c r="D1606" s="26"/>
      <c r="E1606" s="39" t="str">
        <f>HYPERLINK("https://www.google.ru/search?q=IF3541-010&amp;newwindow=1&amp;tbm=isch","Еще фото")</f>
        <v>Еще фото</v>
      </c>
      <c r="F1606" s="13"/>
      <c r="G1606" s="11" t="s">
        <v>2538</v>
      </c>
      <c r="H1606" s="11" t="s">
        <v>28</v>
      </c>
      <c r="I1606" s="14" t="s">
        <v>2538</v>
      </c>
      <c r="J1606" s="14" t="s">
        <v>29</v>
      </c>
      <c r="K1606" s="15" t="s">
        <v>30</v>
      </c>
      <c r="L1606" s="14" t="s">
        <v>2630</v>
      </c>
      <c r="M1606" s="14"/>
      <c r="N1606" s="14" t="s">
        <v>92</v>
      </c>
      <c r="O1606" s="14"/>
      <c r="P1606" s="15" t="s">
        <v>119</v>
      </c>
      <c r="Q1606" s="16">
        <v>5599</v>
      </c>
      <c r="R1606" s="17">
        <v>40</v>
      </c>
      <c r="S1606" s="18">
        <v>3863.31</v>
      </c>
      <c r="T1606" s="19" t="s">
        <v>34</v>
      </c>
      <c r="U1606" s="20" t="s">
        <v>47</v>
      </c>
      <c r="V1606" s="21" t="s">
        <v>48</v>
      </c>
      <c r="W1606" s="22">
        <v>1</v>
      </c>
      <c r="X1606" s="23"/>
    </row>
    <row r="1607" spans="1:24" s="1" customFormat="1" ht="21" customHeight="1" x14ac:dyDescent="0.3">
      <c r="A1607" s="11" t="s">
        <v>23</v>
      </c>
      <c r="B1607" s="11" t="s">
        <v>2631</v>
      </c>
      <c r="C1607" s="27" t="s">
        <v>2632</v>
      </c>
      <c r="D1607" s="53"/>
      <c r="E1607" s="39" t="str">
        <f>HYPERLINK("https://www.google.ru/search?q=IF7370-006&amp;newwindow=1&amp;tbm=isch","Еще фото")</f>
        <v>Еще фото</v>
      </c>
      <c r="F1607" s="25" t="s">
        <v>43</v>
      </c>
      <c r="G1607" s="11" t="s">
        <v>2538</v>
      </c>
      <c r="H1607" s="11" t="s">
        <v>28</v>
      </c>
      <c r="I1607" s="14" t="s">
        <v>2538</v>
      </c>
      <c r="J1607" s="14" t="s">
        <v>29</v>
      </c>
      <c r="K1607" s="15" t="s">
        <v>58</v>
      </c>
      <c r="L1607" s="56"/>
      <c r="M1607" s="14"/>
      <c r="N1607" s="14" t="s">
        <v>64</v>
      </c>
      <c r="O1607" s="14"/>
      <c r="P1607" s="15" t="s">
        <v>2633</v>
      </c>
      <c r="Q1607" s="16">
        <v>5699</v>
      </c>
      <c r="R1607" s="17">
        <v>40</v>
      </c>
      <c r="S1607" s="18">
        <v>3932.31</v>
      </c>
      <c r="T1607" s="19" t="s">
        <v>34</v>
      </c>
      <c r="U1607" s="20" t="s">
        <v>45</v>
      </c>
      <c r="V1607" s="21" t="s">
        <v>77</v>
      </c>
      <c r="W1607" s="22">
        <v>10</v>
      </c>
      <c r="X1607" s="23"/>
    </row>
    <row r="1608" spans="1:24" s="1" customFormat="1" ht="21" customHeight="1" x14ac:dyDescent="0.3">
      <c r="A1608" s="24" t="s">
        <v>23</v>
      </c>
      <c r="B1608" s="24" t="s">
        <v>2631</v>
      </c>
      <c r="C1608" s="28" t="s">
        <v>2632</v>
      </c>
      <c r="D1608" s="54"/>
      <c r="E1608" s="39" t="str">
        <f>HYPERLINK("https://www.google.ru/search?q=IF7370-006&amp;newwindow=1&amp;tbm=isch","Еще фото")</f>
        <v>Еще фото</v>
      </c>
      <c r="F1608" s="25" t="s">
        <v>43</v>
      </c>
      <c r="G1608" s="24" t="s">
        <v>2538</v>
      </c>
      <c r="H1608" s="24" t="s">
        <v>28</v>
      </c>
      <c r="I1608" s="24" t="s">
        <v>2538</v>
      </c>
      <c r="J1608" s="14" t="s">
        <v>29</v>
      </c>
      <c r="K1608" s="15" t="s">
        <v>58</v>
      </c>
      <c r="L1608" s="57"/>
      <c r="M1608" s="14"/>
      <c r="N1608" s="14" t="s">
        <v>64</v>
      </c>
      <c r="O1608" s="14"/>
      <c r="P1608" s="15" t="s">
        <v>2633</v>
      </c>
      <c r="Q1608" s="16">
        <v>5699</v>
      </c>
      <c r="R1608" s="17">
        <v>40</v>
      </c>
      <c r="S1608" s="18">
        <v>3932.31</v>
      </c>
      <c r="T1608" s="19" t="s">
        <v>34</v>
      </c>
      <c r="U1608" s="20" t="s">
        <v>47</v>
      </c>
      <c r="V1608" s="21" t="s">
        <v>46</v>
      </c>
      <c r="W1608" s="22">
        <v>11</v>
      </c>
      <c r="X1608" s="23"/>
    </row>
    <row r="1609" spans="1:24" s="1" customFormat="1" ht="21" customHeight="1" x14ac:dyDescent="0.3">
      <c r="A1609" s="24" t="s">
        <v>23</v>
      </c>
      <c r="B1609" s="24" t="s">
        <v>2631</v>
      </c>
      <c r="C1609" s="28" t="s">
        <v>2632</v>
      </c>
      <c r="D1609" s="54"/>
      <c r="E1609" s="39" t="str">
        <f>HYPERLINK("https://www.google.ru/search?q=IF7370-006&amp;newwindow=1&amp;tbm=isch","Еще фото")</f>
        <v>Еще фото</v>
      </c>
      <c r="F1609" s="25" t="s">
        <v>43</v>
      </c>
      <c r="G1609" s="24" t="s">
        <v>2538</v>
      </c>
      <c r="H1609" s="24" t="s">
        <v>28</v>
      </c>
      <c r="I1609" s="24" t="s">
        <v>2538</v>
      </c>
      <c r="J1609" s="14" t="s">
        <v>29</v>
      </c>
      <c r="K1609" s="15" t="s">
        <v>58</v>
      </c>
      <c r="L1609" s="57"/>
      <c r="M1609" s="14"/>
      <c r="N1609" s="14" t="s">
        <v>64</v>
      </c>
      <c r="O1609" s="14"/>
      <c r="P1609" s="15" t="s">
        <v>2633</v>
      </c>
      <c r="Q1609" s="16">
        <v>5699</v>
      </c>
      <c r="R1609" s="17">
        <v>40</v>
      </c>
      <c r="S1609" s="18">
        <v>3932.31</v>
      </c>
      <c r="T1609" s="19" t="s">
        <v>34</v>
      </c>
      <c r="U1609" s="20" t="s">
        <v>35</v>
      </c>
      <c r="V1609" s="21" t="s">
        <v>36</v>
      </c>
      <c r="W1609" s="22">
        <v>12</v>
      </c>
      <c r="X1609" s="23"/>
    </row>
    <row r="1610" spans="1:24" s="1" customFormat="1" ht="21" customHeight="1" x14ac:dyDescent="0.3">
      <c r="A1610" s="24" t="s">
        <v>23</v>
      </c>
      <c r="B1610" s="24" t="s">
        <v>2631</v>
      </c>
      <c r="C1610" s="28" t="s">
        <v>2632</v>
      </c>
      <c r="D1610" s="54"/>
      <c r="E1610" s="39" t="str">
        <f>HYPERLINK("https://www.google.ru/search?q=IF7370-006&amp;newwindow=1&amp;tbm=isch","Еще фото")</f>
        <v>Еще фото</v>
      </c>
      <c r="F1610" s="25" t="s">
        <v>43</v>
      </c>
      <c r="G1610" s="24" t="s">
        <v>2538</v>
      </c>
      <c r="H1610" s="24" t="s">
        <v>28</v>
      </c>
      <c r="I1610" s="24" t="s">
        <v>2538</v>
      </c>
      <c r="J1610" s="14" t="s">
        <v>29</v>
      </c>
      <c r="K1610" s="15" t="s">
        <v>58</v>
      </c>
      <c r="L1610" s="57"/>
      <c r="M1610" s="14"/>
      <c r="N1610" s="14" t="s">
        <v>64</v>
      </c>
      <c r="O1610" s="14"/>
      <c r="P1610" s="15" t="s">
        <v>2633</v>
      </c>
      <c r="Q1610" s="16">
        <v>5699</v>
      </c>
      <c r="R1610" s="17">
        <v>40</v>
      </c>
      <c r="S1610" s="18">
        <v>3932.31</v>
      </c>
      <c r="T1610" s="19" t="s">
        <v>34</v>
      </c>
      <c r="U1610" s="20" t="s">
        <v>37</v>
      </c>
      <c r="V1610" s="21" t="s">
        <v>71</v>
      </c>
      <c r="W1610" s="22">
        <v>11</v>
      </c>
      <c r="X1610" s="23"/>
    </row>
    <row r="1611" spans="1:24" s="1" customFormat="1" ht="32" customHeight="1" x14ac:dyDescent="0.3">
      <c r="A1611" s="24" t="s">
        <v>23</v>
      </c>
      <c r="B1611" s="24" t="s">
        <v>2631</v>
      </c>
      <c r="C1611" s="28" t="s">
        <v>2632</v>
      </c>
      <c r="D1611" s="55"/>
      <c r="E1611" s="39" t="str">
        <f>HYPERLINK("https://www.google.ru/search?q=IF7370-006&amp;newwindow=1&amp;tbm=isch","Еще фото")</f>
        <v>Еще фото</v>
      </c>
      <c r="F1611" s="25" t="s">
        <v>43</v>
      </c>
      <c r="G1611" s="24" t="s">
        <v>2538</v>
      </c>
      <c r="H1611" s="24" t="s">
        <v>28</v>
      </c>
      <c r="I1611" s="24" t="s">
        <v>2538</v>
      </c>
      <c r="J1611" s="14" t="s">
        <v>29</v>
      </c>
      <c r="K1611" s="15" t="s">
        <v>58</v>
      </c>
      <c r="L1611" s="58"/>
      <c r="M1611" s="14"/>
      <c r="N1611" s="14" t="s">
        <v>64</v>
      </c>
      <c r="O1611" s="14"/>
      <c r="P1611" s="15" t="s">
        <v>2633</v>
      </c>
      <c r="Q1611" s="16">
        <v>5699</v>
      </c>
      <c r="R1611" s="17">
        <v>40</v>
      </c>
      <c r="S1611" s="18">
        <v>3932.31</v>
      </c>
      <c r="T1611" s="19" t="s">
        <v>34</v>
      </c>
      <c r="U1611" s="20" t="s">
        <v>39</v>
      </c>
      <c r="V1611" s="21" t="s">
        <v>38</v>
      </c>
      <c r="W1611" s="22">
        <v>11</v>
      </c>
      <c r="X1611" s="23"/>
    </row>
    <row r="1612" spans="1:24" s="1" customFormat="1" ht="108" customHeight="1" x14ac:dyDescent="0.3">
      <c r="A1612" s="11" t="s">
        <v>23</v>
      </c>
      <c r="B1612" s="11" t="s">
        <v>2634</v>
      </c>
      <c r="C1612" s="12" t="s">
        <v>2635</v>
      </c>
      <c r="D1612" s="26"/>
      <c r="E1612" s="39" t="str">
        <f>HYPERLINK("https://www.google.ru/search?q=IH2108-010&amp;newwindow=1&amp;tbm=isch","Еще фото")</f>
        <v>Еще фото</v>
      </c>
      <c r="F1612" s="13"/>
      <c r="G1612" s="11" t="s">
        <v>2538</v>
      </c>
      <c r="H1612" s="11" t="s">
        <v>28</v>
      </c>
      <c r="I1612" s="14" t="s">
        <v>2538</v>
      </c>
      <c r="J1612" s="14" t="s">
        <v>29</v>
      </c>
      <c r="K1612" s="15" t="s">
        <v>58</v>
      </c>
      <c r="L1612" s="14"/>
      <c r="M1612" s="14"/>
      <c r="N1612" s="14" t="s">
        <v>185</v>
      </c>
      <c r="O1612" s="14"/>
      <c r="P1612" s="15" t="s">
        <v>70</v>
      </c>
      <c r="Q1612" s="16">
        <v>5299</v>
      </c>
      <c r="R1612" s="17">
        <v>40</v>
      </c>
      <c r="S1612" s="18">
        <v>3656.31</v>
      </c>
      <c r="T1612" s="19" t="s">
        <v>34</v>
      </c>
      <c r="U1612" s="20" t="s">
        <v>37</v>
      </c>
      <c r="V1612" s="21" t="s">
        <v>71</v>
      </c>
      <c r="W1612" s="22">
        <v>1</v>
      </c>
      <c r="X1612" s="23"/>
    </row>
    <row r="1613" spans="1:24" s="1" customFormat="1" ht="108" customHeight="1" x14ac:dyDescent="0.3">
      <c r="A1613" s="11" t="s">
        <v>23</v>
      </c>
      <c r="B1613" s="11" t="s">
        <v>2636</v>
      </c>
      <c r="C1613" s="12" t="s">
        <v>2637</v>
      </c>
      <c r="D1613" s="26"/>
      <c r="E1613" s="39" t="str">
        <f>HYPERLINK("https://www.google.ru/search?q=IO1290-010&amp;newwindow=1&amp;tbm=isch","Еще фото")</f>
        <v>Еще фото</v>
      </c>
      <c r="F1613" s="13"/>
      <c r="G1613" s="11" t="s">
        <v>2538</v>
      </c>
      <c r="H1613" s="11" t="s">
        <v>28</v>
      </c>
      <c r="I1613" s="14" t="s">
        <v>2538</v>
      </c>
      <c r="J1613" s="14" t="s">
        <v>29</v>
      </c>
      <c r="K1613" s="15" t="s">
        <v>58</v>
      </c>
      <c r="L1613" s="14" t="s">
        <v>2638</v>
      </c>
      <c r="M1613" s="14"/>
      <c r="N1613" s="14" t="s">
        <v>241</v>
      </c>
      <c r="O1613" s="14"/>
      <c r="P1613" s="15" t="s">
        <v>119</v>
      </c>
      <c r="Q1613" s="16">
        <v>6799</v>
      </c>
      <c r="R1613" s="17">
        <v>40</v>
      </c>
      <c r="S1613" s="18">
        <v>4691.3099999999995</v>
      </c>
      <c r="T1613" s="19" t="s">
        <v>34</v>
      </c>
      <c r="U1613" s="20" t="s">
        <v>35</v>
      </c>
      <c r="V1613" s="21" t="s">
        <v>36</v>
      </c>
      <c r="W1613" s="22">
        <v>1</v>
      </c>
      <c r="X1613" s="23"/>
    </row>
    <row r="1614" spans="1:24" s="1" customFormat="1" ht="35" customHeight="1" x14ac:dyDescent="0.3">
      <c r="A1614" s="11" t="s">
        <v>23</v>
      </c>
      <c r="B1614" s="11" t="s">
        <v>2639</v>
      </c>
      <c r="C1614" s="12" t="s">
        <v>2640</v>
      </c>
      <c r="D1614" s="53"/>
      <c r="E1614" s="39" t="str">
        <f>HYPERLINK("https://www.google.ru/search?q=IO2227-324&amp;newwindow=1&amp;tbm=isch","Еще фото")</f>
        <v>Еще фото</v>
      </c>
      <c r="F1614" s="13"/>
      <c r="G1614" s="11" t="s">
        <v>2538</v>
      </c>
      <c r="H1614" s="11" t="s">
        <v>28</v>
      </c>
      <c r="I1614" s="14" t="s">
        <v>2538</v>
      </c>
      <c r="J1614" s="14" t="s">
        <v>29</v>
      </c>
      <c r="K1614" s="15" t="s">
        <v>134</v>
      </c>
      <c r="L1614" s="56" t="s">
        <v>2641</v>
      </c>
      <c r="M1614" s="14"/>
      <c r="N1614" s="14" t="s">
        <v>64</v>
      </c>
      <c r="O1614" s="14"/>
      <c r="P1614" s="15" t="s">
        <v>119</v>
      </c>
      <c r="Q1614" s="16">
        <v>6099</v>
      </c>
      <c r="R1614" s="17">
        <v>40</v>
      </c>
      <c r="S1614" s="18">
        <v>4208.3099999999995</v>
      </c>
      <c r="T1614" s="19" t="s">
        <v>34</v>
      </c>
      <c r="U1614" s="20" t="s">
        <v>35</v>
      </c>
      <c r="V1614" s="21" t="s">
        <v>1984</v>
      </c>
      <c r="W1614" s="22">
        <v>2</v>
      </c>
      <c r="X1614" s="23"/>
    </row>
    <row r="1615" spans="1:24" s="1" customFormat="1" ht="35" customHeight="1" x14ac:dyDescent="0.3">
      <c r="A1615" s="24" t="s">
        <v>23</v>
      </c>
      <c r="B1615" s="24" t="s">
        <v>2639</v>
      </c>
      <c r="C1615" s="12" t="s">
        <v>2640</v>
      </c>
      <c r="D1615" s="54"/>
      <c r="E1615" s="39" t="str">
        <f>HYPERLINK("https://www.google.ru/search?q=IO2227-324&amp;newwindow=1&amp;tbm=isch","Еще фото")</f>
        <v>Еще фото</v>
      </c>
      <c r="F1615" s="13"/>
      <c r="G1615" s="24" t="s">
        <v>2538</v>
      </c>
      <c r="H1615" s="24" t="s">
        <v>28</v>
      </c>
      <c r="I1615" s="24" t="s">
        <v>2538</v>
      </c>
      <c r="J1615" s="14" t="s">
        <v>29</v>
      </c>
      <c r="K1615" s="15" t="s">
        <v>134</v>
      </c>
      <c r="L1615" s="57"/>
      <c r="M1615" s="14"/>
      <c r="N1615" s="14" t="s">
        <v>64</v>
      </c>
      <c r="O1615" s="14"/>
      <c r="P1615" s="15" t="s">
        <v>119</v>
      </c>
      <c r="Q1615" s="16">
        <v>6099</v>
      </c>
      <c r="R1615" s="17">
        <v>40</v>
      </c>
      <c r="S1615" s="18">
        <v>4208.3099999999995</v>
      </c>
      <c r="T1615" s="19" t="s">
        <v>34</v>
      </c>
      <c r="U1615" s="20" t="s">
        <v>37</v>
      </c>
      <c r="V1615" s="21" t="s">
        <v>2260</v>
      </c>
      <c r="W1615" s="22">
        <v>2</v>
      </c>
      <c r="X1615" s="23"/>
    </row>
    <row r="1616" spans="1:24" s="1" customFormat="1" ht="37.049999999999997" customHeight="1" x14ac:dyDescent="0.3">
      <c r="A1616" s="24" t="s">
        <v>23</v>
      </c>
      <c r="B1616" s="24" t="s">
        <v>2639</v>
      </c>
      <c r="C1616" s="12" t="s">
        <v>2640</v>
      </c>
      <c r="D1616" s="55"/>
      <c r="E1616" s="39" t="str">
        <f>HYPERLINK("https://www.google.ru/search?q=IO2227-324&amp;newwindow=1&amp;tbm=isch","Еще фото")</f>
        <v>Еще фото</v>
      </c>
      <c r="F1616" s="13"/>
      <c r="G1616" s="24" t="s">
        <v>2538</v>
      </c>
      <c r="H1616" s="24" t="s">
        <v>28</v>
      </c>
      <c r="I1616" s="24" t="s">
        <v>2538</v>
      </c>
      <c r="J1616" s="14" t="s">
        <v>29</v>
      </c>
      <c r="K1616" s="15" t="s">
        <v>134</v>
      </c>
      <c r="L1616" s="58"/>
      <c r="M1616" s="14"/>
      <c r="N1616" s="14" t="s">
        <v>64</v>
      </c>
      <c r="O1616" s="14"/>
      <c r="P1616" s="15" t="s">
        <v>119</v>
      </c>
      <c r="Q1616" s="16">
        <v>6099</v>
      </c>
      <c r="R1616" s="17">
        <v>40</v>
      </c>
      <c r="S1616" s="18">
        <v>4208.3099999999995</v>
      </c>
      <c r="T1616" s="19" t="s">
        <v>34</v>
      </c>
      <c r="U1616" s="20" t="s">
        <v>39</v>
      </c>
      <c r="V1616" s="21" t="s">
        <v>137</v>
      </c>
      <c r="W1616" s="22">
        <v>2</v>
      </c>
      <c r="X1616" s="23"/>
    </row>
    <row r="1617" spans="1:24" s="1" customFormat="1" ht="108" customHeight="1" x14ac:dyDescent="0.3">
      <c r="A1617" s="11" t="s">
        <v>23</v>
      </c>
      <c r="B1617" s="11" t="s">
        <v>2642</v>
      </c>
      <c r="C1617" s="12" t="s">
        <v>2643</v>
      </c>
      <c r="D1617" s="26"/>
      <c r="E1617" s="39" t="str">
        <f>HYPERLINK("https://www.google.ru/search?q=IO5903-360&amp;newwindow=1&amp;tbm=isch","Еще фото")</f>
        <v>Еще фото</v>
      </c>
      <c r="F1617" s="13"/>
      <c r="G1617" s="11" t="s">
        <v>2538</v>
      </c>
      <c r="H1617" s="11" t="s">
        <v>28</v>
      </c>
      <c r="I1617" s="14" t="s">
        <v>2538</v>
      </c>
      <c r="J1617" s="14" t="s">
        <v>29</v>
      </c>
      <c r="K1617" s="15" t="s">
        <v>134</v>
      </c>
      <c r="L1617" s="14" t="s">
        <v>2644</v>
      </c>
      <c r="M1617" s="14"/>
      <c r="N1617" s="14" t="s">
        <v>64</v>
      </c>
      <c r="O1617" s="14"/>
      <c r="P1617" s="15" t="s">
        <v>65</v>
      </c>
      <c r="Q1617" s="16">
        <v>5399</v>
      </c>
      <c r="R1617" s="17">
        <v>40</v>
      </c>
      <c r="S1617" s="18">
        <v>3725.31</v>
      </c>
      <c r="T1617" s="19" t="s">
        <v>34</v>
      </c>
      <c r="U1617" s="20" t="s">
        <v>39</v>
      </c>
      <c r="V1617" s="21" t="s">
        <v>137</v>
      </c>
      <c r="W1617" s="22">
        <v>3</v>
      </c>
      <c r="X1617" s="23"/>
    </row>
    <row r="1618" spans="1:24" s="1" customFormat="1" ht="108" customHeight="1" x14ac:dyDescent="0.3">
      <c r="A1618" s="11" t="s">
        <v>23</v>
      </c>
      <c r="B1618" s="11" t="s">
        <v>2645</v>
      </c>
      <c r="C1618" s="12" t="s">
        <v>2646</v>
      </c>
      <c r="D1618" s="26"/>
      <c r="E1618" s="39" t="str">
        <f>HYPERLINK("https://www.google.ru/search?q=DH9552-474&amp;newwindow=1&amp;tbm=isch","Еще фото")</f>
        <v>Еще фото</v>
      </c>
      <c r="F1618" s="13"/>
      <c r="G1618" s="11" t="s">
        <v>2647</v>
      </c>
      <c r="H1618" s="11" t="s">
        <v>28</v>
      </c>
      <c r="I1618" s="14" t="s">
        <v>2648</v>
      </c>
      <c r="J1618" s="14" t="s">
        <v>295</v>
      </c>
      <c r="K1618" s="15" t="s">
        <v>58</v>
      </c>
      <c r="L1618" s="14" t="s">
        <v>2649</v>
      </c>
      <c r="M1618" s="14"/>
      <c r="N1618" s="14" t="s">
        <v>1656</v>
      </c>
      <c r="O1618" s="14"/>
      <c r="P1618" s="15" t="s">
        <v>2650</v>
      </c>
      <c r="Q1618" s="16">
        <v>7699</v>
      </c>
      <c r="R1618" s="17">
        <v>40</v>
      </c>
      <c r="S1618" s="18">
        <v>5312.3099999999995</v>
      </c>
      <c r="T1618" s="19" t="s">
        <v>34</v>
      </c>
      <c r="U1618" s="20" t="s">
        <v>37</v>
      </c>
      <c r="V1618" s="21" t="s">
        <v>71</v>
      </c>
      <c r="W1618" s="22">
        <v>1</v>
      </c>
      <c r="X1618" s="23"/>
    </row>
    <row r="1619" spans="1:24" s="1" customFormat="1" ht="35" customHeight="1" x14ac:dyDescent="0.3">
      <c r="A1619" s="11" t="s">
        <v>23</v>
      </c>
      <c r="B1619" s="11" t="s">
        <v>2651</v>
      </c>
      <c r="C1619" s="12" t="s">
        <v>2652</v>
      </c>
      <c r="D1619" s="53"/>
      <c r="E1619" s="39" t="str">
        <f>HYPERLINK("https://www.google.ru/search?q=IF1122-684&amp;newwindow=1&amp;tbm=isch","Еще фото")</f>
        <v>Еще фото</v>
      </c>
      <c r="F1619" s="13"/>
      <c r="G1619" s="11" t="s">
        <v>2653</v>
      </c>
      <c r="H1619" s="11" t="s">
        <v>28</v>
      </c>
      <c r="I1619" s="14" t="s">
        <v>2648</v>
      </c>
      <c r="J1619" s="14" t="s">
        <v>183</v>
      </c>
      <c r="K1619" s="15" t="s">
        <v>58</v>
      </c>
      <c r="L1619" s="56" t="s">
        <v>2654</v>
      </c>
      <c r="M1619" s="14"/>
      <c r="N1619" s="14" t="s">
        <v>316</v>
      </c>
      <c r="O1619" s="14"/>
      <c r="P1619" s="15" t="s">
        <v>164</v>
      </c>
      <c r="Q1619" s="16">
        <v>12299</v>
      </c>
      <c r="R1619" s="17">
        <v>40</v>
      </c>
      <c r="S1619" s="18">
        <v>8486.31</v>
      </c>
      <c r="T1619" s="19" t="s">
        <v>34</v>
      </c>
      <c r="U1619" s="20" t="s">
        <v>45</v>
      </c>
      <c r="V1619" s="21" t="s">
        <v>77</v>
      </c>
      <c r="W1619" s="22">
        <v>2</v>
      </c>
      <c r="X1619" s="23"/>
    </row>
    <row r="1620" spans="1:24" s="1" customFormat="1" ht="35" customHeight="1" x14ac:dyDescent="0.3">
      <c r="A1620" s="24" t="s">
        <v>23</v>
      </c>
      <c r="B1620" s="24" t="s">
        <v>2651</v>
      </c>
      <c r="C1620" s="12" t="s">
        <v>2652</v>
      </c>
      <c r="D1620" s="54"/>
      <c r="E1620" s="39" t="str">
        <f>HYPERLINK("https://www.google.ru/search?q=IF1122-684&amp;newwindow=1&amp;tbm=isch","Еще фото")</f>
        <v>Еще фото</v>
      </c>
      <c r="F1620" s="13"/>
      <c r="G1620" s="24" t="s">
        <v>2653</v>
      </c>
      <c r="H1620" s="24" t="s">
        <v>28</v>
      </c>
      <c r="I1620" s="24" t="s">
        <v>2648</v>
      </c>
      <c r="J1620" s="14" t="s">
        <v>183</v>
      </c>
      <c r="K1620" s="15" t="s">
        <v>58</v>
      </c>
      <c r="L1620" s="57"/>
      <c r="M1620" s="14"/>
      <c r="N1620" s="14" t="s">
        <v>316</v>
      </c>
      <c r="O1620" s="14"/>
      <c r="P1620" s="15" t="s">
        <v>164</v>
      </c>
      <c r="Q1620" s="16">
        <v>12299</v>
      </c>
      <c r="R1620" s="17">
        <v>40</v>
      </c>
      <c r="S1620" s="18">
        <v>8486.31</v>
      </c>
      <c r="T1620" s="19" t="s">
        <v>34</v>
      </c>
      <c r="U1620" s="20" t="s">
        <v>47</v>
      </c>
      <c r="V1620" s="21" t="s">
        <v>46</v>
      </c>
      <c r="W1620" s="22">
        <v>3</v>
      </c>
      <c r="X1620" s="23"/>
    </row>
    <row r="1621" spans="1:24" s="1" customFormat="1" ht="37.049999999999997" customHeight="1" x14ac:dyDescent="0.3">
      <c r="A1621" s="24" t="s">
        <v>23</v>
      </c>
      <c r="B1621" s="24" t="s">
        <v>2651</v>
      </c>
      <c r="C1621" s="12" t="s">
        <v>2652</v>
      </c>
      <c r="D1621" s="55"/>
      <c r="E1621" s="39" t="str">
        <f>HYPERLINK("https://www.google.ru/search?q=IF1122-684&amp;newwindow=1&amp;tbm=isch","Еще фото")</f>
        <v>Еще фото</v>
      </c>
      <c r="F1621" s="13"/>
      <c r="G1621" s="24" t="s">
        <v>2653</v>
      </c>
      <c r="H1621" s="24" t="s">
        <v>28</v>
      </c>
      <c r="I1621" s="24" t="s">
        <v>2648</v>
      </c>
      <c r="J1621" s="14" t="s">
        <v>183</v>
      </c>
      <c r="K1621" s="15" t="s">
        <v>58</v>
      </c>
      <c r="L1621" s="58"/>
      <c r="M1621" s="14"/>
      <c r="N1621" s="14" t="s">
        <v>316</v>
      </c>
      <c r="O1621" s="14"/>
      <c r="P1621" s="15" t="s">
        <v>164</v>
      </c>
      <c r="Q1621" s="16">
        <v>12299</v>
      </c>
      <c r="R1621" s="17">
        <v>40</v>
      </c>
      <c r="S1621" s="18">
        <v>8486.31</v>
      </c>
      <c r="T1621" s="19" t="s">
        <v>34</v>
      </c>
      <c r="U1621" s="20" t="s">
        <v>35</v>
      </c>
      <c r="V1621" s="21" t="s">
        <v>36</v>
      </c>
      <c r="W1621" s="22">
        <v>2</v>
      </c>
      <c r="X1621" s="23"/>
    </row>
  </sheetData>
  <autoFilter ref="A3:X1621" xr:uid="{00000000-0009-0000-0000-000000000000}"/>
  <mergeCells count="692">
    <mergeCell ref="D4:D6"/>
    <mergeCell ref="L4:L6"/>
    <mergeCell ref="D7:D12"/>
    <mergeCell ref="L7:L12"/>
    <mergeCell ref="D13:D15"/>
    <mergeCell ref="L13:L15"/>
    <mergeCell ref="D16:D17"/>
    <mergeCell ref="L16:L17"/>
    <mergeCell ref="D19:D20"/>
    <mergeCell ref="L19:L20"/>
    <mergeCell ref="D21:D23"/>
    <mergeCell ref="L21:L23"/>
    <mergeCell ref="D24:D25"/>
    <mergeCell ref="L24:L25"/>
    <mergeCell ref="D29:D30"/>
    <mergeCell ref="L29:L30"/>
    <mergeCell ref="D35:D36"/>
    <mergeCell ref="L35:L36"/>
    <mergeCell ref="D40:D41"/>
    <mergeCell ref="L40:L41"/>
    <mergeCell ref="D44:D45"/>
    <mergeCell ref="L44:L45"/>
    <mergeCell ref="D48:D51"/>
    <mergeCell ref="L48:L51"/>
    <mergeCell ref="D53:D56"/>
    <mergeCell ref="L53:L56"/>
    <mergeCell ref="D59:D61"/>
    <mergeCell ref="L59:L61"/>
    <mergeCell ref="D62:D64"/>
    <mergeCell ref="L62:L64"/>
    <mergeCell ref="D68:D69"/>
    <mergeCell ref="L68:L69"/>
    <mergeCell ref="D70:D71"/>
    <mergeCell ref="L70:L71"/>
    <mergeCell ref="D75:D76"/>
    <mergeCell ref="L75:L76"/>
    <mergeCell ref="D77:D78"/>
    <mergeCell ref="L77:L78"/>
    <mergeCell ref="D85:D86"/>
    <mergeCell ref="L85:L86"/>
    <mergeCell ref="D87:D88"/>
    <mergeCell ref="L87:L88"/>
    <mergeCell ref="D93:D95"/>
    <mergeCell ref="L93:L95"/>
    <mergeCell ref="D96:D97"/>
    <mergeCell ref="L96:L97"/>
    <mergeCell ref="D98:D100"/>
    <mergeCell ref="L98:L100"/>
    <mergeCell ref="D101:D102"/>
    <mergeCell ref="L101:L102"/>
    <mergeCell ref="D103:D104"/>
    <mergeCell ref="L103:L104"/>
    <mergeCell ref="D111:D112"/>
    <mergeCell ref="L111:L112"/>
    <mergeCell ref="D113:D114"/>
    <mergeCell ref="L113:L114"/>
    <mergeCell ref="D115:D117"/>
    <mergeCell ref="L115:L117"/>
    <mergeCell ref="D118:D120"/>
    <mergeCell ref="L118:L120"/>
    <mergeCell ref="D121:D124"/>
    <mergeCell ref="L121:L124"/>
    <mergeCell ref="D125:D127"/>
    <mergeCell ref="L125:L127"/>
    <mergeCell ref="D128:D130"/>
    <mergeCell ref="L128:L130"/>
    <mergeCell ref="D132:D134"/>
    <mergeCell ref="L132:L134"/>
    <mergeCell ref="D135:D139"/>
    <mergeCell ref="L135:L139"/>
    <mergeCell ref="D144:D145"/>
    <mergeCell ref="L144:L145"/>
    <mergeCell ref="D151:D154"/>
    <mergeCell ref="L151:L154"/>
    <mergeCell ref="D155:D156"/>
    <mergeCell ref="L155:L156"/>
    <mergeCell ref="D157:D158"/>
    <mergeCell ref="L157:L158"/>
    <mergeCell ref="D159:D161"/>
    <mergeCell ref="L159:L161"/>
    <mergeCell ref="D164:D167"/>
    <mergeCell ref="L164:L167"/>
    <mergeCell ref="D168:D169"/>
    <mergeCell ref="L168:L169"/>
    <mergeCell ref="D180:D181"/>
    <mergeCell ref="L180:L181"/>
    <mergeCell ref="D190:D192"/>
    <mergeCell ref="L190:L192"/>
    <mergeCell ref="D193:D194"/>
    <mergeCell ref="L193:L194"/>
    <mergeCell ref="D195:D196"/>
    <mergeCell ref="L195:L196"/>
    <mergeCell ref="D197:D200"/>
    <mergeCell ref="L197:L200"/>
    <mergeCell ref="D201:D202"/>
    <mergeCell ref="L201:L202"/>
    <mergeCell ref="D203:D204"/>
    <mergeCell ref="L203:L204"/>
    <mergeCell ref="D205:D206"/>
    <mergeCell ref="L205:L206"/>
    <mergeCell ref="D210:D211"/>
    <mergeCell ref="L210:L211"/>
    <mergeCell ref="D212:D221"/>
    <mergeCell ref="L212:L221"/>
    <mergeCell ref="D225:D227"/>
    <mergeCell ref="L225:L227"/>
    <mergeCell ref="D232:D233"/>
    <mergeCell ref="L232:L233"/>
    <mergeCell ref="D234:D235"/>
    <mergeCell ref="L234:L235"/>
    <mergeCell ref="D246:D247"/>
    <mergeCell ref="L246:L247"/>
    <mergeCell ref="D251:D255"/>
    <mergeCell ref="L251:L255"/>
    <mergeCell ref="D257:D258"/>
    <mergeCell ref="L257:L258"/>
    <mergeCell ref="D264:D265"/>
    <mergeCell ref="L264:L265"/>
    <mergeCell ref="D266:D267"/>
    <mergeCell ref="L266:L267"/>
    <mergeCell ref="D270:D272"/>
    <mergeCell ref="L270:L272"/>
    <mergeCell ref="D281:D283"/>
    <mergeCell ref="L281:L283"/>
    <mergeCell ref="D284:D285"/>
    <mergeCell ref="L284:L285"/>
    <mergeCell ref="D288:D296"/>
    <mergeCell ref="L288:L296"/>
    <mergeCell ref="D299:D301"/>
    <mergeCell ref="L299:L301"/>
    <mergeCell ref="D302:D303"/>
    <mergeCell ref="L302:L303"/>
    <mergeCell ref="D305:D308"/>
    <mergeCell ref="L305:L308"/>
    <mergeCell ref="D310:D311"/>
    <mergeCell ref="L310:L311"/>
    <mergeCell ref="D312:D317"/>
    <mergeCell ref="L312:L317"/>
    <mergeCell ref="D318:D323"/>
    <mergeCell ref="L318:L323"/>
    <mergeCell ref="D331:D332"/>
    <mergeCell ref="L331:L332"/>
    <mergeCell ref="D334:D337"/>
    <mergeCell ref="L334:L337"/>
    <mergeCell ref="D338:D339"/>
    <mergeCell ref="L338:L339"/>
    <mergeCell ref="D341:D347"/>
    <mergeCell ref="L341:L347"/>
    <mergeCell ref="D348:D349"/>
    <mergeCell ref="L348:L349"/>
    <mergeCell ref="D351:D352"/>
    <mergeCell ref="L351:L352"/>
    <mergeCell ref="D353:D358"/>
    <mergeCell ref="L353:L358"/>
    <mergeCell ref="D364:D365"/>
    <mergeCell ref="L364:L365"/>
    <mergeCell ref="D368:D369"/>
    <mergeCell ref="L368:L369"/>
    <mergeCell ref="D371:D372"/>
    <mergeCell ref="L371:L372"/>
    <mergeCell ref="D373:D379"/>
    <mergeCell ref="L373:L379"/>
    <mergeCell ref="D380:D381"/>
    <mergeCell ref="L380:L381"/>
    <mergeCell ref="D382:D384"/>
    <mergeCell ref="L382:L384"/>
    <mergeCell ref="D385:D386"/>
    <mergeCell ref="L385:L386"/>
    <mergeCell ref="D387:D391"/>
    <mergeCell ref="L387:L391"/>
    <mergeCell ref="D392:D393"/>
    <mergeCell ref="L392:L393"/>
    <mergeCell ref="D394:D395"/>
    <mergeCell ref="L394:L395"/>
    <mergeCell ref="D397:D405"/>
    <mergeCell ref="L397:L405"/>
    <mergeCell ref="D407:D408"/>
    <mergeCell ref="L407:L408"/>
    <mergeCell ref="D410:D412"/>
    <mergeCell ref="L410:L412"/>
    <mergeCell ref="D417:D421"/>
    <mergeCell ref="L417:L421"/>
    <mergeCell ref="D422:D429"/>
    <mergeCell ref="L422:L429"/>
    <mergeCell ref="D430:D437"/>
    <mergeCell ref="L430:L437"/>
    <mergeCell ref="D438:D446"/>
    <mergeCell ref="L438:L446"/>
    <mergeCell ref="D448:D456"/>
    <mergeCell ref="L448:L456"/>
    <mergeCell ref="D457:D464"/>
    <mergeCell ref="L457:L464"/>
    <mergeCell ref="D465:D469"/>
    <mergeCell ref="L465:L469"/>
    <mergeCell ref="D470:D471"/>
    <mergeCell ref="L470:L471"/>
    <mergeCell ref="D472:D479"/>
    <mergeCell ref="L472:L479"/>
    <mergeCell ref="D480:D486"/>
    <mergeCell ref="L480:L486"/>
    <mergeCell ref="D487:D496"/>
    <mergeCell ref="L487:L496"/>
    <mergeCell ref="D498:D503"/>
    <mergeCell ref="L498:L503"/>
    <mergeCell ref="D505:D507"/>
    <mergeCell ref="L505:L507"/>
    <mergeCell ref="D508:D514"/>
    <mergeCell ref="L508:L514"/>
    <mergeCell ref="D515:D519"/>
    <mergeCell ref="L515:L519"/>
    <mergeCell ref="D520:D525"/>
    <mergeCell ref="L520:L525"/>
    <mergeCell ref="D526:D529"/>
    <mergeCell ref="L526:L529"/>
    <mergeCell ref="D530:D531"/>
    <mergeCell ref="L530:L531"/>
    <mergeCell ref="D534:D537"/>
    <mergeCell ref="L534:L537"/>
    <mergeCell ref="D540:D541"/>
    <mergeCell ref="L540:L541"/>
    <mergeCell ref="D543:D547"/>
    <mergeCell ref="L543:L547"/>
    <mergeCell ref="D548:D552"/>
    <mergeCell ref="L548:L552"/>
    <mergeCell ref="D553:D554"/>
    <mergeCell ref="L553:L554"/>
    <mergeCell ref="D557:D561"/>
    <mergeCell ref="L557:L561"/>
    <mergeCell ref="D562:D564"/>
    <mergeCell ref="L562:L564"/>
    <mergeCell ref="D567:D571"/>
    <mergeCell ref="L567:L571"/>
    <mergeCell ref="D572:D573"/>
    <mergeCell ref="L572:L573"/>
    <mergeCell ref="D576:D582"/>
    <mergeCell ref="L576:L582"/>
    <mergeCell ref="D586:D588"/>
    <mergeCell ref="L586:L588"/>
    <mergeCell ref="D589:D591"/>
    <mergeCell ref="L589:L591"/>
    <mergeCell ref="D593:D595"/>
    <mergeCell ref="L593:L595"/>
    <mergeCell ref="D596:D601"/>
    <mergeCell ref="L596:L601"/>
    <mergeCell ref="D603:D605"/>
    <mergeCell ref="L603:L605"/>
    <mergeCell ref="D607:D608"/>
    <mergeCell ref="L607:L608"/>
    <mergeCell ref="D614:D615"/>
    <mergeCell ref="L614:L615"/>
    <mergeCell ref="D616:D621"/>
    <mergeCell ref="L616:L621"/>
    <mergeCell ref="D622:D626"/>
    <mergeCell ref="L622:L626"/>
    <mergeCell ref="D628:D629"/>
    <mergeCell ref="L628:L629"/>
    <mergeCell ref="D631:D635"/>
    <mergeCell ref="L631:L635"/>
    <mergeCell ref="D638:D640"/>
    <mergeCell ref="L638:L640"/>
    <mergeCell ref="D641:D644"/>
    <mergeCell ref="L641:L644"/>
    <mergeCell ref="D645:D650"/>
    <mergeCell ref="L645:L650"/>
    <mergeCell ref="D652:D653"/>
    <mergeCell ref="L652:L653"/>
    <mergeCell ref="D654:D655"/>
    <mergeCell ref="L654:L655"/>
    <mergeCell ref="D657:D661"/>
    <mergeCell ref="L657:L661"/>
    <mergeCell ref="D663:D666"/>
    <mergeCell ref="L663:L666"/>
    <mergeCell ref="D667:D676"/>
    <mergeCell ref="L667:L676"/>
    <mergeCell ref="D677:D678"/>
    <mergeCell ref="L677:L678"/>
    <mergeCell ref="D680:D681"/>
    <mergeCell ref="L680:L681"/>
    <mergeCell ref="D682:D684"/>
    <mergeCell ref="L682:L684"/>
    <mergeCell ref="D685:D686"/>
    <mergeCell ref="L685:L686"/>
    <mergeCell ref="D689:D690"/>
    <mergeCell ref="L689:L690"/>
    <mergeCell ref="D691:D697"/>
    <mergeCell ref="L691:L697"/>
    <mergeCell ref="D703:D706"/>
    <mergeCell ref="L703:L706"/>
    <mergeCell ref="D707:D713"/>
    <mergeCell ref="L707:L713"/>
    <mergeCell ref="D714:D717"/>
    <mergeCell ref="L714:L717"/>
    <mergeCell ref="D718:D722"/>
    <mergeCell ref="L718:L722"/>
    <mergeCell ref="D723:D728"/>
    <mergeCell ref="L723:L728"/>
    <mergeCell ref="D730:D732"/>
    <mergeCell ref="L730:L732"/>
    <mergeCell ref="D733:D737"/>
    <mergeCell ref="L733:L737"/>
    <mergeCell ref="D738:D739"/>
    <mergeCell ref="L738:L739"/>
    <mergeCell ref="D741:D744"/>
    <mergeCell ref="L741:L744"/>
    <mergeCell ref="D745:D747"/>
    <mergeCell ref="L745:L747"/>
    <mergeCell ref="D749:D750"/>
    <mergeCell ref="L749:L750"/>
    <mergeCell ref="D751:D757"/>
    <mergeCell ref="L751:L757"/>
    <mergeCell ref="D759:D765"/>
    <mergeCell ref="L759:L765"/>
    <mergeCell ref="D767:D770"/>
    <mergeCell ref="L767:L770"/>
    <mergeCell ref="D771:D777"/>
    <mergeCell ref="L771:L777"/>
    <mergeCell ref="D778:D783"/>
    <mergeCell ref="L778:L783"/>
    <mergeCell ref="D785:D787"/>
    <mergeCell ref="L785:L787"/>
    <mergeCell ref="D788:D792"/>
    <mergeCell ref="L788:L792"/>
    <mergeCell ref="D793:D794"/>
    <mergeCell ref="L793:L794"/>
    <mergeCell ref="D796:D797"/>
    <mergeCell ref="L796:L797"/>
    <mergeCell ref="D799:D800"/>
    <mergeCell ref="L799:L800"/>
    <mergeCell ref="D802:D803"/>
    <mergeCell ref="L802:L803"/>
    <mergeCell ref="D806:D808"/>
    <mergeCell ref="L806:L808"/>
    <mergeCell ref="D817:D818"/>
    <mergeCell ref="L817:L818"/>
    <mergeCell ref="D819:D821"/>
    <mergeCell ref="L819:L821"/>
    <mergeCell ref="D822:D826"/>
    <mergeCell ref="L822:L826"/>
    <mergeCell ref="D829:D831"/>
    <mergeCell ref="L829:L831"/>
    <mergeCell ref="D834:D835"/>
    <mergeCell ref="L834:L835"/>
    <mergeCell ref="D839:D843"/>
    <mergeCell ref="L839:L843"/>
    <mergeCell ref="D844:D846"/>
    <mergeCell ref="L844:L846"/>
    <mergeCell ref="D853:D854"/>
    <mergeCell ref="L853:L854"/>
    <mergeCell ref="D855:D857"/>
    <mergeCell ref="L855:L857"/>
    <mergeCell ref="D858:D859"/>
    <mergeCell ref="L858:L859"/>
    <mergeCell ref="D861:D862"/>
    <mergeCell ref="L861:L862"/>
    <mergeCell ref="D865:D868"/>
    <mergeCell ref="L865:L868"/>
    <mergeCell ref="D879:D880"/>
    <mergeCell ref="L879:L880"/>
    <mergeCell ref="D881:D884"/>
    <mergeCell ref="L881:L884"/>
    <mergeCell ref="D890:D891"/>
    <mergeCell ref="L890:L891"/>
    <mergeCell ref="D893:D895"/>
    <mergeCell ref="L893:L895"/>
    <mergeCell ref="D896:D897"/>
    <mergeCell ref="L896:L897"/>
    <mergeCell ref="D901:D903"/>
    <mergeCell ref="L901:L903"/>
    <mergeCell ref="D904:D905"/>
    <mergeCell ref="L904:L905"/>
    <mergeCell ref="D908:D909"/>
    <mergeCell ref="L908:L909"/>
    <mergeCell ref="D911:D916"/>
    <mergeCell ref="L911:L916"/>
    <mergeCell ref="D917:D918"/>
    <mergeCell ref="L917:L918"/>
    <mergeCell ref="D922:D923"/>
    <mergeCell ref="L922:L923"/>
    <mergeCell ref="D925:D928"/>
    <mergeCell ref="L925:L928"/>
    <mergeCell ref="D929:D930"/>
    <mergeCell ref="L929:L930"/>
    <mergeCell ref="D931:D934"/>
    <mergeCell ref="L931:L934"/>
    <mergeCell ref="D935:D936"/>
    <mergeCell ref="L935:L936"/>
    <mergeCell ref="D937:D939"/>
    <mergeCell ref="L937:L939"/>
    <mergeCell ref="D941:D942"/>
    <mergeCell ref="L941:L942"/>
    <mergeCell ref="D945:D946"/>
    <mergeCell ref="L945:L946"/>
    <mergeCell ref="D947:D948"/>
    <mergeCell ref="L947:L948"/>
    <mergeCell ref="D950:D957"/>
    <mergeCell ref="L950:L957"/>
    <mergeCell ref="D958:D964"/>
    <mergeCell ref="L958:L964"/>
    <mergeCell ref="D966:D968"/>
    <mergeCell ref="L966:L968"/>
    <mergeCell ref="D969:D970"/>
    <mergeCell ref="L969:L970"/>
    <mergeCell ref="D972:D973"/>
    <mergeCell ref="L972:L973"/>
    <mergeCell ref="D975:D976"/>
    <mergeCell ref="L975:L976"/>
    <mergeCell ref="D977:D982"/>
    <mergeCell ref="L977:L982"/>
    <mergeCell ref="D987:D989"/>
    <mergeCell ref="L987:L989"/>
    <mergeCell ref="D991:D992"/>
    <mergeCell ref="L991:L992"/>
    <mergeCell ref="D993:D994"/>
    <mergeCell ref="L993:L994"/>
    <mergeCell ref="D995:D998"/>
    <mergeCell ref="L995:L998"/>
    <mergeCell ref="D999:D1000"/>
    <mergeCell ref="L999:L1000"/>
    <mergeCell ref="D1001:D1004"/>
    <mergeCell ref="L1001:L1004"/>
    <mergeCell ref="D1013:D1021"/>
    <mergeCell ref="L1013:L1021"/>
    <mergeCell ref="D1022:D1023"/>
    <mergeCell ref="L1022:L1023"/>
    <mergeCell ref="D1024:D1029"/>
    <mergeCell ref="L1024:L1029"/>
    <mergeCell ref="D1030:D1031"/>
    <mergeCell ref="L1030:L1031"/>
    <mergeCell ref="D1032:D1037"/>
    <mergeCell ref="L1032:L1037"/>
    <mergeCell ref="D1040:D1041"/>
    <mergeCell ref="L1040:L1041"/>
    <mergeCell ref="D1043:D1044"/>
    <mergeCell ref="L1043:L1044"/>
    <mergeCell ref="D1045:D1046"/>
    <mergeCell ref="L1045:L1046"/>
    <mergeCell ref="D1047:D1050"/>
    <mergeCell ref="L1047:L1050"/>
    <mergeCell ref="D1051:D1053"/>
    <mergeCell ref="L1051:L1053"/>
    <mergeCell ref="D1054:D1056"/>
    <mergeCell ref="L1054:L1056"/>
    <mergeCell ref="D1057:D1065"/>
    <mergeCell ref="L1057:L1065"/>
    <mergeCell ref="D1066:D1067"/>
    <mergeCell ref="L1066:L1067"/>
    <mergeCell ref="D1068:D1069"/>
    <mergeCell ref="L1068:L1069"/>
    <mergeCell ref="D1070:D1071"/>
    <mergeCell ref="L1070:L1071"/>
    <mergeCell ref="D1073:D1075"/>
    <mergeCell ref="L1073:L1075"/>
    <mergeCell ref="D1077:D1083"/>
    <mergeCell ref="L1077:L1083"/>
    <mergeCell ref="D1084:D1085"/>
    <mergeCell ref="L1084:L1085"/>
    <mergeCell ref="D1086:D1087"/>
    <mergeCell ref="L1086:L1087"/>
    <mergeCell ref="D1088:D1090"/>
    <mergeCell ref="L1088:L1090"/>
    <mergeCell ref="D1092:D1093"/>
    <mergeCell ref="L1092:L1093"/>
    <mergeCell ref="D1107:D1109"/>
    <mergeCell ref="L1107:L1109"/>
    <mergeCell ref="D1111:D1112"/>
    <mergeCell ref="L1111:L1112"/>
    <mergeCell ref="D1113:D1116"/>
    <mergeCell ref="L1113:L1116"/>
    <mergeCell ref="D1117:D1123"/>
    <mergeCell ref="L1117:L1123"/>
    <mergeCell ref="D1124:D1127"/>
    <mergeCell ref="L1124:L1127"/>
    <mergeCell ref="D1128:D1132"/>
    <mergeCell ref="L1128:L1132"/>
    <mergeCell ref="D1133:D1134"/>
    <mergeCell ref="L1133:L1134"/>
    <mergeCell ref="D1135:D1137"/>
    <mergeCell ref="L1135:L1137"/>
    <mergeCell ref="D1139:D1141"/>
    <mergeCell ref="L1139:L1141"/>
    <mergeCell ref="D1142:D1146"/>
    <mergeCell ref="L1142:L1146"/>
    <mergeCell ref="D1147:D1148"/>
    <mergeCell ref="L1147:L1148"/>
    <mergeCell ref="D1150:D1154"/>
    <mergeCell ref="L1150:L1154"/>
    <mergeCell ref="D1156:D1162"/>
    <mergeCell ref="L1156:L1162"/>
    <mergeCell ref="D1164:D1166"/>
    <mergeCell ref="L1164:L1166"/>
    <mergeCell ref="D1167:D1169"/>
    <mergeCell ref="L1167:L1169"/>
    <mergeCell ref="D1170:D1172"/>
    <mergeCell ref="L1170:L1172"/>
    <mergeCell ref="D1173:D1175"/>
    <mergeCell ref="L1173:L1175"/>
    <mergeCell ref="D1178:D1180"/>
    <mergeCell ref="L1178:L1180"/>
    <mergeCell ref="D1181:D1182"/>
    <mergeCell ref="L1181:L1182"/>
    <mergeCell ref="D1193:D1196"/>
    <mergeCell ref="L1193:L1196"/>
    <mergeCell ref="D1200:D1201"/>
    <mergeCell ref="L1200:L1201"/>
    <mergeCell ref="D1224:D1226"/>
    <mergeCell ref="L1224:L1226"/>
    <mergeCell ref="D1227:D1228"/>
    <mergeCell ref="L1227:L1228"/>
    <mergeCell ref="D1231:D1235"/>
    <mergeCell ref="L1231:L1235"/>
    <mergeCell ref="D1236:D1238"/>
    <mergeCell ref="L1236:L1238"/>
    <mergeCell ref="D1239:D1242"/>
    <mergeCell ref="L1239:L1242"/>
    <mergeCell ref="D1244:D1247"/>
    <mergeCell ref="L1244:L1247"/>
    <mergeCell ref="D1248:D1251"/>
    <mergeCell ref="L1248:L1251"/>
    <mergeCell ref="D1253:D1254"/>
    <mergeCell ref="L1253:L1254"/>
    <mergeCell ref="D1255:D1258"/>
    <mergeCell ref="L1255:L1258"/>
    <mergeCell ref="D1259:D1261"/>
    <mergeCell ref="L1259:L1261"/>
    <mergeCell ref="D1262:D1266"/>
    <mergeCell ref="L1262:L1266"/>
    <mergeCell ref="D1267:D1268"/>
    <mergeCell ref="L1267:L1268"/>
    <mergeCell ref="D1269:D1270"/>
    <mergeCell ref="L1269:L1270"/>
    <mergeCell ref="D1271:D1272"/>
    <mergeCell ref="L1271:L1272"/>
    <mergeCell ref="D1274:D1275"/>
    <mergeCell ref="L1274:L1275"/>
    <mergeCell ref="D1276:D1277"/>
    <mergeCell ref="L1276:L1277"/>
    <mergeCell ref="D1278:D1279"/>
    <mergeCell ref="L1278:L1279"/>
    <mergeCell ref="D1281:D1283"/>
    <mergeCell ref="L1281:L1283"/>
    <mergeCell ref="D1292:D1293"/>
    <mergeCell ref="L1292:L1293"/>
    <mergeCell ref="D1294:D1298"/>
    <mergeCell ref="L1294:L1298"/>
    <mergeCell ref="D1303:D1304"/>
    <mergeCell ref="L1303:L1304"/>
    <mergeCell ref="D1309:D1310"/>
    <mergeCell ref="L1309:L1310"/>
    <mergeCell ref="D1314:D1315"/>
    <mergeCell ref="L1314:L1315"/>
    <mergeCell ref="D1323:D1324"/>
    <mergeCell ref="L1323:L1324"/>
    <mergeCell ref="D1325:D1328"/>
    <mergeCell ref="L1325:L1328"/>
    <mergeCell ref="D1329:D1332"/>
    <mergeCell ref="L1329:L1332"/>
    <mergeCell ref="D1334:D1335"/>
    <mergeCell ref="L1334:L1335"/>
    <mergeCell ref="D1337:D1339"/>
    <mergeCell ref="L1337:L1339"/>
    <mergeCell ref="D1340:D1341"/>
    <mergeCell ref="L1340:L1341"/>
    <mergeCell ref="D1342:D1343"/>
    <mergeCell ref="L1342:L1343"/>
    <mergeCell ref="D1349:D1350"/>
    <mergeCell ref="L1349:L1350"/>
    <mergeCell ref="D1360:D1361"/>
    <mergeCell ref="L1360:L1361"/>
    <mergeCell ref="D1362:D1363"/>
    <mergeCell ref="L1362:L1363"/>
    <mergeCell ref="D1364:D1367"/>
    <mergeCell ref="L1364:L1367"/>
    <mergeCell ref="D1376:D1377"/>
    <mergeCell ref="L1376:L1377"/>
    <mergeCell ref="D1379:D1380"/>
    <mergeCell ref="L1379:L1380"/>
    <mergeCell ref="D1381:D1382"/>
    <mergeCell ref="L1381:L1382"/>
    <mergeCell ref="D1383:D1384"/>
    <mergeCell ref="L1383:L1384"/>
    <mergeCell ref="D1385:D1386"/>
    <mergeCell ref="L1385:L1386"/>
    <mergeCell ref="D1390:D1391"/>
    <mergeCell ref="L1390:L1391"/>
    <mergeCell ref="D1392:D1394"/>
    <mergeCell ref="L1392:L1394"/>
    <mergeCell ref="D1395:D1396"/>
    <mergeCell ref="L1395:L1396"/>
    <mergeCell ref="D1397:D1398"/>
    <mergeCell ref="L1397:L1398"/>
    <mergeCell ref="D1399:D1400"/>
    <mergeCell ref="L1399:L1400"/>
    <mergeCell ref="D1401:D1403"/>
    <mergeCell ref="L1401:L1403"/>
    <mergeCell ref="D1404:D1405"/>
    <mergeCell ref="L1404:L1405"/>
    <mergeCell ref="D1406:D1407"/>
    <mergeCell ref="L1406:L1407"/>
    <mergeCell ref="D1409:D1410"/>
    <mergeCell ref="L1409:L1410"/>
    <mergeCell ref="D1413:D1414"/>
    <mergeCell ref="L1413:L1414"/>
    <mergeCell ref="D1416:D1419"/>
    <mergeCell ref="L1416:L1419"/>
    <mergeCell ref="D1420:D1422"/>
    <mergeCell ref="L1420:L1422"/>
    <mergeCell ref="D1423:D1425"/>
    <mergeCell ref="L1423:L1425"/>
    <mergeCell ref="D1426:D1427"/>
    <mergeCell ref="L1426:L1427"/>
    <mergeCell ref="D1430:D1433"/>
    <mergeCell ref="L1430:L1433"/>
    <mergeCell ref="D1434:D1435"/>
    <mergeCell ref="L1434:L1435"/>
    <mergeCell ref="D1436:D1439"/>
    <mergeCell ref="L1436:L1439"/>
    <mergeCell ref="D1442:D1444"/>
    <mergeCell ref="L1442:L1444"/>
    <mergeCell ref="D1448:D1450"/>
    <mergeCell ref="L1448:L1450"/>
    <mergeCell ref="D1456:D1459"/>
    <mergeCell ref="L1456:L1459"/>
    <mergeCell ref="D1460:D1465"/>
    <mergeCell ref="L1460:L1465"/>
    <mergeCell ref="D1474:D1476"/>
    <mergeCell ref="L1474:L1476"/>
    <mergeCell ref="D1477:D1478"/>
    <mergeCell ref="L1477:L1478"/>
    <mergeCell ref="D1480:D1481"/>
    <mergeCell ref="L1480:L1481"/>
    <mergeCell ref="D1484:D1485"/>
    <mergeCell ref="L1484:L1485"/>
    <mergeCell ref="D1486:D1488"/>
    <mergeCell ref="L1486:L1488"/>
    <mergeCell ref="D1495:D1496"/>
    <mergeCell ref="L1495:L1496"/>
    <mergeCell ref="D1498:D1499"/>
    <mergeCell ref="L1498:L1499"/>
    <mergeCell ref="D1500:D1502"/>
    <mergeCell ref="L1500:L1502"/>
    <mergeCell ref="D1503:D1504"/>
    <mergeCell ref="L1503:L1504"/>
    <mergeCell ref="D1506:D1507"/>
    <mergeCell ref="L1506:L1507"/>
    <mergeCell ref="D1511:D1512"/>
    <mergeCell ref="L1511:L1512"/>
    <mergeCell ref="D1517:D1518"/>
    <mergeCell ref="L1517:L1518"/>
    <mergeCell ref="D1521:D1524"/>
    <mergeCell ref="L1521:L1524"/>
    <mergeCell ref="D1525:D1527"/>
    <mergeCell ref="L1525:L1527"/>
    <mergeCell ref="D1531:D1534"/>
    <mergeCell ref="L1531:L1534"/>
    <mergeCell ref="D1535:D1536"/>
    <mergeCell ref="L1535:L1536"/>
    <mergeCell ref="D1538:D1539"/>
    <mergeCell ref="L1538:L1539"/>
    <mergeCell ref="D1543:D1546"/>
    <mergeCell ref="L1543:L1546"/>
    <mergeCell ref="D1547:D1548"/>
    <mergeCell ref="L1547:L1548"/>
    <mergeCell ref="D1551:D1552"/>
    <mergeCell ref="L1551:L1552"/>
    <mergeCell ref="D1553:D1554"/>
    <mergeCell ref="L1553:L1554"/>
    <mergeCell ref="D1565:D1567"/>
    <mergeCell ref="L1565:L1567"/>
    <mergeCell ref="D1568:D1569"/>
    <mergeCell ref="L1568:L1569"/>
    <mergeCell ref="D1574:D1575"/>
    <mergeCell ref="L1574:L1575"/>
    <mergeCell ref="D1577:D1579"/>
    <mergeCell ref="L1577:L1579"/>
    <mergeCell ref="D1588:D1589"/>
    <mergeCell ref="L1588:L1589"/>
    <mergeCell ref="D1592:D1594"/>
    <mergeCell ref="L1592:L1594"/>
    <mergeCell ref="D1595:D1596"/>
    <mergeCell ref="L1595:L1596"/>
    <mergeCell ref="D1619:D1621"/>
    <mergeCell ref="L1619:L1621"/>
    <mergeCell ref="D1597:D1600"/>
    <mergeCell ref="L1597:L1600"/>
    <mergeCell ref="D1601:D1602"/>
    <mergeCell ref="L1601:L1602"/>
    <mergeCell ref="D1604:D1605"/>
    <mergeCell ref="L1604:L1605"/>
    <mergeCell ref="D1607:D1611"/>
    <mergeCell ref="L1607:L1611"/>
    <mergeCell ref="D1614:D1616"/>
    <mergeCell ref="L1614:L1616"/>
  </mergeCells>
  <dataValidations count="88">
    <dataValidation type="whole" operator="lessThanOrEqual" allowBlank="1" showErrorMessage="1" errorTitle="Неверно" error="Заказ не может быть больше Наличия" sqref="X4 X511" xr:uid="{00000000-0002-0000-0000-000000000000}">
      <formula1>120</formula1>
    </dataValidation>
    <dataValidation type="whole" operator="lessThanOrEqual" allowBlank="1" showErrorMessage="1" errorTitle="Неверно" error="Заказ не может быть больше Наличия" sqref="X5 X442" xr:uid="{00000000-0002-0000-0000-000001000000}">
      <formula1>121</formula1>
    </dataValidation>
    <dataValidation type="whole" operator="lessThanOrEqual" allowBlank="1" showErrorMessage="1" errorTitle="Неверно" error="Заказ не может быть больше Наличия" sqref="X6" xr:uid="{00000000-0002-0000-0000-000002000000}">
      <formula1>59</formula1>
    </dataValidation>
    <dataValidation type="whole" operator="lessThanOrEqual" allowBlank="1" showErrorMessage="1" errorTitle="Неверно" error="Заказ не может быть больше Наличия" sqref="X7 X1362 X1330 X1327 X1255 X1242 X1174 X1157 X1100 X1061 X693 X639 X593 X579 X454 X161 X51 X48" xr:uid="{00000000-0002-0000-0000-000003000000}">
      <formula1>8</formula1>
    </dataValidation>
    <dataValidation type="whole" operator="lessThanOrEqual" allowBlank="1" showErrorMessage="1" errorTitle="Неверно" error="Заказ не может быть больше Наличия" sqref="X8 X1151 X155" xr:uid="{00000000-0002-0000-0000-000004000000}">
      <formula1>41</formula1>
    </dataValidation>
    <dataValidation type="whole" operator="lessThanOrEqual" allowBlank="1" showErrorMessage="1" errorTitle="Неверно" error="Заказ не может быть больше Наличия" sqref="X9 X166" xr:uid="{00000000-0002-0000-0000-000005000000}">
      <formula1>69</formula1>
    </dataValidation>
    <dataValidation type="whole" operator="lessThanOrEqual" allowBlank="1" showErrorMessage="1" errorTitle="Неверно" error="Заказ не может быть больше Наличия" sqref="X10" xr:uid="{00000000-0002-0000-0000-000006000000}">
      <formula1>154</formula1>
    </dataValidation>
    <dataValidation type="whole" operator="lessThanOrEqual" allowBlank="1" showErrorMessage="1" errorTitle="Неверно" error="Заказ не может быть больше Наличия" sqref="X11" xr:uid="{00000000-0002-0000-0000-000007000000}">
      <formula1>91</formula1>
    </dataValidation>
    <dataValidation type="whole" operator="lessThanOrEqual" allowBlank="1" showErrorMessage="1" errorTitle="Неверно" error="Заказ не может быть больше Наличия" sqref="X12 X1563 X1521 X1517 X1503 X1498 X1495 X1469 X1421 X1418 X1399 X1379 X1367 X1364 X1325 X1267 X1246:X1247 X1172 X1156 X1095:X1096 X1011 X927 X879 X817 X762 X752 X703 X691 X674 X672 X638 X617 X569 X495 X465 X428 X389 X378 X376 X373:X374 X358 X345 X283 X209 X162 X137 X123 X110 X102 X70 X45" xr:uid="{00000000-0002-0000-0000-000008000000}">
      <formula1>5</formula1>
    </dataValidation>
    <dataValidation type="whole" operator="lessThanOrEqual" allowBlank="1" showErrorMessage="1" errorTitle="Неверно" error="Заказ не может быть больше Наличия" sqref="X1618 X1612:X1613 X1599:X1606 X1595:X1597 X1590:X1591 X1586:X1588 X1579:X1584 X1576 X1570:X1573 X1567:X1568 X1565 X1562 X1559:X1560 X1547:X1557 X1541:X1545 X1535:X1537 X1533 X1527:X1531 X1525 X1519:X1520 X1515:X1516 X1508:X1513 X1506 X1499 X1496:X1497 X1493 X1489:X1490 X1484:X1485 X1481:X1482 X1479 X1477 X1471:X1473 X1468 X1466 X1458:X1459 X1455:X1456 X1451:X1453 X1447 X1444 X1441 X1434:X1435 X1428:X1429 X1425 X1413:X1414 X1408 X1405 X1403 X1400:X1401 X1387:X1394 X1384 X1380:X1382 X1376:X1378 X1371:X1374 X1369 X1360:X1361 X1354:X1357 X1349:X1352 X1344:X1347 X1340:X1341 X1337:X1338 X1335 X1333 X1309:X1324 X1305:X1307 X1298:X1302 X1291:X1295 X1285:X1286 X1282:X1283 X1279:X1280 X1276 X1274 X1272 X1268 X1261 X1258 X1251:X1254 X1248:X1249 X1243 X1238 X1230 X1227:X1228 X1221:X1223 X1219 X1216:X1217 X1212:X1214 X1209 X1193:X1206 X1188:X1191 X1176:X1186 X1169 X1163 X1154:X1155 X1149:X1150 X1146:X1147 X1135 X1126:X1127 X1122:X1123 X1110:X1112 X1102:X1106 X1099 X1091:X1094 X1084:X1089 X1066:X1072 X1053:X1057 X1044:X1051 X1038:X1042 X1034 X1031:X1032 X1025 X1020:X1021 X1012:X1013 X1000:X1010 X995:X998 X989:X993 X983:X986 X980 X977 X967:X975 X964 X958:X959 X949:X951 X941:X947 X936:X939 X933:X934 X931 X929 X924 X922 X917:X920 X886:X914 X883 X880:X881 X870:X878 X868 X860:X864 X841:X854 X836:X838 X829:X834 X825:X827 X821 X818:X819 X808:X816 X793:X806 X770:X787 X768 X758 X756 X749:X750 X737:X747 X732 X729:X730 X727 X713:X717 X701:X702 X697:X699 X683:X688 X677:X680 X663 X661 X649:X659 X647 X645 X636:X637 X633 X627:X631 X624 X622 X610:X613 X602:X607 X600 X591:X592 X586:X589 X583:X584 X580 X572:X575 X563:X567 X557 X551:X552 X548:X549 X543 X541 X537:X539 X533:X534 X531 X527:X528 X519 X515 X513 X504 X496:X498 X486 X480:X481 X478 X475 X455:X457 X447:X448 X422:X423 X406:X414 X395 X391:X393 X385:X388 X380:X383 X367:X372 X359:X364 X348:X352 X328:X340 X324:X326 X318 X311:X312 X304:X309 X296:X301 X286:X289 X284 X280 X275:X276 X271:X273 X261:X269 X259 X255:X257 X246:X252 X239:X244 X236:X237 X228:X234 X220:X221 X215 X212:X213 X207:X208 X201:X203 X194 X189 X187 X183 X179:X180 X173 X171 X167 X163 X157:X158 X145:X146 X139:X143 X134:X135 X130 X127 X125 X120 X118 X112:X114 X106:X108 X104 X89:X91 X84:X87 X80:X82 X75:X78 X71:X72 X69 X66:X67 X62:X64 X56:X58 X52:X53 X46:X47 X38:X44 X36 X29:X34 X26:X27 X20:X21 X16:X18 X13:X14" xr:uid="{00000000-0002-0000-0000-000009000000}">
      <formula1>1</formula1>
    </dataValidation>
    <dataValidation type="whole" operator="lessThanOrEqual" allowBlank="1" showErrorMessage="1" errorTitle="Неверно" error="Заказ не может быть больше Наличия" sqref="X15 X1621 X1619 X1614:X1616 X1598 X1593:X1594 X1589 X1585 X1577 X1574 X1569 X1566 X1561 X1540 X1534 X1526 X1494 X1483 X1480 X1478 X1467 X1465 X1460 X1457 X1450 X1445 X1433 X1423:X1424 X1420 X1411:X1412 X1409 X1402 X1397:X1398 X1385:X1386 X1383 X1368 X1358 X1353 X1342:X1343 X1334 X1328 X1303 X1290 X1284 X1281 X1277 X1273 X1250 X1236:X1237 X1229 X1220 X1218 X1215 X1192 X1187 X1173 X1167 X1162 X1148 X1139:X1141 X1136:X1137 X1134 X1113 X1090 X1083 X1079 X1076:X1077 X1052 X1043 X1035:X1036 X1033 X1030 X1024 X1017:X1019 X1014 X994 X987:X988 X981:X982 X978:X979 X976 X965 X963 X960 X957 X955 X952 X948 X940 X935 X932 X923 X921 X915:X916 X869 X865:X867 X857:X859 X855 X839 X835 X822:X823 X820 X790:X791 X767 X761 X748 X735 X731 X728 X722 X700 X696 X692 X682 X667 X665 X660 X634:X635 X632 X621 X614:X615 X609 X601 X590 X582 X576 X570:X571 X568 X562 X560 X558 X556 X550 X546:X547 X544 X542 X540 X536 X526 X518 X516 X514 X512 X507 X479 X476:X477 X470:X472 X415:X416 X396 X394 X390 X384 X366 X354 X341 X327 X322 X317 X314:X315 X302:X303 X295 X290 X285 X277 X270 X258 X253 X245 X235 X222:X227 X216 X214 X210 X168 X148 X144 X132:X133 X126 X117 X111 X103 X88 X83 X73 X68 X65 X35 X24 X22" xr:uid="{00000000-0002-0000-0000-00000B000000}">
      <formula1>2</formula1>
    </dataValidation>
    <dataValidation type="whole" operator="lessThanOrEqual" allowBlank="1" showErrorMessage="1" errorTitle="Неверно" error="Заказ не может быть больше Наличия" sqref="X19 X1440 X1211 X1164 X1063 X1059:X1060 X723 X704:X705 X670 X640 X596 X577 X505 X487 X474 X460 X440 X424 X417 X403 X344 X188 X122 X105 X96" xr:uid="{00000000-0002-0000-0000-00000F000000}">
      <formula1>7</formula1>
    </dataValidation>
    <dataValidation type="whole" operator="lessThanOrEqual" allowBlank="1" showErrorMessage="1" errorTitle="Неверно" error="Заказ не может быть больше Наличия" sqref="X23 X1575 X1538:X1539 X1523:X1524 X1514 X1504 X1474:X1475 X1461:X1464 X1446 X1442:X1443 X1439 X1432 X1332 X1329 X1297 X1287 X1240 X1175 X1142 X1117 X1109 X1101 X1080:X1082 X1078 X1073:X1075 X1058 X1028:X1029 X1022:X1023 X930 X807 X753 X726 X694 X689 X675 X673 X648 X616 X594 X585 X555 X530 X494 X453 X429 X427 X425 X365 X353 X342 X323 X320 X310 X281 X184:X185 X172 X138 X128 X119 X115 X92 X54 X37 X25" xr:uid="{00000000-0002-0000-0000-000013000000}">
      <formula1>4</formula1>
    </dataValidation>
    <dataValidation type="whole" operator="lessThanOrEqual" allowBlank="1" showErrorMessage="1" errorTitle="Неверно" error="Заказ не может быть больше Наличия" sqref="X28 X1620 X1617 X1592 X1578 X1564 X1546 X1532 X1518 X1507 X1505 X1500:X1502 X1491:X1492 X1476 X1470 X1430 X1419 X1410 X1406 X1404 X1375 X1370 X1359 X1348 X1336 X1308 X1288:X1289 X1278 X1275 X1269 X1210 X1207 X1138 X1116 X1097 X1064:X1065 X1037 X1026 X1015:X1016 X999 X966 X961:X962 X956 X953:X954 X928 X925:X926 X884:X885 X882 X856 X840 X828 X792 X788:X789 X769 X759:X760 X751 X720:X721 X706 X690 X676 X668:X669 X662 X646 X643 X626 X623 X620 X608 X595 X581 X561 X559 X545 X532 X529 X506 X473 X463:X464 X438 X430 X379 X346:X347 X321 X319 X316 X313 X291:X294 X282 X279 X274 X260 X254 X238 X217:X219 X176:X177 X174 X149 X131 X124 X109 X101 X97 X79 X74 X61 X55" xr:uid="{00000000-0002-0000-0000-000018000000}">
      <formula1>3</formula1>
    </dataValidation>
    <dataValidation type="whole" operator="lessThanOrEqual" allowBlank="1" showErrorMessage="1" errorTitle="Неверно" error="Заказ не может быть больше Наличия" sqref="X49 X1610:X1611 X1608 X1522 X1448 X1339 X1244 X824 X725 X553 X488 X484 X439 X355 X147" xr:uid="{00000000-0002-0000-0000-00002D000000}">
      <formula1>11</formula1>
    </dataValidation>
    <dataValidation type="whole" operator="lessThanOrEqual" allowBlank="1" showErrorMessage="1" errorTitle="Неверно" error="Заказ не может быть больше Наличия" sqref="X50 X1415 X1160 X1114 X712 X708 X681 X154 X98" xr:uid="{00000000-0002-0000-0000-00002E000000}">
      <formula1>13</formula1>
    </dataValidation>
    <dataValidation type="whole" operator="lessThanOrEqual" allowBlank="1" showErrorMessage="1" errorTitle="Неверно" error="Заказ не может быть больше Наличия" sqref="X1454 X1422 X1407 X1331 X1270:X1271 X1235 X1161 X1132 X1098 X1027 X766 X754 X733 X671 X666 X664 X625 X618:X619 X578 X535 X517 X508 X485 X431 X404 X377 X357 X343 X278 X211 X199:X200 X197 X150 X136 X121 X116 X59:X60" xr:uid="{00000000-0002-0000-0000-000037000000}">
      <formula1>6</formula1>
    </dataValidation>
    <dataValidation type="whole" operator="lessThanOrEqual" allowBlank="1" showErrorMessage="1" errorTitle="Неверно" error="Заказ не может быть больше Наличия" sqref="X93 X1607 X1558 X1438 X1417 X1396 X1365:X1366 X1363 X711 X695 X642 X462 X375 X198 X181 X169 X129" xr:uid="{00000000-0002-0000-0000-000059000000}">
      <formula1>10</formula1>
    </dataValidation>
    <dataValidation type="whole" operator="lessThanOrEqual" allowBlank="1" showErrorMessage="1" errorTitle="Неверно" error="Заказ не может быть больше Наличия" sqref="X94 X1486 X718 X446 X402 X206" xr:uid="{00000000-0002-0000-0000-00005A000000}">
      <formula1>18</formula1>
    </dataValidation>
    <dataValidation type="whole" operator="lessThanOrEqual" allowBlank="1" showErrorMessage="1" errorTitle="Неверно" error="Заказ не может быть больше Наличия" sqref="X95 X1395 X1304 X1296 X499 X461 X426 X356" xr:uid="{00000000-0002-0000-0000-00005B000000}">
      <formula1>14</formula1>
    </dataValidation>
    <dataValidation type="whole" operator="lessThanOrEqual" allowBlank="1" showErrorMessage="1" errorTitle="Неверно" error="Заказ не может быть больше Наличия" sqref="X99 X1124 X736" xr:uid="{00000000-0002-0000-0000-00005F000000}">
      <formula1>24</formula1>
    </dataValidation>
    <dataValidation type="whole" operator="lessThanOrEqual" allowBlank="1" showErrorMessage="1" errorTitle="Неверно" error="Заказ не может быть больше Наличия" sqref="X100" xr:uid="{00000000-0002-0000-0000-000060000000}">
      <formula1>20</formula1>
    </dataValidation>
    <dataValidation type="whole" operator="lessThanOrEqual" allowBlank="1" showErrorMessage="1" errorTitle="Неверно" error="Заказ не может быть больше Наличия" sqref="X151" xr:uid="{00000000-0002-0000-0000-000093000000}">
      <formula1>140</formula1>
    </dataValidation>
    <dataValidation type="whole" operator="lessThanOrEqual" allowBlank="1" showErrorMessage="1" errorTitle="Неверно" error="Заказ не может быть больше Наличия" sqref="X152" xr:uid="{00000000-0002-0000-0000-000094000000}">
      <formula1>309</formula1>
    </dataValidation>
    <dataValidation type="whole" operator="lessThanOrEqual" allowBlank="1" showErrorMessage="1" errorTitle="Неверно" error="Заказ не может быть больше Наличия" sqref="X153" xr:uid="{00000000-0002-0000-0000-000095000000}">
      <formula1>313</formula1>
    </dataValidation>
    <dataValidation type="whole" operator="lessThanOrEqual" allowBlank="1" showErrorMessage="1" errorTitle="Неверно" error="Заказ не может быть больше Наличия" sqref="X156 X469" xr:uid="{00000000-0002-0000-0000-000098000000}">
      <formula1>52</formula1>
    </dataValidation>
    <dataValidation type="whole" operator="lessThanOrEqual" allowBlank="1" showErrorMessage="1" errorTitle="Неверно" error="Заказ не может быть больше Наличия" sqref="X159" xr:uid="{00000000-0002-0000-0000-00009B000000}">
      <formula1>72</formula1>
    </dataValidation>
    <dataValidation type="whole" operator="lessThanOrEqual" allowBlank="1" showErrorMessage="1" errorTitle="Неверно" error="Заказ не может быть больше Наличия" sqref="X160" xr:uid="{00000000-0002-0000-0000-00009C000000}">
      <formula1>92</formula1>
    </dataValidation>
    <dataValidation type="whole" operator="lessThanOrEqual" allowBlank="1" showErrorMessage="1" errorTitle="Неверно" error="Заказ не может быть больше Наличия" sqref="X164 X1158 X1107 X523" xr:uid="{00000000-0002-0000-0000-0000A0000000}">
      <formula1>21</formula1>
    </dataValidation>
    <dataValidation type="whole" operator="lessThanOrEqual" allowBlank="1" showErrorMessage="1" errorTitle="Неверно" error="Заказ не может быть больше Наличия" sqref="X165 X444" xr:uid="{00000000-0002-0000-0000-0000A1000000}">
      <formula1>96</formula1>
    </dataValidation>
    <dataValidation type="whole" operator="lessThanOrEqual" allowBlank="1" showErrorMessage="1" errorTitle="Неверно" error="Заказ не может быть больше Наличия" sqref="X170 X1609 X1239 X1159 X1133 X1121 X522 X421 X182" xr:uid="{00000000-0002-0000-0000-0000A6000000}">
      <formula1>12</formula1>
    </dataValidation>
    <dataValidation type="whole" operator="lessThanOrEqual" allowBlank="1" showErrorMessage="1" errorTitle="Неверно" error="Заказ не может быть больше Наличия" sqref="X175 X1118 X489" xr:uid="{00000000-0002-0000-0000-0000AB000000}">
      <formula1>31</formula1>
    </dataValidation>
    <dataValidation type="whole" operator="lessThanOrEqual" allowBlank="1" showErrorMessage="1" errorTitle="Неверно" error="Заказ не может быть больше Наличия" sqref="X178 X1488 X1436:X1437 X1431 X1326 X1062 X755 X734 X724 X644 X641 X599 X554 X525 X437 X418 X397 X204 X186" xr:uid="{00000000-0002-0000-0000-0000AE000000}">
      <formula1>9</formula1>
    </dataValidation>
    <dataValidation type="whole" operator="lessThanOrEqual" allowBlank="1" showErrorMessage="1" errorTitle="Неверно" error="Заказ не может быть больше Наличия" sqref="X190" xr:uid="{00000000-0002-0000-0000-0000BA000000}">
      <formula1>152</formula1>
    </dataValidation>
    <dataValidation type="whole" operator="lessThanOrEqual" allowBlank="1" showErrorMessage="1" errorTitle="Неверно" error="Заказ не может быть больше Наличия" sqref="X191" xr:uid="{00000000-0002-0000-0000-0000BB000000}">
      <formula1>203</formula1>
    </dataValidation>
    <dataValidation type="whole" operator="lessThanOrEqual" allowBlank="1" showErrorMessage="1" errorTitle="Неверно" error="Заказ не может быть больше Наличия" sqref="X192 X710" xr:uid="{00000000-0002-0000-0000-0000BC000000}">
      <formula1>130</formula1>
    </dataValidation>
    <dataValidation type="whole" operator="lessThanOrEqual" allowBlank="1" showErrorMessage="1" errorTitle="Неверно" error="Заказ не может быть больше Наличия" sqref="X193 X1226" xr:uid="{00000000-0002-0000-0000-0000BD000000}">
      <formula1>105</formula1>
    </dataValidation>
    <dataValidation type="whole" operator="lessThanOrEqual" allowBlank="1" showErrorMessage="1" errorTitle="Неверно" error="Заказ не может быть больше Наличия" sqref="X195" xr:uid="{00000000-0002-0000-0000-0000BF000000}">
      <formula1>73</formula1>
    </dataValidation>
    <dataValidation type="whole" operator="lessThanOrEqual" allowBlank="1" showErrorMessage="1" errorTitle="Неверно" error="Заказ не может быть больше Наличия" sqref="X196" xr:uid="{00000000-0002-0000-0000-0000C0000000}">
      <formula1>102</formula1>
    </dataValidation>
    <dataValidation type="whole" operator="lessThanOrEqual" allowBlank="1" showErrorMessage="1" errorTitle="Неверно" error="Заказ не может быть больше Наличия" sqref="X205 X1257 X764 X420" xr:uid="{00000000-0002-0000-0000-0000C9000000}">
      <formula1>23</formula1>
    </dataValidation>
    <dataValidation type="whole" operator="lessThanOrEqual" allowBlank="1" showErrorMessage="1" errorTitle="Неверно" error="Заказ не может быть больше Наличия" sqref="X398 X1168 X1128" xr:uid="{00000000-0002-0000-0000-00008A010000}">
      <formula1>26</formula1>
    </dataValidation>
    <dataValidation type="whole" operator="lessThanOrEqual" allowBlank="1" showErrorMessage="1" errorTitle="Неверно" error="Заказ не может быть больше Наличия" sqref="X399 X598 X521 X458:X459 X405" xr:uid="{00000000-0002-0000-0000-00008B010000}">
      <formula1>16</formula1>
    </dataValidation>
    <dataValidation type="whole" operator="lessThanOrEqual" allowBlank="1" showErrorMessage="1" errorTitle="Неверно" error="Заказ не может быть больше Наличия" sqref="X400" xr:uid="{00000000-0002-0000-0000-00008C010000}">
      <formula1>47</formula1>
    </dataValidation>
    <dataValidation type="whole" operator="lessThanOrEqual" allowBlank="1" showErrorMessage="1" errorTitle="Неверно" error="Заказ не может быть больше Наличия" sqref="X401" xr:uid="{00000000-0002-0000-0000-00008D010000}">
      <formula1>37</formula1>
    </dataValidation>
    <dataValidation type="whole" operator="lessThanOrEqual" allowBlank="1" showErrorMessage="1" errorTitle="Неверно" error="Заказ не может быть больше Наличия" sqref="X419 X1449 X1245 X1115 X483" xr:uid="{00000000-0002-0000-0000-00009F010000}">
      <formula1>17</formula1>
    </dataValidation>
    <dataValidation type="whole" operator="lessThanOrEqual" allowBlank="1" showErrorMessage="1" errorTitle="Неверно" error="Заказ не может быть больше Наличия" sqref="X432 X502" xr:uid="{00000000-0002-0000-0000-0000AC010000}">
      <formula1>25</formula1>
    </dataValidation>
    <dataValidation type="whole" operator="lessThanOrEqual" allowBlank="1" showErrorMessage="1" errorTitle="Неверно" error="Заказ не может быть больше Наличия" sqref="X433" xr:uid="{00000000-0002-0000-0000-0000AD010000}">
      <formula1>100</formula1>
    </dataValidation>
    <dataValidation type="whole" operator="lessThanOrEqual" allowBlank="1" showErrorMessage="1" errorTitle="Неверно" error="Заказ не может быть больше Наличия" sqref="X434 X763 X707 X467" xr:uid="{00000000-0002-0000-0000-0000AE010000}">
      <formula1>19</formula1>
    </dataValidation>
    <dataValidation type="whole" operator="lessThanOrEqual" allowBlank="1" showErrorMessage="1" errorTitle="Неверно" error="Заказ не может быть больше Наличия" sqref="X435" xr:uid="{00000000-0002-0000-0000-0000AF010000}">
      <formula1>194</formula1>
    </dataValidation>
    <dataValidation type="whole" operator="lessThanOrEqual" allowBlank="1" showErrorMessage="1" errorTitle="Неверно" error="Заказ не может быть больше Наличия" sqref="X436" xr:uid="{00000000-0002-0000-0000-0000B0010000}">
      <formula1>106</formula1>
    </dataValidation>
    <dataValidation type="whole" operator="lessThanOrEqual" allowBlank="1" showErrorMessage="1" errorTitle="Неверно" error="Заказ не может быть больше Наличия" sqref="X441 X1130" xr:uid="{00000000-0002-0000-0000-0000B5010000}">
      <formula1>50</formula1>
    </dataValidation>
    <dataValidation type="whole" operator="lessThanOrEqual" allowBlank="1" showErrorMessage="1" errorTitle="Неверно" error="Заказ не может быть больше Наличия" sqref="X443" xr:uid="{00000000-0002-0000-0000-0000B7010000}">
      <formula1>119</formula1>
    </dataValidation>
    <dataValidation type="whole" operator="lessThanOrEqual" allowBlank="1" showErrorMessage="1" errorTitle="Неверно" error="Заказ не может быть больше Наличия" sqref="X445" xr:uid="{00000000-0002-0000-0000-0000B9010000}">
      <formula1>125</formula1>
    </dataValidation>
    <dataValidation type="whole" operator="lessThanOrEqual" allowBlank="1" showErrorMessage="1" errorTitle="Неверно" error="Заказ не может быть больше Наличия" sqref="X449" xr:uid="{00000000-0002-0000-0000-0000BD010000}">
      <formula1>64</formula1>
    </dataValidation>
    <dataValidation type="whole" operator="lessThanOrEqual" allowBlank="1" showErrorMessage="1" errorTitle="Неверно" error="Заказ не может быть больше Наличия" sqref="X450" xr:uid="{00000000-0002-0000-0000-0000BE010000}">
      <formula1>107</formula1>
    </dataValidation>
    <dataValidation type="whole" operator="lessThanOrEqual" allowBlank="1" showErrorMessage="1" errorTitle="Неверно" error="Заказ не может быть больше Наличия" sqref="X451" xr:uid="{00000000-0002-0000-0000-0000BF010000}">
      <formula1>170</formula1>
    </dataValidation>
    <dataValidation type="whole" operator="lessThanOrEqual" allowBlank="1" showErrorMessage="1" errorTitle="Неверно" error="Заказ не может быть больше Наличия" sqref="X452" xr:uid="{00000000-0002-0000-0000-0000C0010000}">
      <formula1>32</formula1>
    </dataValidation>
    <dataValidation type="whole" operator="lessThanOrEqual" allowBlank="1" showErrorMessage="1" errorTitle="Неверно" error="Заказ не может быть больше Наличия" sqref="X466 X1170 X1165 X509 X501" xr:uid="{00000000-0002-0000-0000-0000CE010000}">
      <formula1>22</formula1>
    </dataValidation>
    <dataValidation type="whole" operator="lessThanOrEqual" allowBlank="1" showErrorMessage="1" errorTitle="Неверно" error="Заказ не может быть больше Наличия" sqref="X468 X1125" xr:uid="{00000000-0002-0000-0000-0000D0010000}">
      <formula1>38</formula1>
    </dataValidation>
    <dataValidation type="whole" operator="lessThanOrEqual" allowBlank="1" showErrorMessage="1" errorTitle="Неверно" error="Заказ не может быть больше Наличия" sqref="X482 X1266 X765 X520 X500" xr:uid="{00000000-0002-0000-0000-0000DE010000}">
      <formula1>15</formula1>
    </dataValidation>
    <dataValidation type="whole" operator="lessThanOrEqual" allowBlank="1" showErrorMessage="1" errorTitle="Неверно" error="Заказ не может быть больше Наличия" sqref="X490 X1143" xr:uid="{00000000-0002-0000-0000-0000E6010000}">
      <formula1>46</formula1>
    </dataValidation>
    <dataValidation type="whole" operator="lessThanOrEqual" allowBlank="1" showErrorMessage="1" errorTitle="Неверно" error="Заказ не может быть больше Наличия" sqref="X491 X1231" xr:uid="{00000000-0002-0000-0000-0000E7010000}">
      <formula1>45</formula1>
    </dataValidation>
    <dataValidation type="whole" operator="lessThanOrEqual" allowBlank="1" showErrorMessage="1" errorTitle="Неверно" error="Заказ не может быть больше Наличия" sqref="X492 X1487 X1120 X1108" xr:uid="{00000000-0002-0000-0000-0000E8010000}">
      <formula1>30</formula1>
    </dataValidation>
    <dataValidation type="whole" operator="lessThanOrEqual" allowBlank="1" showErrorMessage="1" errorTitle="Неверно" error="Заказ не может быть больше Наличия" sqref="X493" xr:uid="{00000000-0002-0000-0000-0000E9010000}">
      <formula1>33</formula1>
    </dataValidation>
    <dataValidation type="whole" operator="lessThanOrEqual" allowBlank="1" showErrorMessage="1" errorTitle="Неверно" error="Заказ не может быть больше Наличия" sqref="X503" xr:uid="{00000000-0002-0000-0000-0000F3010000}">
      <formula1>71</formula1>
    </dataValidation>
    <dataValidation type="whole" operator="lessThanOrEqual" allowBlank="1" showErrorMessage="1" errorTitle="Неверно" error="Заказ не может быть больше Наличия" sqref="X510" xr:uid="{00000000-0002-0000-0000-0000FA010000}">
      <formula1>57</formula1>
    </dataValidation>
    <dataValidation type="whole" operator="lessThanOrEqual" allowBlank="1" showErrorMessage="1" errorTitle="Неверно" error="Заказ не может быть больше Наличия" sqref="X524" xr:uid="{00000000-0002-0000-0000-000008020000}">
      <formula1>70</formula1>
    </dataValidation>
    <dataValidation type="whole" operator="lessThanOrEqual" allowBlank="1" showErrorMessage="1" errorTitle="Неверно" error="Заказ не может быть больше Наличия" sqref="X597 X1416 X1234" xr:uid="{00000000-0002-0000-0000-000051020000}">
      <formula1>29</formula1>
    </dataValidation>
    <dataValidation type="whole" operator="lessThanOrEqual" allowBlank="1" showErrorMessage="1" errorTitle="Неверно" error="Заказ не может быть больше Наличия" sqref="X709 X1145" xr:uid="{00000000-0002-0000-0000-0000C1020000}">
      <formula1>42</formula1>
    </dataValidation>
    <dataValidation type="whole" operator="lessThanOrEqual" allowBlank="1" showErrorMessage="1" errorTitle="Неверно" error="Заказ не может быть больше Наличия" sqref="X719" xr:uid="{00000000-0002-0000-0000-0000CB020000}">
      <formula1>117</formula1>
    </dataValidation>
    <dataValidation type="whole" operator="lessThanOrEqual" allowBlank="1" showErrorMessage="1" errorTitle="Неверно" error="Заказ не может быть больше Наличия" sqref="X757 X1262" xr:uid="{00000000-0002-0000-0000-0000F1020000}">
      <formula1>27</formula1>
    </dataValidation>
    <dataValidation type="whole" operator="lessThanOrEqual" allowBlank="1" showErrorMessage="1" errorTitle="Неверно" error="Заказ не может быть больше Наличия" sqref="X1119 X1131" xr:uid="{00000000-0002-0000-0000-00005B040000}">
      <formula1>36</formula1>
    </dataValidation>
    <dataValidation type="whole" operator="lessThanOrEqual" allowBlank="1" showErrorMessage="1" errorTitle="Неверно" error="Заказ не может быть больше Наличия" sqref="X1129 X1241" xr:uid="{00000000-0002-0000-0000-000065040000}">
      <formula1>56</formula1>
    </dataValidation>
    <dataValidation type="whole" operator="lessThanOrEqual" allowBlank="1" showErrorMessage="1" errorTitle="Неверно" error="Заказ не может быть больше Наличия" sqref="X1144 X1260" xr:uid="{00000000-0002-0000-0000-000074040000}">
      <formula1>75</formula1>
    </dataValidation>
    <dataValidation type="whole" operator="lessThanOrEqual" allowBlank="1" showErrorMessage="1" errorTitle="Неверно" error="Заказ не может быть больше Наличия" sqref="X1152" xr:uid="{00000000-0002-0000-0000-00007C040000}">
      <formula1>85</formula1>
    </dataValidation>
    <dataValidation type="whole" operator="lessThanOrEqual" allowBlank="1" showErrorMessage="1" errorTitle="Неверно" error="Заказ не может быть больше Наличия" sqref="X1153" xr:uid="{00000000-0002-0000-0000-00007D040000}">
      <formula1>89</formula1>
    </dataValidation>
    <dataValidation type="whole" operator="lessThanOrEqual" allowBlank="1" showErrorMessage="1" errorTitle="Неверно" error="Заказ не может быть больше Наличия" sqref="X1166 X1232" xr:uid="{00000000-0002-0000-0000-00008A040000}">
      <formula1>78</formula1>
    </dataValidation>
    <dataValidation type="whole" operator="lessThanOrEqual" allowBlank="1" showErrorMessage="1" errorTitle="Неверно" error="Заказ не может быть больше Наличия" sqref="X1171" xr:uid="{00000000-0002-0000-0000-00008F040000}">
      <formula1>62</formula1>
    </dataValidation>
    <dataValidation type="whole" operator="lessThanOrEqual" allowBlank="1" showErrorMessage="1" errorTitle="Неверно" error="Заказ не может быть больше Наличия" sqref="X1208" xr:uid="{00000000-0002-0000-0000-0000B4040000}">
      <formula1>209</formula1>
    </dataValidation>
    <dataValidation type="whole" operator="lessThanOrEqual" allowBlank="1" showErrorMessage="1" errorTitle="Неверно" error="Заказ не может быть больше Наличия" sqref="X1224" xr:uid="{00000000-0002-0000-0000-0000C4040000}">
      <formula1>34</formula1>
    </dataValidation>
    <dataValidation type="whole" operator="lessThanOrEqual" allowBlank="1" showErrorMessage="1" errorTitle="Неверно" error="Заказ не может быть больше Наличия" sqref="X1225" xr:uid="{00000000-0002-0000-0000-0000C5040000}">
      <formula1>133</formula1>
    </dataValidation>
    <dataValidation type="whole" operator="lessThanOrEqual" allowBlank="1" showErrorMessage="1" errorTitle="Неверно" error="Заказ не может быть больше Наличия" sqref="X1233 X1259" xr:uid="{00000000-0002-0000-0000-0000CD040000}">
      <formula1>48</formula1>
    </dataValidation>
    <dataValidation type="whole" operator="lessThanOrEqual" allowBlank="1" showErrorMessage="1" errorTitle="Неверно" error="Заказ не может быть больше Наличия" sqref="X1256" xr:uid="{00000000-0002-0000-0000-0000E4040000}">
      <formula1>28</formula1>
    </dataValidation>
    <dataValidation type="whole" operator="lessThanOrEqual" allowBlank="1" showErrorMessage="1" errorTitle="Неверно" error="Заказ не может быть больше Наличия" sqref="X1263" xr:uid="{00000000-0002-0000-0000-0000EB040000}">
      <formula1>68</formula1>
    </dataValidation>
    <dataValidation type="whole" operator="lessThanOrEqual" allowBlank="1" showErrorMessage="1" errorTitle="Неверно" error="Заказ не может быть больше Наличия" sqref="X1264" xr:uid="{00000000-0002-0000-0000-0000EC040000}">
      <formula1>66</formula1>
    </dataValidation>
    <dataValidation type="whole" operator="lessThanOrEqual" allowBlank="1" showErrorMessage="1" errorTitle="Неверно" error="Заказ не может быть больше Наличия" sqref="X1265" xr:uid="{00000000-0002-0000-0000-0000ED040000}">
      <formula1>39</formula1>
    </dataValidation>
    <dataValidation type="whole" operator="lessThanOrEqual" allowBlank="1" showErrorMessage="1" errorTitle="Неверно" error="Заказ не может быть больше Наличия" sqref="X1426" xr:uid="{00000000-0002-0000-0000-00008E050000}">
      <formula1>43</formula1>
    </dataValidation>
    <dataValidation type="whole" operator="lessThanOrEqual" allowBlank="1" showErrorMessage="1" errorTitle="Неверно" error="Заказ не может быть больше Наличия" sqref="X1427" xr:uid="{00000000-0002-0000-0000-00008F050000}">
      <formula1>98</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0" customWidth="1"/>
    <col min="2" max="3" width="31.75" style="40" customWidth="1"/>
    <col min="4" max="4" width="2.75" style="40" customWidth="1"/>
    <col min="5" max="5" width="35.75" style="41" customWidth="1"/>
    <col min="6" max="7" width="22.75" style="43" customWidth="1"/>
    <col min="8" max="8" width="2.75" style="41" customWidth="1"/>
    <col min="9" max="9" width="38.75" style="41" customWidth="1"/>
    <col min="10" max="11" width="16.75" style="43" customWidth="1"/>
    <col min="12" max="16384" width="9.1640625" style="40"/>
  </cols>
  <sheetData>
    <row r="1" spans="2:11" x14ac:dyDescent="0.45">
      <c r="E1" s="46" t="s">
        <v>2656</v>
      </c>
      <c r="F1" s="42"/>
      <c r="G1" s="47"/>
    </row>
    <row r="2" spans="2:11" x14ac:dyDescent="0.45">
      <c r="E2" s="44" t="s">
        <v>2657</v>
      </c>
      <c r="F2" s="48">
        <f>SUMPRODUCT(TDSheet!$Q$4:$Q$1048572,TDSheet!$X$4:$X$1048572)</f>
        <v>0</v>
      </c>
      <c r="G2" s="48"/>
      <c r="H2" s="49"/>
      <c r="I2" s="49"/>
      <c r="J2" s="50"/>
      <c r="K2" s="50"/>
    </row>
    <row r="3" spans="2:11" x14ac:dyDescent="0.45">
      <c r="B3" s="63"/>
      <c r="C3" s="63"/>
      <c r="E3" s="44" t="s">
        <v>2658</v>
      </c>
      <c r="F3" s="48" t="e">
        <f>SUMPRODUCT(TDSheet!#REF!,TDSheet!$X$4:$X$1048571)</f>
        <v>#REF!</v>
      </c>
      <c r="G3" s="48"/>
      <c r="H3" s="49"/>
      <c r="I3" s="49"/>
      <c r="J3" s="50"/>
      <c r="K3" s="50"/>
    </row>
    <row r="4" spans="2:11" x14ac:dyDescent="0.45">
      <c r="B4" s="61" t="s">
        <v>2655</v>
      </c>
      <c r="C4" s="62"/>
      <c r="E4" s="45" t="s">
        <v>2659</v>
      </c>
      <c r="F4" s="51" t="s">
        <v>2662</v>
      </c>
      <c r="G4" s="51" t="s">
        <v>2663</v>
      </c>
      <c r="H4" s="49"/>
      <c r="I4" s="51" t="s">
        <v>2664</v>
      </c>
      <c r="J4" s="51" t="s">
        <v>2665</v>
      </c>
      <c r="K4" s="51" t="s">
        <v>2663</v>
      </c>
    </row>
    <row r="5" spans="2:11" x14ac:dyDescent="0.45">
      <c r="B5" s="62"/>
      <c r="C5" s="62"/>
      <c r="E5" s="44" t="s">
        <v>514</v>
      </c>
      <c r="F5" s="48" t="e">
        <f>SUMPRODUCT(- -(TDSheet!$H$4:$H$1048569="Обувь"),TDSheet!#REF!,TDSheet!$X$4:$X$1048569)</f>
        <v>#REF!</v>
      </c>
      <c r="G5" s="48">
        <f>SUMIF(TDSheet!$H$4:$H$1048569,"Обувь",TDSheet!$X$4:$X$1048569)</f>
        <v>0</v>
      </c>
      <c r="H5" s="49"/>
      <c r="I5" s="52" t="s">
        <v>30</v>
      </c>
      <c r="J5" s="48" t="e">
        <f>SUMPRODUCT(- -(TDSheet!$K$4:$K$1048569="Мужчины"),TDSheet!#REF!,TDSheet!$X$4:$X$1048569)</f>
        <v>#REF!</v>
      </c>
      <c r="K5" s="48">
        <f>SUMIF(TDSheet!$K$4:$K$1048569,"Мужчины",TDSheet!$X$4:$X$1048569)</f>
        <v>0</v>
      </c>
    </row>
    <row r="6" spans="2:11" x14ac:dyDescent="0.45">
      <c r="B6" s="62"/>
      <c r="C6" s="62"/>
      <c r="E6" s="44" t="s">
        <v>28</v>
      </c>
      <c r="F6" s="48" t="e">
        <f>SUMPRODUCT(- -(TDSheet!$H$4:$H$1048569="Одежда"),TDSheet!#REF!,TDSheet!$X$4:$X$1048569)</f>
        <v>#REF!</v>
      </c>
      <c r="G6" s="48">
        <f>SUMIF(TDSheet!$H$4:$H$1048569,"Одежда",TDSheet!$X$4:$X$1048569)</f>
        <v>0</v>
      </c>
      <c r="H6" s="49"/>
      <c r="I6" s="52" t="s">
        <v>58</v>
      </c>
      <c r="J6" s="48" t="e">
        <f>SUMPRODUCT(- -(TDSheet!$K$4:$K$1048569="Женщины"),TDSheet!#REF!,TDSheet!$X$4:$X$1048569)</f>
        <v>#REF!</v>
      </c>
      <c r="K6" s="48">
        <f>SUMIF(TDSheet!$K$4:$K$1048569,"Женщины",TDSheet!$X$4:$X$1048569)</f>
        <v>0</v>
      </c>
    </row>
    <row r="7" spans="2:11" x14ac:dyDescent="0.45">
      <c r="B7" s="62"/>
      <c r="C7" s="62"/>
      <c r="E7" s="44" t="s">
        <v>271</v>
      </c>
      <c r="F7" s="48" t="e">
        <f>SUMPRODUCT(- -(TDSheet!$H$4:$H$1048569="Аксессуары"),TDSheet!#REF!,TDSheet!$X$4:$X$1048569)</f>
        <v>#REF!</v>
      </c>
      <c r="G7" s="48">
        <f>SUMIF(TDSheet!$H$4:$H$1048569,"Аксессуары",TDSheet!$X$4:$X$1048569)</f>
        <v>0</v>
      </c>
      <c r="H7" s="49"/>
      <c r="I7" s="52" t="s">
        <v>134</v>
      </c>
      <c r="J7" s="48" t="e">
        <f>SUMPRODUCT(- -(TDSheet!$K$4:$K$1048569="Дети"),TDSheet!#REF!,TDSheet!$X$4:$X$1048569)</f>
        <v>#REF!</v>
      </c>
      <c r="K7" s="48">
        <f>SUMIF(TDSheet!$K$4:$K$1048569,"Дети",TDSheet!$X$4:$X$1048569)</f>
        <v>0</v>
      </c>
    </row>
    <row r="8" spans="2:11" x14ac:dyDescent="0.45">
      <c r="B8" s="62"/>
      <c r="C8" s="62"/>
      <c r="E8" s="44" t="s">
        <v>2660</v>
      </c>
      <c r="F8" s="48" t="e">
        <f>SUMPRODUCT(- -(TDSheet!$H$4:$H$1048569="Спорт. Инвентарь"),TDSheet!#REF!,TDSheet!$X$4:$X$1048569)</f>
        <v>#REF!</v>
      </c>
      <c r="G8" s="48">
        <f>SUMIF(TDSheet!$H$4:$H$1048569,"Спорт. Инвентарь",TDSheet!$X$4:$X$1048569)</f>
        <v>0</v>
      </c>
      <c r="H8" s="49"/>
      <c r="I8" s="52" t="s">
        <v>247</v>
      </c>
      <c r="J8" s="48" t="e">
        <f>SUMPRODUCT(- -(TDSheet!$K$4:$K$1048569="Унисекс"),TDSheet!#REF!,TDSheet!$X$4:$X$1048569)</f>
        <v>#REF!</v>
      </c>
      <c r="K8" s="48">
        <f>SUMIF(TDSheet!$K$4:$K$1048569,"Унисекс",TDSheet!$X$4:$X$1048569)</f>
        <v>0</v>
      </c>
    </row>
    <row r="9" spans="2:11" x14ac:dyDescent="0.45">
      <c r="B9" s="62"/>
      <c r="C9" s="62"/>
      <c r="E9" s="44" t="s">
        <v>1767</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2661</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2026-10-09T09:23:44Z</dcterms:created>
  <dcterms:modified xsi:type="dcterms:W3CDTF">2026-10-09T14:49:38Z</dcterms:modified>
</cp:coreProperties>
</file>